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lik2016(yeni_yonetmelik)\"/>
    </mc:Choice>
  </mc:AlternateContent>
  <xr:revisionPtr revIDLastSave="0" documentId="13_ncr:1_{AB3C636B-EDB1-43B6-A301-ABD08ADB7F66}" xr6:coauthVersionLast="47" xr6:coauthVersionMax="47" xr10:uidLastSave="{00000000-0000-0000-0000-000000000000}"/>
  <bookViews>
    <workbookView xWindow="-120" yWindow="-120" windowWidth="29040" windowHeight="15840" xr2:uid="{992DAFD2-C007-4ECA-AFD9-5EAD3619B0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5" i="1" l="1"/>
  <c r="C78" i="1"/>
  <c r="T87" i="1" s="1"/>
  <c r="Y84" i="1"/>
  <c r="F79" i="1"/>
  <c r="AE71" i="1"/>
  <c r="Z87" i="1"/>
  <c r="E87" i="1"/>
  <c r="W87" i="1" s="1"/>
  <c r="Y86" i="1"/>
  <c r="Y85" i="1"/>
  <c r="S85" i="1"/>
  <c r="E84" i="1"/>
  <c r="G85" i="1" s="1"/>
  <c r="L85" i="1" s="1"/>
  <c r="Q71" i="1"/>
  <c r="X71" i="1" s="1"/>
  <c r="AK86" i="1" s="1"/>
  <c r="C518" i="1"/>
  <c r="C541" i="1"/>
  <c r="D542" i="1"/>
  <c r="H542" i="1" s="1"/>
  <c r="AI550" i="1"/>
  <c r="Z550" i="1"/>
  <c r="E550" i="1"/>
  <c r="W550" i="1" s="1"/>
  <c r="AH549" i="1"/>
  <c r="Y549" i="1"/>
  <c r="AH548" i="1"/>
  <c r="Y548" i="1"/>
  <c r="AH547" i="1"/>
  <c r="Y547" i="1"/>
  <c r="E547" i="1"/>
  <c r="G548" i="1" s="1"/>
  <c r="J533" i="1"/>
  <c r="AO550" i="1" s="1"/>
  <c r="C831" i="1"/>
  <c r="AE831" i="1" s="1"/>
  <c r="J823" i="1"/>
  <c r="AT849" i="1" s="1"/>
  <c r="AN849" i="1"/>
  <c r="AE849" i="1"/>
  <c r="E849" i="1"/>
  <c r="AM848" i="1"/>
  <c r="AD848" i="1"/>
  <c r="AM847" i="1"/>
  <c r="AD847" i="1"/>
  <c r="AM846" i="1"/>
  <c r="AD846" i="1"/>
  <c r="AK842" i="1"/>
  <c r="AB842" i="1"/>
  <c r="AJ841" i="1"/>
  <c r="AA841" i="1"/>
  <c r="AA840" i="1"/>
  <c r="AA839" i="1"/>
  <c r="F834" i="1"/>
  <c r="J846" i="1" s="1"/>
  <c r="L847" i="1" s="1"/>
  <c r="L848" i="1" s="1"/>
  <c r="M823" i="1"/>
  <c r="AZ849" i="1" s="1"/>
  <c r="C939" i="1"/>
  <c r="J931" i="1"/>
  <c r="AA967" i="1" s="1"/>
  <c r="V968" i="1"/>
  <c r="M968" i="1"/>
  <c r="E964" i="1"/>
  <c r="J968" i="1" s="1"/>
  <c r="U967" i="1"/>
  <c r="L967" i="1"/>
  <c r="U966" i="1"/>
  <c r="L966" i="1"/>
  <c r="U965" i="1"/>
  <c r="L965" i="1"/>
  <c r="AN957" i="1"/>
  <c r="AE957" i="1"/>
  <c r="AM956" i="1"/>
  <c r="AD956" i="1"/>
  <c r="AM955" i="1"/>
  <c r="AD955" i="1"/>
  <c r="AM954" i="1"/>
  <c r="AD954" i="1"/>
  <c r="AK950" i="1"/>
  <c r="AB950" i="1"/>
  <c r="AJ949" i="1"/>
  <c r="AA949" i="1"/>
  <c r="AA948" i="1"/>
  <c r="AA947" i="1"/>
  <c r="F942" i="1"/>
  <c r="M931" i="1"/>
  <c r="AG965" i="1" s="1"/>
  <c r="Z313" i="1"/>
  <c r="Y312" i="1"/>
  <c r="C302" i="1"/>
  <c r="X324" i="1" s="1"/>
  <c r="AE327" i="1"/>
  <c r="E327" i="1"/>
  <c r="AD326" i="1"/>
  <c r="AD325" i="1"/>
  <c r="AD324" i="1"/>
  <c r="AE320" i="1"/>
  <c r="AD319" i="1"/>
  <c r="AD318" i="1"/>
  <c r="AD317" i="1"/>
  <c r="F305" i="1"/>
  <c r="E310" i="1" s="1"/>
  <c r="M295" i="1"/>
  <c r="AK327" i="1" s="1"/>
  <c r="Z246" i="1"/>
  <c r="Y245" i="1"/>
  <c r="C235" i="1"/>
  <c r="X251" i="1" s="1"/>
  <c r="AE253" i="1"/>
  <c r="E253" i="1"/>
  <c r="AB253" i="1" s="1"/>
  <c r="AD252" i="1"/>
  <c r="AD251" i="1"/>
  <c r="AD250" i="1"/>
  <c r="F238" i="1"/>
  <c r="L252" i="1" s="1"/>
  <c r="M228" i="1"/>
  <c r="AK253" i="1" s="1"/>
  <c r="Y185" i="1"/>
  <c r="C175" i="1"/>
  <c r="X192" i="1" s="1"/>
  <c r="AE193" i="1"/>
  <c r="E193" i="1"/>
  <c r="AB193" i="1" s="1"/>
  <c r="AD192" i="1"/>
  <c r="AD191" i="1"/>
  <c r="AD190" i="1"/>
  <c r="Z186" i="1"/>
  <c r="F178" i="1"/>
  <c r="L192" i="1" s="1"/>
  <c r="M168" i="1"/>
  <c r="T168" i="1" s="1"/>
  <c r="X175" i="1" s="1"/>
  <c r="C122" i="1"/>
  <c r="S132" i="1" s="1"/>
  <c r="Z133" i="1"/>
  <c r="Y132" i="1"/>
  <c r="M115" i="1"/>
  <c r="Q122" i="1" s="1"/>
  <c r="E133" i="1"/>
  <c r="W133" i="1" s="1"/>
  <c r="M125" i="1"/>
  <c r="F125" i="1"/>
  <c r="E130" i="1" s="1"/>
  <c r="AE289" i="1"/>
  <c r="AD288" i="1"/>
  <c r="AD287" i="1"/>
  <c r="AD286" i="1"/>
  <c r="E289" i="1"/>
  <c r="C266" i="1"/>
  <c r="X281" i="1" s="1"/>
  <c r="F267" i="1"/>
  <c r="E279" i="1" s="1"/>
  <c r="AE282" i="1"/>
  <c r="AD281" i="1"/>
  <c r="AD280" i="1"/>
  <c r="AD279" i="1"/>
  <c r="Q259" i="1"/>
  <c r="AL266" i="1" s="1"/>
  <c r="AK911" i="1"/>
  <c r="AJ910" i="1"/>
  <c r="AN925" i="1"/>
  <c r="AE925" i="1"/>
  <c r="E925" i="1"/>
  <c r="AB925" i="1" s="1"/>
  <c r="AM924" i="1"/>
  <c r="AD924" i="1"/>
  <c r="AM923" i="1"/>
  <c r="AD923" i="1"/>
  <c r="AM922" i="1"/>
  <c r="AD922" i="1"/>
  <c r="AN918" i="1"/>
  <c r="AE918" i="1"/>
  <c r="AM917" i="1"/>
  <c r="AD917" i="1"/>
  <c r="AM916" i="1"/>
  <c r="AD916" i="1"/>
  <c r="AM915" i="1"/>
  <c r="AD915" i="1"/>
  <c r="AB911" i="1"/>
  <c r="AA910" i="1"/>
  <c r="AA909" i="1"/>
  <c r="AA908" i="1"/>
  <c r="F903" i="1"/>
  <c r="E908" i="1" s="1"/>
  <c r="J908" i="1" s="1"/>
  <c r="M892" i="1"/>
  <c r="AS924" i="1" s="1"/>
  <c r="AK810" i="1"/>
  <c r="AJ809" i="1"/>
  <c r="AN817" i="1"/>
  <c r="AE817" i="1"/>
  <c r="E817" i="1"/>
  <c r="AH817" i="1" s="1"/>
  <c r="AK817" i="1" s="1"/>
  <c r="AM816" i="1"/>
  <c r="AD816" i="1"/>
  <c r="AM815" i="1"/>
  <c r="AD815" i="1"/>
  <c r="AM814" i="1"/>
  <c r="AD814" i="1"/>
  <c r="AB810" i="1"/>
  <c r="AA809" i="1"/>
  <c r="AA808" i="1"/>
  <c r="AA807" i="1"/>
  <c r="F802" i="1"/>
  <c r="M802" i="1" s="1"/>
  <c r="M791" i="1"/>
  <c r="AS816" i="1" s="1"/>
  <c r="AE458" i="1"/>
  <c r="AD457" i="1"/>
  <c r="AD456" i="1"/>
  <c r="AD455" i="1"/>
  <c r="E458" i="1"/>
  <c r="AH458" i="1" s="1"/>
  <c r="AK458" i="1" s="1"/>
  <c r="E441" i="1"/>
  <c r="G442" i="1" s="1"/>
  <c r="F436" i="1"/>
  <c r="J448" i="1" s="1"/>
  <c r="L449" i="1" s="1"/>
  <c r="L450" i="1" s="1"/>
  <c r="AE451" i="1"/>
  <c r="AD450" i="1"/>
  <c r="AD449" i="1"/>
  <c r="AD448" i="1"/>
  <c r="Z444" i="1"/>
  <c r="Y443" i="1"/>
  <c r="Y442" i="1"/>
  <c r="Y441" i="1"/>
  <c r="C435" i="1"/>
  <c r="X450" i="1" s="1"/>
  <c r="AN886" i="1"/>
  <c r="AM885" i="1"/>
  <c r="AM884" i="1"/>
  <c r="AM883" i="1"/>
  <c r="AE886" i="1"/>
  <c r="AD885" i="1"/>
  <c r="AD884" i="1"/>
  <c r="AD883" i="1"/>
  <c r="E886" i="1"/>
  <c r="F864" i="1"/>
  <c r="E869" i="1" s="1"/>
  <c r="AN879" i="1"/>
  <c r="AE879" i="1"/>
  <c r="AM878" i="1"/>
  <c r="AD878" i="1"/>
  <c r="AM877" i="1"/>
  <c r="AD877" i="1"/>
  <c r="AM876" i="1"/>
  <c r="AD876" i="1"/>
  <c r="AB872" i="1"/>
  <c r="AA871" i="1"/>
  <c r="AA870" i="1"/>
  <c r="AA869" i="1"/>
  <c r="Q855" i="1"/>
  <c r="X855" i="1" s="1"/>
  <c r="AE855" i="1" s="1"/>
  <c r="AF87" i="1" l="1"/>
  <c r="AL78" i="1"/>
  <c r="AC87" i="1"/>
  <c r="AL87" i="1" s="1"/>
  <c r="I89" i="1" s="1"/>
  <c r="P89" i="1" s="1"/>
  <c r="AI87" i="1"/>
  <c r="J84" i="1"/>
  <c r="M79" i="1"/>
  <c r="T79" i="1" s="1"/>
  <c r="AA79" i="1" s="1"/>
  <c r="AI79" i="1" s="1"/>
  <c r="V85" i="1"/>
  <c r="AB85" i="1"/>
  <c r="S84" i="1"/>
  <c r="AE86" i="1"/>
  <c r="G86" i="1"/>
  <c r="L86" i="1" s="1"/>
  <c r="AN86" i="1" s="1"/>
  <c r="S86" i="1"/>
  <c r="M533" i="1"/>
  <c r="Q533" i="1" s="1"/>
  <c r="AN549" i="1"/>
  <c r="AL550" i="1"/>
  <c r="AR550" i="1"/>
  <c r="K542" i="1"/>
  <c r="O542" i="1" s="1"/>
  <c r="R542" i="1" s="1"/>
  <c r="G549" i="1"/>
  <c r="L549" i="1" s="1"/>
  <c r="L548" i="1"/>
  <c r="J547" i="1"/>
  <c r="AT549" i="1"/>
  <c r="AC550" i="1"/>
  <c r="AF550" i="1" s="1"/>
  <c r="AN548" i="1"/>
  <c r="AW849" i="1"/>
  <c r="Q823" i="1"/>
  <c r="X823" i="1" s="1"/>
  <c r="AT957" i="1"/>
  <c r="AH968" i="1"/>
  <c r="AS846" i="1"/>
  <c r="AS848" i="1"/>
  <c r="T823" i="1"/>
  <c r="AA823" i="1" s="1"/>
  <c r="AB849" i="1"/>
  <c r="AY848" i="1"/>
  <c r="AK320" i="1"/>
  <c r="D832" i="1"/>
  <c r="H832" i="1" s="1"/>
  <c r="K832" i="1" s="1"/>
  <c r="AS847" i="1"/>
  <c r="AS956" i="1"/>
  <c r="AY956" i="1"/>
  <c r="M834" i="1"/>
  <c r="AA966" i="1"/>
  <c r="AG967" i="1"/>
  <c r="E839" i="1"/>
  <c r="AH849" i="1"/>
  <c r="AK849" i="1" s="1"/>
  <c r="AB968" i="1"/>
  <c r="Q931" i="1"/>
  <c r="AM965" i="1" s="1"/>
  <c r="AG966" i="1"/>
  <c r="AS955" i="1"/>
  <c r="AZ957" i="1"/>
  <c r="AE968" i="1"/>
  <c r="P968" i="1"/>
  <c r="S968" i="1" s="1"/>
  <c r="AS954" i="1"/>
  <c r="AA965" i="1"/>
  <c r="T931" i="1"/>
  <c r="AS967" i="1" s="1"/>
  <c r="M942" i="1"/>
  <c r="AQ968" i="1" s="1"/>
  <c r="J954" i="1"/>
  <c r="L955" i="1" s="1"/>
  <c r="L956" i="1" s="1"/>
  <c r="Y253" i="1"/>
  <c r="AE235" i="1"/>
  <c r="AJ319" i="1"/>
  <c r="J310" i="1"/>
  <c r="V310" i="1" s="1"/>
  <c r="G311" i="1"/>
  <c r="L311" i="1" s="1"/>
  <c r="V311" i="1" s="1"/>
  <c r="D303" i="1"/>
  <c r="H303" i="1" s="1"/>
  <c r="K303" i="1" s="1"/>
  <c r="O303" i="1" s="1"/>
  <c r="S303" i="1" s="1"/>
  <c r="V303" i="1" s="1"/>
  <c r="Y303" i="1" s="1"/>
  <c r="AC303" i="1" s="1"/>
  <c r="AF303" i="1" s="1"/>
  <c r="AJ303" i="1" s="1"/>
  <c r="E947" i="1"/>
  <c r="E317" i="1"/>
  <c r="G318" i="1" s="1"/>
  <c r="D940" i="1"/>
  <c r="AB327" i="1"/>
  <c r="M305" i="1"/>
  <c r="AL302" i="1"/>
  <c r="T295" i="1"/>
  <c r="S310" i="1"/>
  <c r="J317" i="1"/>
  <c r="L318" i="1"/>
  <c r="L319" i="1"/>
  <c r="Y320" i="1"/>
  <c r="X325" i="1"/>
  <c r="AJ252" i="1"/>
  <c r="S312" i="1"/>
  <c r="X317" i="1"/>
  <c r="X318" i="1"/>
  <c r="X319" i="1"/>
  <c r="AJ324" i="1"/>
  <c r="X326" i="1"/>
  <c r="Y327" i="1"/>
  <c r="AJ325" i="1"/>
  <c r="D236" i="1"/>
  <c r="H236" i="1" s="1"/>
  <c r="K236" i="1" s="1"/>
  <c r="O236" i="1" s="1"/>
  <c r="R236" i="1" s="1"/>
  <c r="V236" i="1" s="1"/>
  <c r="Y236" i="1" s="1"/>
  <c r="AC236" i="1" s="1"/>
  <c r="S311" i="1"/>
  <c r="T313" i="1"/>
  <c r="AJ326" i="1"/>
  <c r="M178" i="1"/>
  <c r="E190" i="1" s="1"/>
  <c r="D176" i="1"/>
  <c r="H176" i="1" s="1"/>
  <c r="K176" i="1" s="1"/>
  <c r="O176" i="1" s="1"/>
  <c r="R176" i="1" s="1"/>
  <c r="V176" i="1" s="1"/>
  <c r="M238" i="1"/>
  <c r="T238" i="1" s="1"/>
  <c r="AB238" i="1" s="1"/>
  <c r="T228" i="1"/>
  <c r="AA228" i="1" s="1"/>
  <c r="X252" i="1"/>
  <c r="S245" i="1"/>
  <c r="T246" i="1"/>
  <c r="X250" i="1"/>
  <c r="S244" i="1"/>
  <c r="S130" i="1"/>
  <c r="E243" i="1"/>
  <c r="AJ192" i="1"/>
  <c r="E250" i="1"/>
  <c r="S243" i="1"/>
  <c r="J250" i="1"/>
  <c r="L251" i="1"/>
  <c r="D123" i="1"/>
  <c r="H123" i="1" s="1"/>
  <c r="K123" i="1" s="1"/>
  <c r="O123" i="1" s="1"/>
  <c r="E183" i="1"/>
  <c r="J183" i="1" s="1"/>
  <c r="V183" i="1" s="1"/>
  <c r="S184" i="1"/>
  <c r="T186" i="1"/>
  <c r="S183" i="1"/>
  <c r="S185" i="1"/>
  <c r="J190" i="1"/>
  <c r="L191" i="1"/>
  <c r="Y193" i="1"/>
  <c r="X286" i="1"/>
  <c r="X190" i="1"/>
  <c r="X191" i="1"/>
  <c r="G131" i="1"/>
  <c r="G132" i="1" s="1"/>
  <c r="L132" i="1" s="1"/>
  <c r="J130" i="1"/>
  <c r="V130" i="1" s="1"/>
  <c r="AJ288" i="1"/>
  <c r="T133" i="1"/>
  <c r="S131" i="1"/>
  <c r="X288" i="1"/>
  <c r="AK289" i="1"/>
  <c r="S273" i="1"/>
  <c r="Y289" i="1"/>
  <c r="AH289" i="1"/>
  <c r="AJ286" i="1"/>
  <c r="X287" i="1"/>
  <c r="AJ287" i="1"/>
  <c r="AB289" i="1"/>
  <c r="L281" i="1"/>
  <c r="M267" i="1"/>
  <c r="J286" i="1" s="1"/>
  <c r="L287" i="1" s="1"/>
  <c r="L288" i="1" s="1"/>
  <c r="AT918" i="1"/>
  <c r="X259" i="1"/>
  <c r="AE259" i="1" s="1"/>
  <c r="D800" i="1"/>
  <c r="H800" i="1" s="1"/>
  <c r="K800" i="1" s="1"/>
  <c r="AT817" i="1"/>
  <c r="AS917" i="1"/>
  <c r="E272" i="1"/>
  <c r="T275" i="1"/>
  <c r="G280" i="1"/>
  <c r="S272" i="1"/>
  <c r="J279" i="1"/>
  <c r="M279" i="1" s="1"/>
  <c r="L280" i="1"/>
  <c r="Y282" i="1"/>
  <c r="S274" i="1"/>
  <c r="X279" i="1"/>
  <c r="X280" i="1"/>
  <c r="J915" i="1"/>
  <c r="L916" i="1" s="1"/>
  <c r="L917" i="1" s="1"/>
  <c r="M903" i="1"/>
  <c r="E918" i="1" s="1"/>
  <c r="D901" i="1"/>
  <c r="H901" i="1" s="1"/>
  <c r="AS923" i="1"/>
  <c r="T892" i="1"/>
  <c r="AS922" i="1"/>
  <c r="AT925" i="1"/>
  <c r="X908" i="1"/>
  <c r="AD908" i="1"/>
  <c r="AG908" i="1" s="1"/>
  <c r="G909" i="1"/>
  <c r="AH925" i="1"/>
  <c r="AK925" i="1" s="1"/>
  <c r="E455" i="1"/>
  <c r="G456" i="1" s="1"/>
  <c r="G457" i="1" s="1"/>
  <c r="X456" i="1"/>
  <c r="E807" i="1"/>
  <c r="J807" i="1" s="1"/>
  <c r="X807" i="1" s="1"/>
  <c r="Y458" i="1"/>
  <c r="J814" i="1"/>
  <c r="L815" i="1" s="1"/>
  <c r="L816" i="1" s="1"/>
  <c r="E814" i="1"/>
  <c r="T802" i="1"/>
  <c r="AA802" i="1" s="1"/>
  <c r="M436" i="1"/>
  <c r="E448" i="1" s="1"/>
  <c r="M448" i="1" s="1"/>
  <c r="X457" i="1"/>
  <c r="T791" i="1"/>
  <c r="AA791" i="1" s="1"/>
  <c r="AB817" i="1"/>
  <c r="X455" i="1"/>
  <c r="AB458" i="1"/>
  <c r="J441" i="1"/>
  <c r="AB441" i="1" s="1"/>
  <c r="AE441" i="1" s="1"/>
  <c r="X449" i="1"/>
  <c r="AL435" i="1"/>
  <c r="AT886" i="1"/>
  <c r="AS885" i="1"/>
  <c r="T444" i="1"/>
  <c r="Y451" i="1"/>
  <c r="AS884" i="1"/>
  <c r="L442" i="1"/>
  <c r="G443" i="1"/>
  <c r="AS883" i="1"/>
  <c r="AQ886" i="1"/>
  <c r="X448" i="1"/>
  <c r="S441" i="1"/>
  <c r="S442" i="1"/>
  <c r="S443" i="1"/>
  <c r="AB886" i="1"/>
  <c r="AH886" i="1"/>
  <c r="AK886" i="1" s="1"/>
  <c r="G870" i="1"/>
  <c r="J869" i="1"/>
  <c r="M864" i="1"/>
  <c r="E879" i="1" s="1"/>
  <c r="J876" i="1"/>
  <c r="L877" i="1" s="1"/>
  <c r="L878" i="1" s="1"/>
  <c r="V84" i="1" l="1"/>
  <c r="AE84" i="1" s="1"/>
  <c r="V89" i="1" s="1"/>
  <c r="AB84" i="1"/>
  <c r="AH85" i="1"/>
  <c r="AK85" i="1" s="1"/>
  <c r="AB89" i="1" s="1"/>
  <c r="V86" i="1"/>
  <c r="AQ86" i="1" s="1"/>
  <c r="AH86" i="1"/>
  <c r="AB86" i="1"/>
  <c r="U541" i="1"/>
  <c r="V548" i="1"/>
  <c r="AQ548" i="1"/>
  <c r="AB548" i="1"/>
  <c r="AE548" i="1" s="1"/>
  <c r="AK548" i="1"/>
  <c r="AK549" i="1"/>
  <c r="AB549" i="1"/>
  <c r="AE549" i="1" s="1"/>
  <c r="AW549" i="1"/>
  <c r="AQ549" i="1"/>
  <c r="V549" i="1"/>
  <c r="AQ849" i="1"/>
  <c r="AB547" i="1"/>
  <c r="AE547" i="1" s="1"/>
  <c r="AK547" i="1"/>
  <c r="V547" i="1"/>
  <c r="O832" i="1"/>
  <c r="R832" i="1" s="1"/>
  <c r="V832" i="1" s="1"/>
  <c r="Y832" i="1" s="1"/>
  <c r="AC832" i="1" s="1"/>
  <c r="BC849" i="1"/>
  <c r="T834" i="1"/>
  <c r="AA834" i="1" s="1"/>
  <c r="E846" i="1"/>
  <c r="J839" i="1"/>
  <c r="G840" i="1"/>
  <c r="X931" i="1"/>
  <c r="AE931" i="1" s="1"/>
  <c r="AM966" i="1"/>
  <c r="AM967" i="1"/>
  <c r="AN968" i="1"/>
  <c r="M190" i="1"/>
  <c r="AG190" i="1" s="1"/>
  <c r="AA931" i="1"/>
  <c r="AH931" i="1" s="1"/>
  <c r="G312" i="1"/>
  <c r="E313" i="1" s="1"/>
  <c r="E957" i="1"/>
  <c r="T942" i="1"/>
  <c r="Y311" i="1"/>
  <c r="AB315" i="1" s="1"/>
  <c r="Y310" i="1"/>
  <c r="V315" i="1" s="1"/>
  <c r="E954" i="1"/>
  <c r="G955" i="1" s="1"/>
  <c r="J961" i="1"/>
  <c r="L962" i="1" s="1"/>
  <c r="L963" i="1" s="1"/>
  <c r="Y968" i="1"/>
  <c r="H940" i="1"/>
  <c r="K901" i="1"/>
  <c r="AW918" i="1" s="1"/>
  <c r="M317" i="1"/>
  <c r="AG317" i="1" s="1"/>
  <c r="J947" i="1"/>
  <c r="G948" i="1"/>
  <c r="AH193" i="1"/>
  <c r="AK193" i="1" s="1"/>
  <c r="I195" i="1" s="1"/>
  <c r="P195" i="1" s="1"/>
  <c r="AQ925" i="1"/>
  <c r="AA295" i="1"/>
  <c r="AH295" i="1" s="1"/>
  <c r="AP326" i="1"/>
  <c r="AA892" i="1"/>
  <c r="AH892" i="1" s="1"/>
  <c r="AY924" i="1"/>
  <c r="AH327" i="1"/>
  <c r="AN327" i="1"/>
  <c r="Y130" i="1"/>
  <c r="V135" i="1" s="1"/>
  <c r="E320" i="1"/>
  <c r="T305" i="1"/>
  <c r="J324" i="1"/>
  <c r="L325" i="1" s="1"/>
  <c r="L326" i="1" s="1"/>
  <c r="O318" i="1"/>
  <c r="AG318" i="1" s="1"/>
  <c r="G319" i="1"/>
  <c r="O319" i="1" s="1"/>
  <c r="AH253" i="1"/>
  <c r="AN253" i="1"/>
  <c r="T178" i="1"/>
  <c r="G191" i="1"/>
  <c r="O191" i="1" s="1"/>
  <c r="Y183" i="1"/>
  <c r="V188" i="1" s="1"/>
  <c r="M250" i="1"/>
  <c r="AG250" i="1" s="1"/>
  <c r="G251" i="1"/>
  <c r="J243" i="1"/>
  <c r="V243" i="1" s="1"/>
  <c r="Y243" i="1" s="1"/>
  <c r="V248" i="1" s="1"/>
  <c r="G244" i="1"/>
  <c r="AC133" i="1"/>
  <c r="AF133" i="1" s="1"/>
  <c r="I135" i="1" s="1"/>
  <c r="P135" i="1" s="1"/>
  <c r="G184" i="1"/>
  <c r="L184" i="1" s="1"/>
  <c r="V184" i="1" s="1"/>
  <c r="Y184" i="1" s="1"/>
  <c r="AB188" i="1" s="1"/>
  <c r="V132" i="1"/>
  <c r="AB132" i="1"/>
  <c r="L131" i="1"/>
  <c r="V131" i="1" s="1"/>
  <c r="Y131" i="1" s="1"/>
  <c r="AB135" i="1" s="1"/>
  <c r="AN289" i="1"/>
  <c r="AQ289" i="1" s="1"/>
  <c r="I291" i="1" s="1"/>
  <c r="P291" i="1" s="1"/>
  <c r="T267" i="1"/>
  <c r="E282" i="1"/>
  <c r="E915" i="1"/>
  <c r="M915" i="1" s="1"/>
  <c r="AP915" i="1" s="1"/>
  <c r="T903" i="1"/>
  <c r="AA903" i="1" s="1"/>
  <c r="J922" i="1"/>
  <c r="L923" i="1" s="1"/>
  <c r="L924" i="1" s="1"/>
  <c r="AQ817" i="1"/>
  <c r="AG279" i="1"/>
  <c r="AA279" i="1"/>
  <c r="J272" i="1"/>
  <c r="V272" i="1" s="1"/>
  <c r="Y272" i="1" s="1"/>
  <c r="V277" i="1" s="1"/>
  <c r="G273" i="1"/>
  <c r="O280" i="1"/>
  <c r="G281" i="1"/>
  <c r="O281" i="1" s="1"/>
  <c r="AH918" i="1"/>
  <c r="AK918" i="1" s="1"/>
  <c r="AQ918" i="1"/>
  <c r="AB918" i="1"/>
  <c r="AW817" i="1"/>
  <c r="O800" i="1"/>
  <c r="R800" i="1" s="1"/>
  <c r="V800" i="1" s="1"/>
  <c r="Y800" i="1" s="1"/>
  <c r="AC800" i="1" s="1"/>
  <c r="AD807" i="1"/>
  <c r="AG807" i="1" s="1"/>
  <c r="L909" i="1"/>
  <c r="G910" i="1"/>
  <c r="G808" i="1"/>
  <c r="L808" i="1" s="1"/>
  <c r="AN458" i="1"/>
  <c r="I460" i="1" s="1"/>
  <c r="P460" i="1" s="1"/>
  <c r="G449" i="1"/>
  <c r="O449" i="1" s="1"/>
  <c r="V441" i="1"/>
  <c r="AH441" i="1" s="1"/>
  <c r="V446" i="1" s="1"/>
  <c r="E451" i="1"/>
  <c r="J455" i="1"/>
  <c r="T436" i="1"/>
  <c r="AA436" i="1" s="1"/>
  <c r="AH436" i="1" s="1"/>
  <c r="M814" i="1"/>
  <c r="AP814" i="1" s="1"/>
  <c r="G815" i="1"/>
  <c r="L443" i="1"/>
  <c r="E444" i="1"/>
  <c r="V442" i="1"/>
  <c r="AB442" i="1"/>
  <c r="AE442" i="1" s="1"/>
  <c r="J883" i="1"/>
  <c r="L884" i="1" s="1"/>
  <c r="L885" i="1" s="1"/>
  <c r="AG448" i="1"/>
  <c r="AJ448" i="1" s="1"/>
  <c r="AA448" i="1"/>
  <c r="AW886" i="1"/>
  <c r="AH879" i="1"/>
  <c r="AK879" i="1" s="1"/>
  <c r="AQ879" i="1"/>
  <c r="AB879" i="1"/>
  <c r="L870" i="1"/>
  <c r="G871" i="1"/>
  <c r="T864" i="1"/>
  <c r="E876" i="1"/>
  <c r="X869" i="1"/>
  <c r="AD869" i="1"/>
  <c r="AG869" i="1" s="1"/>
  <c r="AH89" i="1" l="1"/>
  <c r="F90" i="1" s="1"/>
  <c r="U76" i="1" s="1"/>
  <c r="AA190" i="1"/>
  <c r="AJ190" i="1" s="1"/>
  <c r="V195" i="1" s="1"/>
  <c r="S548" i="1"/>
  <c r="AT548" i="1" s="1"/>
  <c r="AB552" i="1" s="1"/>
  <c r="S549" i="1"/>
  <c r="T550" i="1"/>
  <c r="AU550" i="1" s="1"/>
  <c r="I552" i="1" s="1"/>
  <c r="S547" i="1"/>
  <c r="AN547" i="1" s="1"/>
  <c r="V552" i="1" s="1"/>
  <c r="M954" i="1"/>
  <c r="AV954" i="1" s="1"/>
  <c r="AQ327" i="1"/>
  <c r="I329" i="1" s="1"/>
  <c r="P329" i="1" s="1"/>
  <c r="L840" i="1"/>
  <c r="G841" i="1"/>
  <c r="X839" i="1"/>
  <c r="AD839" i="1"/>
  <c r="AG839" i="1" s="1"/>
  <c r="G847" i="1"/>
  <c r="M846" i="1"/>
  <c r="AV846" i="1" s="1"/>
  <c r="X846" i="1"/>
  <c r="V842" i="1"/>
  <c r="X848" i="1"/>
  <c r="U841" i="1"/>
  <c r="U840" i="1"/>
  <c r="U839" i="1"/>
  <c r="X847" i="1"/>
  <c r="Y849" i="1"/>
  <c r="AW957" i="1"/>
  <c r="AL939" i="1"/>
  <c r="L312" i="1"/>
  <c r="AB312" i="1" s="1"/>
  <c r="AA942" i="1"/>
  <c r="AH942" i="1" s="1"/>
  <c r="E961" i="1"/>
  <c r="AB957" i="1"/>
  <c r="AH957" i="1"/>
  <c r="AK957" i="1" s="1"/>
  <c r="AQ957" i="1"/>
  <c r="AQ253" i="1"/>
  <c r="I255" i="1" s="1"/>
  <c r="P255" i="1" s="1"/>
  <c r="AD947" i="1"/>
  <c r="AG947" i="1" s="1"/>
  <c r="X947" i="1"/>
  <c r="K940" i="1"/>
  <c r="AH320" i="1"/>
  <c r="AN320" i="1"/>
  <c r="W313" i="1"/>
  <c r="AC313" i="1"/>
  <c r="AG319" i="1"/>
  <c r="AM319" i="1"/>
  <c r="O901" i="1"/>
  <c r="AW925" i="1"/>
  <c r="AA317" i="1"/>
  <c r="AJ317" i="1" s="1"/>
  <c r="V322" i="1" s="1"/>
  <c r="O955" i="1"/>
  <c r="AV955" i="1" s="1"/>
  <c r="G956" i="1"/>
  <c r="O956" i="1" s="1"/>
  <c r="L948" i="1"/>
  <c r="G949" i="1"/>
  <c r="AA305" i="1"/>
  <c r="AH305" i="1" s="1"/>
  <c r="E324" i="1"/>
  <c r="G192" i="1"/>
  <c r="O192" i="1" s="1"/>
  <c r="AA192" i="1" s="1"/>
  <c r="AB320" i="1"/>
  <c r="AA319" i="1"/>
  <c r="AA318" i="1"/>
  <c r="AJ318" i="1" s="1"/>
  <c r="AB322" i="1" s="1"/>
  <c r="O251" i="1"/>
  <c r="AG251" i="1" s="1"/>
  <c r="G252" i="1"/>
  <c r="O252" i="1" s="1"/>
  <c r="AA250" i="1"/>
  <c r="AA191" i="1"/>
  <c r="AG191" i="1"/>
  <c r="G185" i="1"/>
  <c r="L185" i="1" s="1"/>
  <c r="L244" i="1"/>
  <c r="V244" i="1" s="1"/>
  <c r="Y244" i="1" s="1"/>
  <c r="AB248" i="1" s="1"/>
  <c r="G245" i="1"/>
  <c r="G916" i="1"/>
  <c r="G917" i="1" s="1"/>
  <c r="O917" i="1" s="1"/>
  <c r="AE132" i="1"/>
  <c r="AH135" i="1" s="1"/>
  <c r="F136" i="1" s="1"/>
  <c r="G120" i="1" s="1"/>
  <c r="N120" i="1" s="1"/>
  <c r="E922" i="1"/>
  <c r="M922" i="1" s="1"/>
  <c r="AB282" i="1"/>
  <c r="AH282" i="1"/>
  <c r="AA267" i="1"/>
  <c r="AH267" i="1" s="1"/>
  <c r="E286" i="1"/>
  <c r="AJ279" i="1"/>
  <c r="V284" i="1" s="1"/>
  <c r="G274" i="1"/>
  <c r="L273" i="1"/>
  <c r="V273" i="1" s="1"/>
  <c r="Y273" i="1" s="1"/>
  <c r="AB277" i="1" s="1"/>
  <c r="AG281" i="1"/>
  <c r="AA281" i="1"/>
  <c r="C799" i="1"/>
  <c r="AE799" i="1" s="1"/>
  <c r="AG280" i="1"/>
  <c r="AA280" i="1"/>
  <c r="G809" i="1"/>
  <c r="E810" i="1" s="1"/>
  <c r="AN810" i="1" s="1"/>
  <c r="AH903" i="1"/>
  <c r="AG915" i="1"/>
  <c r="AJ915" i="1" s="1"/>
  <c r="AA915" i="1"/>
  <c r="X909" i="1"/>
  <c r="AD909" i="1"/>
  <c r="AG909" i="1" s="1"/>
  <c r="L910" i="1"/>
  <c r="AM910" i="1" s="1"/>
  <c r="E911" i="1"/>
  <c r="AN911" i="1" s="1"/>
  <c r="G450" i="1"/>
  <c r="O450" i="1" s="1"/>
  <c r="AA450" i="1" s="1"/>
  <c r="G816" i="1"/>
  <c r="O816" i="1" s="1"/>
  <c r="O815" i="1"/>
  <c r="AP815" i="1" s="1"/>
  <c r="AG814" i="1"/>
  <c r="AJ814" i="1" s="1"/>
  <c r="AA814" i="1"/>
  <c r="L456" i="1"/>
  <c r="M455" i="1"/>
  <c r="X808" i="1"/>
  <c r="AD808" i="1"/>
  <c r="AG808" i="1" s="1"/>
  <c r="AH451" i="1"/>
  <c r="AK451" i="1" s="1"/>
  <c r="AB451" i="1"/>
  <c r="AM448" i="1"/>
  <c r="V453" i="1" s="1"/>
  <c r="AH442" i="1"/>
  <c r="AB446" i="1" s="1"/>
  <c r="AC444" i="1"/>
  <c r="AF444" i="1" s="1"/>
  <c r="W444" i="1"/>
  <c r="V443" i="1"/>
  <c r="AB443" i="1"/>
  <c r="AE443" i="1" s="1"/>
  <c r="AG449" i="1"/>
  <c r="AJ449" i="1" s="1"/>
  <c r="AA449" i="1"/>
  <c r="AA864" i="1"/>
  <c r="AH864" i="1" s="1"/>
  <c r="E883" i="1"/>
  <c r="G877" i="1"/>
  <c r="M876" i="1"/>
  <c r="E872" i="1"/>
  <c r="L871" i="1"/>
  <c r="X870" i="1"/>
  <c r="AD870" i="1"/>
  <c r="AG870" i="1" s="1"/>
  <c r="V312" i="1" l="1"/>
  <c r="AZ549" i="1"/>
  <c r="AH552" i="1" s="1"/>
  <c r="P552" i="1"/>
  <c r="AG954" i="1"/>
  <c r="AJ954" i="1" s="1"/>
  <c r="AJ839" i="1"/>
  <c r="V844" i="1" s="1"/>
  <c r="AA954" i="1"/>
  <c r="AP954" i="1"/>
  <c r="BF849" i="1"/>
  <c r="I851" i="1" s="1"/>
  <c r="P851" i="1" s="1"/>
  <c r="AP846" i="1"/>
  <c r="AG846" i="1"/>
  <c r="AJ846" i="1" s="1"/>
  <c r="AA846" i="1"/>
  <c r="G848" i="1"/>
  <c r="O848" i="1" s="1"/>
  <c r="O847" i="1"/>
  <c r="AV847" i="1" s="1"/>
  <c r="E842" i="1"/>
  <c r="L841" i="1"/>
  <c r="BC957" i="1"/>
  <c r="AK968" i="1"/>
  <c r="X840" i="1"/>
  <c r="AD840" i="1"/>
  <c r="AG840" i="1" s="1"/>
  <c r="BB956" i="1"/>
  <c r="AV956" i="1"/>
  <c r="AE312" i="1"/>
  <c r="AH315" i="1" s="1"/>
  <c r="M961" i="1"/>
  <c r="G962" i="1"/>
  <c r="AF313" i="1"/>
  <c r="I315" i="1" s="1"/>
  <c r="P315" i="1" s="1"/>
  <c r="AM192" i="1"/>
  <c r="E950" i="1"/>
  <c r="L949" i="1"/>
  <c r="AV922" i="1"/>
  <c r="AP922" i="1"/>
  <c r="AP319" i="1"/>
  <c r="AH322" i="1" s="1"/>
  <c r="AD948" i="1"/>
  <c r="AG948" i="1" s="1"/>
  <c r="X948" i="1"/>
  <c r="O940" i="1"/>
  <c r="R940" i="1" s="1"/>
  <c r="V940" i="1" s="1"/>
  <c r="Y940" i="1" s="1"/>
  <c r="AC940" i="1" s="1"/>
  <c r="AF940" i="1" s="1"/>
  <c r="AJ940" i="1" s="1"/>
  <c r="AG192" i="1"/>
  <c r="AG956" i="1"/>
  <c r="AJ956" i="1" s="1"/>
  <c r="AA956" i="1"/>
  <c r="AP956" i="1"/>
  <c r="R901" i="1"/>
  <c r="V901" i="1" s="1"/>
  <c r="Y901" i="1" s="1"/>
  <c r="AC901" i="1" s="1"/>
  <c r="AF901" i="1" s="1"/>
  <c r="AJ901" i="1" s="1"/>
  <c r="AQ320" i="1"/>
  <c r="I322" i="1" s="1"/>
  <c r="P322" i="1" s="1"/>
  <c r="AP955" i="1"/>
  <c r="AG955" i="1"/>
  <c r="AJ955" i="1" s="1"/>
  <c r="AA955" i="1"/>
  <c r="M324" i="1"/>
  <c r="G325" i="1"/>
  <c r="AM252" i="1"/>
  <c r="AG252" i="1"/>
  <c r="E186" i="1"/>
  <c r="AC186" i="1" s="1"/>
  <c r="O916" i="1"/>
  <c r="AP916" i="1" s="1"/>
  <c r="AJ191" i="1"/>
  <c r="AB195" i="1" s="1"/>
  <c r="AJ280" i="1"/>
  <c r="AB284" i="1" s="1"/>
  <c r="L245" i="1"/>
  <c r="E246" i="1"/>
  <c r="AJ250" i="1"/>
  <c r="V255" i="1" s="1"/>
  <c r="AA252" i="1"/>
  <c r="V185" i="1"/>
  <c r="AB185" i="1"/>
  <c r="AA251" i="1"/>
  <c r="G923" i="1"/>
  <c r="G924" i="1" s="1"/>
  <c r="O924" i="1" s="1"/>
  <c r="AK282" i="1"/>
  <c r="I284" i="1" s="1"/>
  <c r="P284" i="1" s="1"/>
  <c r="M286" i="1"/>
  <c r="G287" i="1"/>
  <c r="X814" i="1"/>
  <c r="AS814" i="1" s="1"/>
  <c r="V819" i="1" s="1"/>
  <c r="AJ281" i="1"/>
  <c r="AH284" i="1" s="1"/>
  <c r="L809" i="1"/>
  <c r="AM809" i="1" s="1"/>
  <c r="Y817" i="1"/>
  <c r="AZ817" i="1" s="1"/>
  <c r="I819" i="1" s="1"/>
  <c r="P819" i="1" s="1"/>
  <c r="U808" i="1"/>
  <c r="AJ808" i="1" s="1"/>
  <c r="AB812" i="1" s="1"/>
  <c r="V810" i="1"/>
  <c r="U809" i="1"/>
  <c r="X815" i="1"/>
  <c r="L274" i="1"/>
  <c r="V274" i="1" s="1"/>
  <c r="Y274" i="1" s="1"/>
  <c r="AH277" i="1" s="1"/>
  <c r="E275" i="1"/>
  <c r="W275" i="1" s="1"/>
  <c r="Z275" i="1" s="1"/>
  <c r="I277" i="1" s="1"/>
  <c r="U807" i="1"/>
  <c r="AJ807" i="1" s="1"/>
  <c r="V812" i="1" s="1"/>
  <c r="X816" i="1"/>
  <c r="AV917" i="1"/>
  <c r="AP917" i="1"/>
  <c r="AV816" i="1"/>
  <c r="AP816" i="1"/>
  <c r="AG917" i="1"/>
  <c r="AJ917" i="1" s="1"/>
  <c r="AA917" i="1"/>
  <c r="AE911" i="1"/>
  <c r="AH911" i="1" s="1"/>
  <c r="Y911" i="1"/>
  <c r="AG922" i="1"/>
  <c r="AJ922" i="1" s="1"/>
  <c r="AA922" i="1"/>
  <c r="AN451" i="1"/>
  <c r="I453" i="1" s="1"/>
  <c r="P453" i="1" s="1"/>
  <c r="X910" i="1"/>
  <c r="AD910" i="1"/>
  <c r="AG910" i="1" s="1"/>
  <c r="AG450" i="1"/>
  <c r="AJ450" i="1" s="1"/>
  <c r="AA455" i="1"/>
  <c r="AG455" i="1"/>
  <c r="AJ455" i="1" s="1"/>
  <c r="L457" i="1"/>
  <c r="O457" i="1" s="1"/>
  <c r="O456" i="1"/>
  <c r="AE810" i="1"/>
  <c r="AH810" i="1" s="1"/>
  <c r="Y810" i="1"/>
  <c r="AA815" i="1"/>
  <c r="AG815" i="1"/>
  <c r="AJ815" i="1" s="1"/>
  <c r="AG816" i="1"/>
  <c r="AJ816" i="1" s="1"/>
  <c r="AA816" i="1"/>
  <c r="AM449" i="1"/>
  <c r="AB453" i="1" s="1"/>
  <c r="AI444" i="1"/>
  <c r="I446" i="1" s="1"/>
  <c r="P446" i="1" s="1"/>
  <c r="AH443" i="1"/>
  <c r="AH446" i="1" s="1"/>
  <c r="G884" i="1"/>
  <c r="M883" i="1"/>
  <c r="C863" i="1"/>
  <c r="Y872" i="1"/>
  <c r="AE872" i="1"/>
  <c r="AH872" i="1" s="1"/>
  <c r="X871" i="1"/>
  <c r="AD871" i="1"/>
  <c r="AG871" i="1" s="1"/>
  <c r="AG876" i="1"/>
  <c r="AJ876" i="1" s="1"/>
  <c r="AA876" i="1"/>
  <c r="AP876" i="1"/>
  <c r="G878" i="1"/>
  <c r="O878" i="1" s="1"/>
  <c r="O877" i="1"/>
  <c r="F553" i="1" l="1"/>
  <c r="N539" i="1" s="1"/>
  <c r="AY846" i="1"/>
  <c r="V851" i="1" s="1"/>
  <c r="AJ840" i="1"/>
  <c r="AB844" i="1" s="1"/>
  <c r="AV848" i="1"/>
  <c r="BB848" i="1"/>
  <c r="X841" i="1"/>
  <c r="AM841" i="1"/>
  <c r="AD841" i="1"/>
  <c r="AG841" i="1" s="1"/>
  <c r="Y842" i="1"/>
  <c r="AE842" i="1"/>
  <c r="AH842" i="1" s="1"/>
  <c r="AN842" i="1"/>
  <c r="AG847" i="1"/>
  <c r="AJ847" i="1" s="1"/>
  <c r="AA847" i="1"/>
  <c r="AP847" i="1"/>
  <c r="F316" i="1"/>
  <c r="G300" i="1" s="1"/>
  <c r="AI300" i="1" s="1"/>
  <c r="AA848" i="1"/>
  <c r="AP848" i="1"/>
  <c r="AG848" i="1"/>
  <c r="AJ848" i="1" s="1"/>
  <c r="AD965" i="1"/>
  <c r="AP965" i="1"/>
  <c r="AJ965" i="1"/>
  <c r="AP192" i="1"/>
  <c r="AH195" i="1" s="1"/>
  <c r="C900" i="1"/>
  <c r="X917" i="1" s="1"/>
  <c r="AY917" i="1" s="1"/>
  <c r="AH920" i="1" s="1"/>
  <c r="X965" i="1"/>
  <c r="O965" i="1"/>
  <c r="R965" i="1" s="1"/>
  <c r="I965" i="1"/>
  <c r="O962" i="1"/>
  <c r="G963" i="1"/>
  <c r="O963" i="1" s="1"/>
  <c r="AD949" i="1"/>
  <c r="AG949" i="1" s="1"/>
  <c r="X949" i="1"/>
  <c r="AM949" i="1"/>
  <c r="AV924" i="1"/>
  <c r="BB924" i="1"/>
  <c r="AP924" i="1"/>
  <c r="AM324" i="1"/>
  <c r="AG324" i="1"/>
  <c r="AE950" i="1"/>
  <c r="AH950" i="1" s="1"/>
  <c r="Y950" i="1"/>
  <c r="AN950" i="1"/>
  <c r="F196" i="1"/>
  <c r="N173" i="1" s="1"/>
  <c r="O325" i="1"/>
  <c r="G326" i="1"/>
  <c r="O326" i="1" s="1"/>
  <c r="F323" i="1"/>
  <c r="N300" i="1" s="1"/>
  <c r="AB300" i="1" s="1"/>
  <c r="AA324" i="1"/>
  <c r="W186" i="1"/>
  <c r="AF186" i="1" s="1"/>
  <c r="I188" i="1" s="1"/>
  <c r="P188" i="1" s="1"/>
  <c r="V245" i="1"/>
  <c r="AB245" i="1"/>
  <c r="W246" i="1"/>
  <c r="AC246" i="1"/>
  <c r="AG916" i="1"/>
  <c r="AJ916" i="1" s="1"/>
  <c r="AA916" i="1"/>
  <c r="AP252" i="1"/>
  <c r="AH255" i="1" s="1"/>
  <c r="AJ251" i="1"/>
  <c r="AB255" i="1" s="1"/>
  <c r="AE185" i="1"/>
  <c r="AH188" i="1" s="1"/>
  <c r="O923" i="1"/>
  <c r="AD809" i="1"/>
  <c r="AG809" i="1" s="1"/>
  <c r="F285" i="1"/>
  <c r="N264" i="1" s="1"/>
  <c r="AB264" i="1" s="1"/>
  <c r="X809" i="1"/>
  <c r="G288" i="1"/>
  <c r="O288" i="1" s="1"/>
  <c r="O287" i="1"/>
  <c r="AM286" i="1"/>
  <c r="AG286" i="1"/>
  <c r="AA286" i="1"/>
  <c r="AQ810" i="1"/>
  <c r="I812" i="1" s="1"/>
  <c r="P812" i="1" s="1"/>
  <c r="P277" i="1"/>
  <c r="F278" i="1" s="1"/>
  <c r="G264" i="1" s="1"/>
  <c r="AI264" i="1" s="1"/>
  <c r="AS815" i="1"/>
  <c r="AB819" i="1" s="1"/>
  <c r="AY816" i="1"/>
  <c r="AH819" i="1" s="1"/>
  <c r="AA924" i="1"/>
  <c r="AG924" i="1"/>
  <c r="AJ924" i="1" s="1"/>
  <c r="AM450" i="1"/>
  <c r="AH453" i="1" s="1"/>
  <c r="F454" i="1" s="1"/>
  <c r="N433" i="1" s="1"/>
  <c r="AB433" i="1" s="1"/>
  <c r="AG457" i="1"/>
  <c r="AJ457" i="1" s="1"/>
  <c r="AA457" i="1"/>
  <c r="AA456" i="1"/>
  <c r="AG456" i="1"/>
  <c r="AJ456" i="1" s="1"/>
  <c r="F447" i="1"/>
  <c r="G433" i="1" s="1"/>
  <c r="AI433" i="1" s="1"/>
  <c r="AM455" i="1"/>
  <c r="V460" i="1" s="1"/>
  <c r="AL863" i="1"/>
  <c r="Y886" i="1"/>
  <c r="AZ886" i="1" s="1"/>
  <c r="I888" i="1" s="1"/>
  <c r="P888" i="1" s="1"/>
  <c r="X884" i="1"/>
  <c r="X883" i="1"/>
  <c r="X885" i="1"/>
  <c r="X877" i="1"/>
  <c r="U871" i="1"/>
  <c r="AJ871" i="1" s="1"/>
  <c r="AH874" i="1" s="1"/>
  <c r="U870" i="1"/>
  <c r="AJ870" i="1" s="1"/>
  <c r="AB874" i="1" s="1"/>
  <c r="X878" i="1"/>
  <c r="X876" i="1"/>
  <c r="AS876" i="1" s="1"/>
  <c r="V881" i="1" s="1"/>
  <c r="AP883" i="1"/>
  <c r="AV883" i="1"/>
  <c r="U869" i="1"/>
  <c r="AJ869" i="1" s="1"/>
  <c r="V874" i="1" s="1"/>
  <c r="Y879" i="1"/>
  <c r="AT879" i="1" s="1"/>
  <c r="I881" i="1" s="1"/>
  <c r="P881" i="1" s="1"/>
  <c r="AA883" i="1"/>
  <c r="AG883" i="1"/>
  <c r="AJ883" i="1" s="1"/>
  <c r="V872" i="1"/>
  <c r="AK872" i="1" s="1"/>
  <c r="I874" i="1" s="1"/>
  <c r="P874" i="1" s="1"/>
  <c r="O884" i="1"/>
  <c r="G885" i="1"/>
  <c r="O885" i="1" s="1"/>
  <c r="AP877" i="1"/>
  <c r="AA877" i="1"/>
  <c r="AG877" i="1"/>
  <c r="AJ877" i="1" s="1"/>
  <c r="AP878" i="1"/>
  <c r="AG878" i="1"/>
  <c r="AJ878" i="1" s="1"/>
  <c r="AA878" i="1"/>
  <c r="X916" i="1" l="1"/>
  <c r="AS916" i="1" s="1"/>
  <c r="AB920" i="1" s="1"/>
  <c r="BE848" i="1"/>
  <c r="AH851" i="1" s="1"/>
  <c r="AY847" i="1"/>
  <c r="AB851" i="1" s="1"/>
  <c r="AQ842" i="1"/>
  <c r="I844" i="1" s="1"/>
  <c r="AD966" i="1"/>
  <c r="AJ966" i="1"/>
  <c r="AP966" i="1"/>
  <c r="AP841" i="1"/>
  <c r="AH844" i="1" s="1"/>
  <c r="AD967" i="1"/>
  <c r="AV967" i="1"/>
  <c r="AP967" i="1"/>
  <c r="AJ967" i="1"/>
  <c r="X967" i="1"/>
  <c r="O967" i="1"/>
  <c r="R967" i="1" s="1"/>
  <c r="I967" i="1"/>
  <c r="I966" i="1"/>
  <c r="X966" i="1"/>
  <c r="O966" i="1"/>
  <c r="R966" i="1" s="1"/>
  <c r="AL900" i="1"/>
  <c r="X915" i="1"/>
  <c r="AS915" i="1" s="1"/>
  <c r="V920" i="1" s="1"/>
  <c r="Y918" i="1"/>
  <c r="AZ918" i="1" s="1"/>
  <c r="I920" i="1" s="1"/>
  <c r="P920" i="1" s="1"/>
  <c r="Y925" i="1"/>
  <c r="AZ925" i="1" s="1"/>
  <c r="I927" i="1" s="1"/>
  <c r="P927" i="1" s="1"/>
  <c r="X924" i="1"/>
  <c r="BE924" i="1" s="1"/>
  <c r="AH927" i="1" s="1"/>
  <c r="X923" i="1"/>
  <c r="U910" i="1"/>
  <c r="AP910" i="1" s="1"/>
  <c r="AH913" i="1" s="1"/>
  <c r="U909" i="1"/>
  <c r="AJ909" i="1" s="1"/>
  <c r="AB913" i="1" s="1"/>
  <c r="U908" i="1"/>
  <c r="AJ908" i="1" s="1"/>
  <c r="V913" i="1" s="1"/>
  <c r="V911" i="1"/>
  <c r="AQ911" i="1" s="1"/>
  <c r="I913" i="1" s="1"/>
  <c r="P913" i="1" s="1"/>
  <c r="X922" i="1"/>
  <c r="AY922" i="1" s="1"/>
  <c r="V927" i="1" s="1"/>
  <c r="AV923" i="1"/>
  <c r="AP923" i="1"/>
  <c r="AP324" i="1"/>
  <c r="V329" i="1" s="1"/>
  <c r="AG326" i="1"/>
  <c r="AM326" i="1"/>
  <c r="AS326" i="1"/>
  <c r="F966" i="1"/>
  <c r="Y957" i="1"/>
  <c r="F967" i="1"/>
  <c r="X956" i="1"/>
  <c r="U949" i="1"/>
  <c r="AP949" i="1" s="1"/>
  <c r="AH952" i="1" s="1"/>
  <c r="U947" i="1"/>
  <c r="AJ947" i="1" s="1"/>
  <c r="V952" i="1" s="1"/>
  <c r="X954" i="1"/>
  <c r="U948" i="1"/>
  <c r="AJ948" i="1" s="1"/>
  <c r="AB952" i="1" s="1"/>
  <c r="V950" i="1"/>
  <c r="AQ950" i="1" s="1"/>
  <c r="I952" i="1" s="1"/>
  <c r="X955" i="1"/>
  <c r="F965" i="1"/>
  <c r="G968" i="1"/>
  <c r="AM325" i="1"/>
  <c r="AG325" i="1"/>
  <c r="AA326" i="1"/>
  <c r="AA325" i="1"/>
  <c r="AF246" i="1"/>
  <c r="I248" i="1" s="1"/>
  <c r="P248" i="1" s="1"/>
  <c r="AG923" i="1"/>
  <c r="AJ923" i="1" s="1"/>
  <c r="AE245" i="1"/>
  <c r="AH248" i="1" s="1"/>
  <c r="F256" i="1"/>
  <c r="N233" i="1" s="1"/>
  <c r="U233" i="1" s="1"/>
  <c r="AA923" i="1"/>
  <c r="AP809" i="1"/>
  <c r="AH812" i="1" s="1"/>
  <c r="F813" i="1" s="1"/>
  <c r="G797" i="1" s="1"/>
  <c r="AB797" i="1" s="1"/>
  <c r="F189" i="1"/>
  <c r="G173" i="1" s="1"/>
  <c r="U173" i="1" s="1"/>
  <c r="AP286" i="1"/>
  <c r="V291" i="1" s="1"/>
  <c r="AM287" i="1"/>
  <c r="AG287" i="1"/>
  <c r="AA287" i="1"/>
  <c r="AG288" i="1"/>
  <c r="AM288" i="1"/>
  <c r="AA288" i="1"/>
  <c r="F820" i="1"/>
  <c r="N797" i="1" s="1"/>
  <c r="U797" i="1" s="1"/>
  <c r="AM457" i="1"/>
  <c r="AH460" i="1" s="1"/>
  <c r="AM456" i="1"/>
  <c r="AB460" i="1" s="1"/>
  <c r="AP884" i="1"/>
  <c r="AV884" i="1"/>
  <c r="AY883" i="1"/>
  <c r="V888" i="1" s="1"/>
  <c r="AV885" i="1"/>
  <c r="AP885" i="1"/>
  <c r="AS878" i="1"/>
  <c r="AH881" i="1" s="1"/>
  <c r="AA884" i="1"/>
  <c r="AG884" i="1"/>
  <c r="AJ884" i="1" s="1"/>
  <c r="AG885" i="1"/>
  <c r="AJ885" i="1" s="1"/>
  <c r="AA885" i="1"/>
  <c r="AS877" i="1"/>
  <c r="AB881" i="1" s="1"/>
  <c r="F875" i="1"/>
  <c r="G861" i="1" s="1"/>
  <c r="AI861" i="1" s="1"/>
  <c r="AT968" i="1" l="1"/>
  <c r="I970" i="1" s="1"/>
  <c r="P970" i="1" s="1"/>
  <c r="AS966" i="1"/>
  <c r="AB970" i="1" s="1"/>
  <c r="F852" i="1"/>
  <c r="N829" i="1" s="1"/>
  <c r="U829" i="1" s="1"/>
  <c r="AY967" i="1"/>
  <c r="AH970" i="1" s="1"/>
  <c r="F921" i="1"/>
  <c r="N898" i="1" s="1"/>
  <c r="AB898" i="1" s="1"/>
  <c r="P844" i="1"/>
  <c r="F845" i="1" s="1"/>
  <c r="G829" i="1" s="1"/>
  <c r="AB829" i="1" s="1"/>
  <c r="BE956" i="1"/>
  <c r="AH959" i="1" s="1"/>
  <c r="AS965" i="1"/>
  <c r="V970" i="1" s="1"/>
  <c r="AY954" i="1"/>
  <c r="V959" i="1" s="1"/>
  <c r="AY955" i="1"/>
  <c r="AB959" i="1" s="1"/>
  <c r="BF957" i="1"/>
  <c r="I959" i="1" s="1"/>
  <c r="P959" i="1" s="1"/>
  <c r="F914" i="1"/>
  <c r="G898" i="1" s="1"/>
  <c r="AI898" i="1" s="1"/>
  <c r="AP325" i="1"/>
  <c r="AB329" i="1" s="1"/>
  <c r="AV326" i="1"/>
  <c r="AH329" i="1" s="1"/>
  <c r="AY923" i="1"/>
  <c r="AB927" i="1" s="1"/>
  <c r="F928" i="1" s="1"/>
  <c r="U898" i="1" s="1"/>
  <c r="P952" i="1"/>
  <c r="F953" i="1" s="1"/>
  <c r="G937" i="1" s="1"/>
  <c r="AI937" i="1" s="1"/>
  <c r="F249" i="1"/>
  <c r="G233" i="1" s="1"/>
  <c r="AB233" i="1" s="1"/>
  <c r="AP287" i="1"/>
  <c r="AB291" i="1" s="1"/>
  <c r="AP288" i="1"/>
  <c r="AH291" i="1" s="1"/>
  <c r="F461" i="1"/>
  <c r="U433" i="1" s="1"/>
  <c r="AY884" i="1"/>
  <c r="AB888" i="1" s="1"/>
  <c r="AY885" i="1"/>
  <c r="AH888" i="1" s="1"/>
  <c r="F882" i="1"/>
  <c r="N861" i="1" s="1"/>
  <c r="AB861" i="1" s="1"/>
  <c r="F292" i="1" l="1"/>
  <c r="U264" i="1" s="1"/>
  <c r="F960" i="1"/>
  <c r="N937" i="1" s="1"/>
  <c r="AB937" i="1" s="1"/>
  <c r="F330" i="1"/>
  <c r="U300" i="1" s="1"/>
  <c r="F971" i="1"/>
  <c r="U937" i="1" s="1"/>
  <c r="F889" i="1"/>
  <c r="U861" i="1" s="1"/>
  <c r="F770" i="1" l="1"/>
  <c r="J782" i="1" s="1"/>
  <c r="L783" i="1" s="1"/>
  <c r="L784" i="1" s="1"/>
  <c r="AN785" i="1"/>
  <c r="AE785" i="1"/>
  <c r="E785" i="1"/>
  <c r="AH785" i="1" s="1"/>
  <c r="AK785" i="1" s="1"/>
  <c r="AM784" i="1"/>
  <c r="AD784" i="1"/>
  <c r="AM783" i="1"/>
  <c r="AD783" i="1"/>
  <c r="AM782" i="1"/>
  <c r="AD782" i="1"/>
  <c r="AB778" i="1"/>
  <c r="AA777" i="1"/>
  <c r="AA776" i="1"/>
  <c r="AA775" i="1"/>
  <c r="Q761" i="1"/>
  <c r="X761" i="1" s="1"/>
  <c r="AN755" i="1"/>
  <c r="AM754" i="1"/>
  <c r="AM753" i="1"/>
  <c r="AM752" i="1"/>
  <c r="F740" i="1"/>
  <c r="J752" i="1" s="1"/>
  <c r="Q731" i="1"/>
  <c r="AE755" i="1"/>
  <c r="E755" i="1"/>
  <c r="AD754" i="1"/>
  <c r="AD753" i="1"/>
  <c r="AD752" i="1"/>
  <c r="AB748" i="1"/>
  <c r="AA747" i="1"/>
  <c r="AA746" i="1"/>
  <c r="AA745" i="1"/>
  <c r="M701" i="1"/>
  <c r="AS724" i="1" s="1"/>
  <c r="T579" i="1"/>
  <c r="M579" i="1"/>
  <c r="AP595" i="1" s="1"/>
  <c r="AN725" i="1"/>
  <c r="AE725" i="1"/>
  <c r="E725" i="1"/>
  <c r="AM724" i="1"/>
  <c r="AD724" i="1"/>
  <c r="AM723" i="1"/>
  <c r="AD723" i="1"/>
  <c r="AM722" i="1"/>
  <c r="AD722" i="1"/>
  <c r="AK718" i="1"/>
  <c r="AB718" i="1"/>
  <c r="AJ717" i="1"/>
  <c r="AA717" i="1"/>
  <c r="AA716" i="1"/>
  <c r="AA715" i="1"/>
  <c r="D710" i="1"/>
  <c r="AK596" i="1"/>
  <c r="AB596" i="1"/>
  <c r="E596" i="1"/>
  <c r="AE596" i="1" s="1"/>
  <c r="AH596" i="1" s="1"/>
  <c r="AJ595" i="1"/>
  <c r="AA595" i="1"/>
  <c r="AJ594" i="1"/>
  <c r="AA594" i="1"/>
  <c r="AJ593" i="1"/>
  <c r="AA593" i="1"/>
  <c r="E593" i="1"/>
  <c r="G594" i="1" s="1"/>
  <c r="D588" i="1"/>
  <c r="V588" i="1" s="1"/>
  <c r="AH571" i="1"/>
  <c r="AH570" i="1"/>
  <c r="E573" i="1"/>
  <c r="E570" i="1"/>
  <c r="J570" i="1" s="1"/>
  <c r="AB570" i="1" s="1"/>
  <c r="AE570" i="1" s="1"/>
  <c r="AI573" i="1"/>
  <c r="Z573" i="1"/>
  <c r="AH572" i="1"/>
  <c r="Y572" i="1"/>
  <c r="Y571" i="1"/>
  <c r="Y570" i="1"/>
  <c r="D565" i="1"/>
  <c r="H565" i="1" s="1"/>
  <c r="K565" i="1" s="1"/>
  <c r="J556" i="1"/>
  <c r="AN572" i="1" s="1"/>
  <c r="AN695" i="1"/>
  <c r="AM694" i="1"/>
  <c r="AM693" i="1"/>
  <c r="AM692" i="1"/>
  <c r="AK688" i="1"/>
  <c r="AJ687" i="1"/>
  <c r="D680" i="1"/>
  <c r="J671" i="1"/>
  <c r="AS694" i="1" s="1"/>
  <c r="AE695" i="1"/>
  <c r="E695" i="1"/>
  <c r="AH695" i="1" s="1"/>
  <c r="AK695" i="1" s="1"/>
  <c r="AD694" i="1"/>
  <c r="AD693" i="1"/>
  <c r="AD692" i="1"/>
  <c r="AB688" i="1"/>
  <c r="AA687" i="1"/>
  <c r="AA686" i="1"/>
  <c r="AA685" i="1"/>
  <c r="AH525" i="1"/>
  <c r="E524" i="1"/>
  <c r="G525" i="1" s="1"/>
  <c r="AI527" i="1"/>
  <c r="Z527" i="1"/>
  <c r="E527" i="1"/>
  <c r="AC527" i="1" s="1"/>
  <c r="AF527" i="1" s="1"/>
  <c r="AH526" i="1"/>
  <c r="Y526" i="1"/>
  <c r="Y525" i="1"/>
  <c r="Y524" i="1"/>
  <c r="O519" i="1"/>
  <c r="K519" i="1"/>
  <c r="H519" i="1"/>
  <c r="D519" i="1"/>
  <c r="M510" i="1"/>
  <c r="J510" i="1"/>
  <c r="AH502" i="1"/>
  <c r="E501" i="1"/>
  <c r="J501" i="1" s="1"/>
  <c r="AB501" i="1" s="1"/>
  <c r="AE501" i="1" s="1"/>
  <c r="AI504" i="1"/>
  <c r="Z504" i="1"/>
  <c r="E504" i="1"/>
  <c r="AC504" i="1" s="1"/>
  <c r="AF504" i="1" s="1"/>
  <c r="AH503" i="1"/>
  <c r="Y503" i="1"/>
  <c r="Y502" i="1"/>
  <c r="Y501" i="1"/>
  <c r="N496" i="1"/>
  <c r="J496" i="1"/>
  <c r="E496" i="1"/>
  <c r="L487" i="1"/>
  <c r="AN503" i="1" s="1"/>
  <c r="AH480" i="1"/>
  <c r="E478" i="1"/>
  <c r="G479" i="1" s="1"/>
  <c r="Z481" i="1"/>
  <c r="E481" i="1"/>
  <c r="W481" i="1" s="1"/>
  <c r="Y480" i="1"/>
  <c r="Y479" i="1"/>
  <c r="Y478" i="1"/>
  <c r="M473" i="1"/>
  <c r="C472" i="1" s="1"/>
  <c r="F473" i="1"/>
  <c r="AE222" i="1"/>
  <c r="AD221" i="1"/>
  <c r="AD220" i="1"/>
  <c r="AD219" i="1"/>
  <c r="E222" i="1"/>
  <c r="AB222" i="1" s="1"/>
  <c r="F207" i="1"/>
  <c r="M207" i="1" s="1"/>
  <c r="T207" i="1" s="1"/>
  <c r="AB207" i="1" s="1"/>
  <c r="C206" i="1"/>
  <c r="T215" i="1" s="1"/>
  <c r="Q199" i="1"/>
  <c r="X199" i="1" s="1"/>
  <c r="C56" i="1"/>
  <c r="T65" i="1" s="1"/>
  <c r="F57" i="1"/>
  <c r="AC65" i="1" s="1"/>
  <c r="Z65" i="1"/>
  <c r="E65" i="1"/>
  <c r="W65" i="1" s="1"/>
  <c r="Y64" i="1"/>
  <c r="Y63" i="1"/>
  <c r="E62" i="1"/>
  <c r="G63" i="1" s="1"/>
  <c r="Q49" i="1"/>
  <c r="AE64" i="1" s="1"/>
  <c r="AE162" i="1"/>
  <c r="AD161" i="1"/>
  <c r="AD160" i="1"/>
  <c r="AD159" i="1"/>
  <c r="E162" i="1"/>
  <c r="AB162" i="1" s="1"/>
  <c r="F147" i="1"/>
  <c r="M147" i="1" s="1"/>
  <c r="T147" i="1" s="1"/>
  <c r="C146" i="1"/>
  <c r="S153" i="1" s="1"/>
  <c r="Q139" i="1"/>
  <c r="Z43" i="1"/>
  <c r="C34" i="1"/>
  <c r="S40" i="1" s="1"/>
  <c r="Y41" i="1"/>
  <c r="F35" i="1"/>
  <c r="M35" i="1" s="1"/>
  <c r="T35" i="1" s="1"/>
  <c r="Q27" i="1"/>
  <c r="AE42" i="1" s="1"/>
  <c r="E43" i="1"/>
  <c r="Y42" i="1"/>
  <c r="E40" i="1"/>
  <c r="G41" i="1" s="1"/>
  <c r="G42" i="1" s="1"/>
  <c r="L42" i="1" s="1"/>
  <c r="E109" i="1"/>
  <c r="W109" i="1" s="1"/>
  <c r="M101" i="1"/>
  <c r="G101" i="1"/>
  <c r="E106" i="1" s="1"/>
  <c r="G107" i="1" s="1"/>
  <c r="Q100" i="1"/>
  <c r="C100" i="1"/>
  <c r="S108" i="1" s="1"/>
  <c r="M13" i="1"/>
  <c r="G13" i="1"/>
  <c r="Y20" i="1"/>
  <c r="Q12" i="1"/>
  <c r="C12" i="1"/>
  <c r="S20" i="1" s="1"/>
  <c r="E21" i="1"/>
  <c r="W21" i="1" s="1"/>
  <c r="E18" i="1"/>
  <c r="J18" i="1" s="1"/>
  <c r="E395" i="1"/>
  <c r="AH395" i="1" s="1"/>
  <c r="AK395" i="1" s="1"/>
  <c r="E413" i="1"/>
  <c r="G414" i="1" s="1"/>
  <c r="AA408" i="1"/>
  <c r="T408" i="1"/>
  <c r="M408" i="1"/>
  <c r="E420" i="1" s="1"/>
  <c r="F408" i="1"/>
  <c r="J420" i="1" s="1"/>
  <c r="L421" i="1" s="1"/>
  <c r="L422" i="1" s="1"/>
  <c r="AE423" i="1"/>
  <c r="E423" i="1"/>
  <c r="AH423" i="1" s="1"/>
  <c r="AK423" i="1" s="1"/>
  <c r="AD422" i="1"/>
  <c r="AD421" i="1"/>
  <c r="AD420" i="1"/>
  <c r="Z416" i="1"/>
  <c r="Y415" i="1"/>
  <c r="Y414" i="1"/>
  <c r="Y413" i="1"/>
  <c r="C407" i="1"/>
  <c r="S413" i="1" s="1"/>
  <c r="AE395" i="1"/>
  <c r="AD394" i="1"/>
  <c r="AD393" i="1"/>
  <c r="AD392" i="1"/>
  <c r="C379" i="1"/>
  <c r="Y395" i="1" s="1"/>
  <c r="E385" i="1"/>
  <c r="G386" i="1" s="1"/>
  <c r="T380" i="1"/>
  <c r="M380" i="1"/>
  <c r="E392" i="1" s="1"/>
  <c r="G393" i="1" s="1"/>
  <c r="F380" i="1"/>
  <c r="J392" i="1" s="1"/>
  <c r="L393" i="1" s="1"/>
  <c r="L394" i="1" s="1"/>
  <c r="M359" i="1"/>
  <c r="F359" i="1"/>
  <c r="Z388" i="1"/>
  <c r="Y387" i="1"/>
  <c r="Y386" i="1"/>
  <c r="Y385" i="1"/>
  <c r="E642" i="1"/>
  <c r="E665" i="1"/>
  <c r="E619" i="1"/>
  <c r="E346" i="1"/>
  <c r="E367" i="1"/>
  <c r="E364" i="1"/>
  <c r="J364" i="1" s="1"/>
  <c r="AB364" i="1" s="1"/>
  <c r="AE364" i="1" s="1"/>
  <c r="Z367" i="1"/>
  <c r="Y366" i="1"/>
  <c r="Y365" i="1"/>
  <c r="Y364" i="1"/>
  <c r="C358" i="1"/>
  <c r="S366" i="1" s="1"/>
  <c r="E343" i="1"/>
  <c r="E662" i="1"/>
  <c r="G663" i="1" s="1"/>
  <c r="G664" i="1" s="1"/>
  <c r="E639" i="1"/>
  <c r="G640" i="1" s="1"/>
  <c r="G641" i="1" s="1"/>
  <c r="E616" i="1"/>
  <c r="G617" i="1" s="1"/>
  <c r="G618" i="1" s="1"/>
  <c r="C339" i="1"/>
  <c r="Q339" i="1" s="1"/>
  <c r="Z346" i="1"/>
  <c r="Y345" i="1"/>
  <c r="Y344" i="1"/>
  <c r="Y343" i="1"/>
  <c r="J648" i="1"/>
  <c r="O657" i="1"/>
  <c r="K657" i="1"/>
  <c r="H657" i="1"/>
  <c r="D657" i="1"/>
  <c r="AI665" i="1"/>
  <c r="Z665" i="1"/>
  <c r="AH664" i="1"/>
  <c r="Y664" i="1"/>
  <c r="Y663" i="1"/>
  <c r="Y662" i="1"/>
  <c r="M648" i="1"/>
  <c r="AI642" i="1"/>
  <c r="AH641" i="1"/>
  <c r="L625" i="1"/>
  <c r="N634" i="1"/>
  <c r="E634" i="1"/>
  <c r="J634" i="1"/>
  <c r="Z642" i="1"/>
  <c r="Y641" i="1"/>
  <c r="Y640" i="1"/>
  <c r="Y639" i="1"/>
  <c r="Z619" i="1"/>
  <c r="Y618" i="1"/>
  <c r="Y617" i="1"/>
  <c r="Y616" i="1"/>
  <c r="M611" i="1"/>
  <c r="C610" i="1" s="1"/>
  <c r="F611" i="1"/>
  <c r="W43" i="1" l="1"/>
  <c r="AC43" i="1"/>
  <c r="G502" i="1"/>
  <c r="L502" i="1" s="1"/>
  <c r="AK502" i="1" s="1"/>
  <c r="J588" i="1"/>
  <c r="Q588" i="1" s="1"/>
  <c r="C587" i="1" s="1"/>
  <c r="X587" i="1" s="1"/>
  <c r="M740" i="1"/>
  <c r="AQ725" i="1"/>
  <c r="T701" i="1"/>
  <c r="E745" i="1"/>
  <c r="E775" i="1"/>
  <c r="J775" i="1" s="1"/>
  <c r="M770" i="1"/>
  <c r="AQ785" i="1"/>
  <c r="AB785" i="1"/>
  <c r="AQ755" i="1"/>
  <c r="AB755" i="1"/>
  <c r="AN596" i="1"/>
  <c r="G571" i="1"/>
  <c r="G572" i="1" s="1"/>
  <c r="L753" i="1"/>
  <c r="L754" i="1" s="1"/>
  <c r="AH755" i="1"/>
  <c r="AK755" i="1" s="1"/>
  <c r="L594" i="1"/>
  <c r="G595" i="1"/>
  <c r="L595" i="1" s="1"/>
  <c r="AS595" i="1" s="1"/>
  <c r="H710" i="1"/>
  <c r="E715" i="1" s="1"/>
  <c r="AB725" i="1"/>
  <c r="Y596" i="1"/>
  <c r="J593" i="1"/>
  <c r="AH725" i="1"/>
  <c r="AK725" i="1" s="1"/>
  <c r="AQ695" i="1"/>
  <c r="AR573" i="1"/>
  <c r="M556" i="1"/>
  <c r="AS692" i="1"/>
  <c r="AN571" i="1"/>
  <c r="M671" i="1"/>
  <c r="Q671" i="1" s="1"/>
  <c r="T671" i="1" s="1"/>
  <c r="AS693" i="1"/>
  <c r="AO573" i="1"/>
  <c r="H680" i="1"/>
  <c r="E692" i="1" s="1"/>
  <c r="G693" i="1" s="1"/>
  <c r="AT695" i="1"/>
  <c r="AK570" i="1"/>
  <c r="O565" i="1"/>
  <c r="R565" i="1" s="1"/>
  <c r="V565" i="1" s="1"/>
  <c r="V570" i="1"/>
  <c r="S525" i="1"/>
  <c r="AB695" i="1"/>
  <c r="AN526" i="1"/>
  <c r="L220" i="1"/>
  <c r="G526" i="1"/>
  <c r="L526" i="1" s="1"/>
  <c r="AQ526" i="1" s="1"/>
  <c r="L525" i="1"/>
  <c r="AK525" i="1" s="1"/>
  <c r="J524" i="1"/>
  <c r="AL527" i="1"/>
  <c r="AL504" i="1"/>
  <c r="W527" i="1"/>
  <c r="C495" i="1"/>
  <c r="V501" i="1"/>
  <c r="W504" i="1"/>
  <c r="J478" i="1"/>
  <c r="V478" i="1" s="1"/>
  <c r="X49" i="1"/>
  <c r="AC481" i="1"/>
  <c r="AF481" i="1" s="1"/>
  <c r="T43" i="1"/>
  <c r="S106" i="1"/>
  <c r="L479" i="1"/>
  <c r="G480" i="1"/>
  <c r="L480" i="1" s="1"/>
  <c r="AK480" i="1" s="1"/>
  <c r="S480" i="1"/>
  <c r="S479" i="1"/>
  <c r="S478" i="1"/>
  <c r="T481" i="1"/>
  <c r="AI481" i="1" s="1"/>
  <c r="I483" i="1" s="1"/>
  <c r="Q472" i="1"/>
  <c r="S41" i="1"/>
  <c r="E152" i="1"/>
  <c r="G153" i="1" s="1"/>
  <c r="L153" i="1" s="1"/>
  <c r="J219" i="1"/>
  <c r="C656" i="1"/>
  <c r="Q656" i="1" s="1"/>
  <c r="X34" i="1"/>
  <c r="J62" i="1"/>
  <c r="V62" i="1" s="1"/>
  <c r="J159" i="1"/>
  <c r="J106" i="1"/>
  <c r="V106" i="1" s="1"/>
  <c r="AE206" i="1"/>
  <c r="S213" i="1"/>
  <c r="E159" i="1"/>
  <c r="Y162" i="1"/>
  <c r="AH162" i="1"/>
  <c r="E219" i="1"/>
  <c r="L221" i="1"/>
  <c r="X219" i="1"/>
  <c r="J40" i="1"/>
  <c r="V40" i="1" s="1"/>
  <c r="Y40" i="1" s="1"/>
  <c r="V45" i="1" s="1"/>
  <c r="L160" i="1"/>
  <c r="S107" i="1"/>
  <c r="S152" i="1"/>
  <c r="L161" i="1"/>
  <c r="E212" i="1"/>
  <c r="G213" i="1" s="1"/>
  <c r="G214" i="1" s="1"/>
  <c r="X220" i="1"/>
  <c r="AE56" i="1"/>
  <c r="X221" i="1"/>
  <c r="T109" i="1"/>
  <c r="Z109" i="1" s="1"/>
  <c r="I111" i="1" s="1"/>
  <c r="X159" i="1"/>
  <c r="Y222" i="1"/>
  <c r="AH222" i="1"/>
  <c r="X160" i="1"/>
  <c r="X161" i="1"/>
  <c r="Q610" i="1"/>
  <c r="S212" i="1"/>
  <c r="S214" i="1"/>
  <c r="S63" i="1"/>
  <c r="AF65" i="1"/>
  <c r="I67" i="1" s="1"/>
  <c r="P67" i="1" s="1"/>
  <c r="M57" i="1"/>
  <c r="T57" i="1" s="1"/>
  <c r="AB57" i="1" s="1"/>
  <c r="L63" i="1"/>
  <c r="G64" i="1"/>
  <c r="L64" i="1" s="1"/>
  <c r="S62" i="1"/>
  <c r="S64" i="1"/>
  <c r="X146" i="1"/>
  <c r="S154" i="1"/>
  <c r="T155" i="1"/>
  <c r="AB42" i="1"/>
  <c r="AH42" i="1"/>
  <c r="V42" i="1"/>
  <c r="S42" i="1"/>
  <c r="L41" i="1"/>
  <c r="G108" i="1"/>
  <c r="L108" i="1" s="1"/>
  <c r="L107" i="1"/>
  <c r="V107" i="1" s="1"/>
  <c r="V18" i="1"/>
  <c r="G19" i="1"/>
  <c r="T21" i="1"/>
  <c r="S18" i="1"/>
  <c r="S19" i="1"/>
  <c r="S385" i="1"/>
  <c r="X392" i="1"/>
  <c r="X393" i="1"/>
  <c r="AB423" i="1"/>
  <c r="J413" i="1"/>
  <c r="AB413" i="1" s="1"/>
  <c r="AE413" i="1" s="1"/>
  <c r="L414" i="1"/>
  <c r="G415" i="1"/>
  <c r="M420" i="1"/>
  <c r="AE407" i="1"/>
  <c r="G421" i="1"/>
  <c r="X420" i="1"/>
  <c r="T416" i="1"/>
  <c r="X421" i="1"/>
  <c r="Y423" i="1"/>
  <c r="S414" i="1"/>
  <c r="S415" i="1"/>
  <c r="X422" i="1"/>
  <c r="O393" i="1"/>
  <c r="M392" i="1"/>
  <c r="X394" i="1"/>
  <c r="G394" i="1"/>
  <c r="O394" i="1" s="1"/>
  <c r="AB395" i="1"/>
  <c r="AN395" i="1" s="1"/>
  <c r="I397" i="1" s="1"/>
  <c r="J385" i="1"/>
  <c r="AB385" i="1" s="1"/>
  <c r="AE385" i="1" s="1"/>
  <c r="G387" i="1"/>
  <c r="L386" i="1"/>
  <c r="X379" i="1"/>
  <c r="S386" i="1"/>
  <c r="T346" i="1"/>
  <c r="T388" i="1"/>
  <c r="S387" i="1"/>
  <c r="S365" i="1"/>
  <c r="AL642" i="1"/>
  <c r="G365" i="1"/>
  <c r="G366" i="1" s="1"/>
  <c r="L366" i="1" s="1"/>
  <c r="AC367" i="1"/>
  <c r="AF367" i="1" s="1"/>
  <c r="AC665" i="1"/>
  <c r="AF665" i="1" s="1"/>
  <c r="L664" i="1"/>
  <c r="AK664" i="1" s="1"/>
  <c r="Q358" i="1"/>
  <c r="S364" i="1"/>
  <c r="V364" i="1"/>
  <c r="T367" i="1"/>
  <c r="W367" i="1"/>
  <c r="G344" i="1"/>
  <c r="G345" i="1" s="1"/>
  <c r="L345" i="1" s="1"/>
  <c r="J616" i="1"/>
  <c r="AB616" i="1" s="1"/>
  <c r="AE616" i="1" s="1"/>
  <c r="C633" i="1"/>
  <c r="T642" i="1" s="1"/>
  <c r="S345" i="1"/>
  <c r="S344" i="1"/>
  <c r="J343" i="1"/>
  <c r="S343" i="1"/>
  <c r="J662" i="1"/>
  <c r="V662" i="1" s="1"/>
  <c r="AL665" i="1"/>
  <c r="L663" i="1"/>
  <c r="W665" i="1"/>
  <c r="L640" i="1"/>
  <c r="L641" i="1"/>
  <c r="AK641" i="1" s="1"/>
  <c r="J639" i="1"/>
  <c r="S617" i="1"/>
  <c r="T619" i="1"/>
  <c r="S616" i="1"/>
  <c r="S618" i="1"/>
  <c r="G503" i="1" l="1"/>
  <c r="L503" i="1" s="1"/>
  <c r="AQ503" i="1" s="1"/>
  <c r="L571" i="1"/>
  <c r="AQ571" i="1" s="1"/>
  <c r="E752" i="1"/>
  <c r="AY694" i="1"/>
  <c r="J722" i="1"/>
  <c r="L723" i="1" s="1"/>
  <c r="L724" i="1" s="1"/>
  <c r="E782" i="1"/>
  <c r="M782" i="1" s="1"/>
  <c r="G776" i="1"/>
  <c r="G777" i="1" s="1"/>
  <c r="T770" i="1"/>
  <c r="X775" i="1"/>
  <c r="AD775" i="1"/>
  <c r="AG775" i="1" s="1"/>
  <c r="J745" i="1"/>
  <c r="G746" i="1"/>
  <c r="U593" i="1"/>
  <c r="J715" i="1"/>
  <c r="G716" i="1"/>
  <c r="X593" i="1"/>
  <c r="AM593" i="1"/>
  <c r="AD593" i="1"/>
  <c r="AG593" i="1" s="1"/>
  <c r="AM595" i="1"/>
  <c r="AD595" i="1"/>
  <c r="AG595" i="1" s="1"/>
  <c r="X595" i="1"/>
  <c r="E722" i="1"/>
  <c r="K710" i="1"/>
  <c r="O710" i="1" s="1"/>
  <c r="S710" i="1" s="1"/>
  <c r="V710" i="1" s="1"/>
  <c r="AM594" i="1"/>
  <c r="X594" i="1"/>
  <c r="AD594" i="1"/>
  <c r="AG594" i="1" s="1"/>
  <c r="AW695" i="1"/>
  <c r="E685" i="1"/>
  <c r="J685" i="1" s="1"/>
  <c r="X685" i="1" s="1"/>
  <c r="J692" i="1"/>
  <c r="M692" i="1" s="1"/>
  <c r="AP692" i="1" s="1"/>
  <c r="K680" i="1"/>
  <c r="O680" i="1" s="1"/>
  <c r="R680" i="1" s="1"/>
  <c r="V680" i="1" s="1"/>
  <c r="Q556" i="1"/>
  <c r="AT572" i="1"/>
  <c r="S524" i="1"/>
  <c r="S526" i="1"/>
  <c r="L572" i="1"/>
  <c r="T527" i="1"/>
  <c r="AO527" i="1" s="1"/>
  <c r="I529" i="1" s="1"/>
  <c r="P529" i="1" s="1"/>
  <c r="Q518" i="1"/>
  <c r="G694" i="1"/>
  <c r="AB524" i="1"/>
  <c r="AE524" i="1" s="1"/>
  <c r="V524" i="1"/>
  <c r="AB525" i="1"/>
  <c r="AE525" i="1" s="1"/>
  <c r="V525" i="1"/>
  <c r="AK526" i="1"/>
  <c r="AB526" i="1"/>
  <c r="AE526" i="1" s="1"/>
  <c r="V526" i="1"/>
  <c r="T504" i="1"/>
  <c r="AO504" i="1" s="1"/>
  <c r="I506" i="1" s="1"/>
  <c r="S503" i="1"/>
  <c r="S502" i="1"/>
  <c r="S501" i="1"/>
  <c r="AH501" i="1" s="1"/>
  <c r="V506" i="1" s="1"/>
  <c r="AB502" i="1"/>
  <c r="AE502" i="1" s="1"/>
  <c r="V502" i="1"/>
  <c r="AK222" i="1"/>
  <c r="I224" i="1" s="1"/>
  <c r="P224" i="1" s="1"/>
  <c r="Q495" i="1"/>
  <c r="G154" i="1"/>
  <c r="L154" i="1" s="1"/>
  <c r="V154" i="1" s="1"/>
  <c r="Y154" i="1" s="1"/>
  <c r="Y106" i="1"/>
  <c r="V111" i="1" s="1"/>
  <c r="M219" i="1"/>
  <c r="AG219" i="1" s="1"/>
  <c r="AB478" i="1"/>
  <c r="AE478" i="1" s="1"/>
  <c r="J152" i="1"/>
  <c r="V152" i="1" s="1"/>
  <c r="Y152" i="1" s="1"/>
  <c r="V157" i="1" s="1"/>
  <c r="AK162" i="1"/>
  <c r="I164" i="1" s="1"/>
  <c r="P164" i="1" s="1"/>
  <c r="Y107" i="1"/>
  <c r="AB111" i="1" s="1"/>
  <c r="Y62" i="1"/>
  <c r="V67" i="1" s="1"/>
  <c r="AF43" i="1"/>
  <c r="I45" i="1" s="1"/>
  <c r="P45" i="1" s="1"/>
  <c r="P483" i="1"/>
  <c r="L213" i="1"/>
  <c r="V213" i="1" s="1"/>
  <c r="J212" i="1"/>
  <c r="V212" i="1" s="1"/>
  <c r="Y212" i="1" s="1"/>
  <c r="V217" i="1" s="1"/>
  <c r="AK42" i="1"/>
  <c r="AH45" i="1" s="1"/>
  <c r="G220" i="1"/>
  <c r="G221" i="1" s="1"/>
  <c r="O221" i="1" s="1"/>
  <c r="AG221" i="1" s="1"/>
  <c r="V480" i="1"/>
  <c r="AB480" i="1"/>
  <c r="AE480" i="1" s="1"/>
  <c r="V479" i="1"/>
  <c r="AB479" i="1"/>
  <c r="AE479" i="1" s="1"/>
  <c r="L214" i="1"/>
  <c r="V214" i="1" s="1"/>
  <c r="Y214" i="1" s="1"/>
  <c r="AH217" i="1" s="1"/>
  <c r="E215" i="1"/>
  <c r="W215" i="1" s="1"/>
  <c r="Z215" i="1" s="1"/>
  <c r="I217" i="1" s="1"/>
  <c r="P217" i="1" s="1"/>
  <c r="G160" i="1"/>
  <c r="M159" i="1"/>
  <c r="V64" i="1"/>
  <c r="AH64" i="1"/>
  <c r="AB64" i="1"/>
  <c r="V63" i="1"/>
  <c r="AB63" i="1"/>
  <c r="V153" i="1"/>
  <c r="V41" i="1"/>
  <c r="AB41" i="1"/>
  <c r="V108" i="1"/>
  <c r="P111" i="1"/>
  <c r="L387" i="1"/>
  <c r="V387" i="1" s="1"/>
  <c r="E388" i="1"/>
  <c r="AN423" i="1"/>
  <c r="I425" i="1" s="1"/>
  <c r="P425" i="1" s="1"/>
  <c r="Y18" i="1"/>
  <c r="V23" i="1" s="1"/>
  <c r="Z21" i="1"/>
  <c r="I23" i="1" s="1"/>
  <c r="P23" i="1" s="1"/>
  <c r="L415" i="1"/>
  <c r="V415" i="1" s="1"/>
  <c r="E416" i="1"/>
  <c r="L19" i="1"/>
  <c r="G20" i="1"/>
  <c r="L20" i="1" s="1"/>
  <c r="AB20" i="1" s="1"/>
  <c r="V413" i="1"/>
  <c r="AH413" i="1" s="1"/>
  <c r="V418" i="1" s="1"/>
  <c r="O421" i="1"/>
  <c r="G422" i="1"/>
  <c r="O422" i="1" s="1"/>
  <c r="AA420" i="1"/>
  <c r="AG420" i="1"/>
  <c r="AJ420" i="1" s="1"/>
  <c r="AB414" i="1"/>
  <c r="AE414" i="1" s="1"/>
  <c r="V414" i="1"/>
  <c r="AA394" i="1"/>
  <c r="AG394" i="1"/>
  <c r="AJ394" i="1" s="1"/>
  <c r="AA393" i="1"/>
  <c r="AG393" i="1"/>
  <c r="AJ393" i="1" s="1"/>
  <c r="P397" i="1"/>
  <c r="AA392" i="1"/>
  <c r="AG392" i="1"/>
  <c r="AJ392" i="1" s="1"/>
  <c r="AB664" i="1"/>
  <c r="AE664" i="1" s="1"/>
  <c r="V385" i="1"/>
  <c r="AH385" i="1" s="1"/>
  <c r="V390" i="1" s="1"/>
  <c r="V616" i="1"/>
  <c r="AH616" i="1" s="1"/>
  <c r="V621" i="1" s="1"/>
  <c r="S639" i="1"/>
  <c r="V386" i="1"/>
  <c r="AB386" i="1"/>
  <c r="AE386" i="1" s="1"/>
  <c r="V664" i="1"/>
  <c r="AH364" i="1"/>
  <c r="V369" i="1" s="1"/>
  <c r="L365" i="1"/>
  <c r="AB365" i="1" s="1"/>
  <c r="AE365" i="1" s="1"/>
  <c r="Q633" i="1"/>
  <c r="AI367" i="1"/>
  <c r="I369" i="1" s="1"/>
  <c r="V366" i="1"/>
  <c r="AB366" i="1"/>
  <c r="AE366" i="1" s="1"/>
  <c r="L344" i="1"/>
  <c r="V344" i="1" s="1"/>
  <c r="S640" i="1"/>
  <c r="S641" i="1"/>
  <c r="AB345" i="1"/>
  <c r="AE345" i="1" s="1"/>
  <c r="V345" i="1"/>
  <c r="AB343" i="1"/>
  <c r="AE343" i="1" s="1"/>
  <c r="V343" i="1"/>
  <c r="W346" i="1"/>
  <c r="AC346" i="1"/>
  <c r="AF346" i="1" s="1"/>
  <c r="AB662" i="1"/>
  <c r="AE662" i="1" s="1"/>
  <c r="S662" i="1"/>
  <c r="S663" i="1"/>
  <c r="T665" i="1"/>
  <c r="AO665" i="1" s="1"/>
  <c r="I667" i="1" s="1"/>
  <c r="S664" i="1"/>
  <c r="AB663" i="1"/>
  <c r="AE663" i="1" s="1"/>
  <c r="V663" i="1"/>
  <c r="AB640" i="1"/>
  <c r="AE640" i="1" s="1"/>
  <c r="V640" i="1"/>
  <c r="W642" i="1"/>
  <c r="AC642" i="1"/>
  <c r="AF642" i="1" s="1"/>
  <c r="AB641" i="1"/>
  <c r="AE641" i="1" s="1"/>
  <c r="V641" i="1"/>
  <c r="AB639" i="1"/>
  <c r="AE639" i="1" s="1"/>
  <c r="V639" i="1"/>
  <c r="L618" i="1"/>
  <c r="L617" i="1"/>
  <c r="AC619" i="1"/>
  <c r="AF619" i="1" s="1"/>
  <c r="W619" i="1"/>
  <c r="AD685" i="1" l="1"/>
  <c r="AG685" i="1" s="1"/>
  <c r="AB503" i="1"/>
  <c r="AE503" i="1" s="1"/>
  <c r="AK503" i="1"/>
  <c r="V503" i="1"/>
  <c r="AA692" i="1"/>
  <c r="L776" i="1"/>
  <c r="X776" i="1" s="1"/>
  <c r="V571" i="1"/>
  <c r="AK571" i="1"/>
  <c r="G783" i="1"/>
  <c r="G784" i="1" s="1"/>
  <c r="O784" i="1" s="1"/>
  <c r="AB571" i="1"/>
  <c r="AE571" i="1" s="1"/>
  <c r="G686" i="1"/>
  <c r="L686" i="1" s="1"/>
  <c r="X686" i="1" s="1"/>
  <c r="AA770" i="1"/>
  <c r="C769" i="1" s="1"/>
  <c r="AE769" i="1" s="1"/>
  <c r="L777" i="1"/>
  <c r="E778" i="1"/>
  <c r="AG782" i="1"/>
  <c r="AJ782" i="1" s="1"/>
  <c r="AP782" i="1"/>
  <c r="AA782" i="1"/>
  <c r="T740" i="1"/>
  <c r="C739" i="1" s="1"/>
  <c r="X739" i="1" s="1"/>
  <c r="C679" i="1"/>
  <c r="V688" i="1" s="1"/>
  <c r="AG692" i="1"/>
  <c r="AJ692" i="1" s="1"/>
  <c r="L693" i="1"/>
  <c r="L694" i="1" s="1"/>
  <c r="O694" i="1" s="1"/>
  <c r="L746" i="1"/>
  <c r="G747" i="1"/>
  <c r="AD745" i="1"/>
  <c r="AG745" i="1" s="1"/>
  <c r="X745" i="1"/>
  <c r="G753" i="1"/>
  <c r="M752" i="1"/>
  <c r="U595" i="1"/>
  <c r="U594" i="1"/>
  <c r="V596" i="1"/>
  <c r="L716" i="1"/>
  <c r="G717" i="1"/>
  <c r="C709" i="1"/>
  <c r="AP593" i="1"/>
  <c r="V598" i="1" s="1"/>
  <c r="X715" i="1"/>
  <c r="AD715" i="1"/>
  <c r="AG715" i="1" s="1"/>
  <c r="G723" i="1"/>
  <c r="M722" i="1"/>
  <c r="AV692" i="1"/>
  <c r="AZ572" i="1"/>
  <c r="T556" i="1"/>
  <c r="C564" i="1" s="1"/>
  <c r="S570" i="1" s="1"/>
  <c r="AQ572" i="1"/>
  <c r="BC572" i="1"/>
  <c r="AW572" i="1"/>
  <c r="AT526" i="1"/>
  <c r="AH529" i="1" s="1"/>
  <c r="AC573" i="1"/>
  <c r="AF573" i="1" s="1"/>
  <c r="W573" i="1"/>
  <c r="AL573" i="1"/>
  <c r="AK572" i="1"/>
  <c r="AB572" i="1"/>
  <c r="AE572" i="1" s="1"/>
  <c r="V572" i="1"/>
  <c r="AN525" i="1"/>
  <c r="AB529" i="1" s="1"/>
  <c r="AH524" i="1"/>
  <c r="V529" i="1" s="1"/>
  <c r="AN480" i="1"/>
  <c r="AH483" i="1" s="1"/>
  <c r="AN502" i="1"/>
  <c r="AB506" i="1" s="1"/>
  <c r="E155" i="1"/>
  <c r="W155" i="1" s="1"/>
  <c r="Z155" i="1" s="1"/>
  <c r="AH478" i="1"/>
  <c r="V483" i="1" s="1"/>
  <c r="P506" i="1"/>
  <c r="AH479" i="1"/>
  <c r="AB483" i="1" s="1"/>
  <c r="AA219" i="1"/>
  <c r="AJ219" i="1" s="1"/>
  <c r="V224" i="1" s="1"/>
  <c r="AB387" i="1"/>
  <c r="AE387" i="1" s="1"/>
  <c r="O220" i="1"/>
  <c r="AG220" i="1" s="1"/>
  <c r="Y153" i="1"/>
  <c r="AB157" i="1" s="1"/>
  <c r="AB415" i="1"/>
  <c r="AE415" i="1" s="1"/>
  <c r="AH157" i="1"/>
  <c r="Y213" i="1"/>
  <c r="AB217" i="1" s="1"/>
  <c r="F218" i="1" s="1"/>
  <c r="G204" i="1" s="1"/>
  <c r="AB204" i="1" s="1"/>
  <c r="V365" i="1"/>
  <c r="AH365" i="1" s="1"/>
  <c r="AB369" i="1" s="1"/>
  <c r="AH345" i="1"/>
  <c r="AH348" i="1" s="1"/>
  <c r="Y108" i="1"/>
  <c r="AH111" i="1" s="1"/>
  <c r="F112" i="1" s="1"/>
  <c r="G98" i="1" s="1"/>
  <c r="N98" i="1" s="1"/>
  <c r="AA221" i="1"/>
  <c r="AJ221" i="1" s="1"/>
  <c r="AH224" i="1" s="1"/>
  <c r="AA159" i="1"/>
  <c r="AG159" i="1"/>
  <c r="O160" i="1"/>
  <c r="G161" i="1"/>
  <c r="O161" i="1" s="1"/>
  <c r="AH414" i="1"/>
  <c r="AB418" i="1" s="1"/>
  <c r="AK64" i="1"/>
  <c r="AH67" i="1" s="1"/>
  <c r="AE63" i="1"/>
  <c r="AB67" i="1" s="1"/>
  <c r="AE41" i="1"/>
  <c r="AB45" i="1" s="1"/>
  <c r="F46" i="1" s="1"/>
  <c r="M32" i="1" s="1"/>
  <c r="AC416" i="1"/>
  <c r="AF416" i="1" s="1"/>
  <c r="W416" i="1"/>
  <c r="AC388" i="1"/>
  <c r="AF388" i="1" s="1"/>
  <c r="W388" i="1"/>
  <c r="V20" i="1"/>
  <c r="AE20" i="1" s="1"/>
  <c r="V19" i="1"/>
  <c r="AM420" i="1"/>
  <c r="V425" i="1" s="1"/>
  <c r="AG422" i="1"/>
  <c r="AJ422" i="1" s="1"/>
  <c r="AA422" i="1"/>
  <c r="AA421" i="1"/>
  <c r="AG421" i="1"/>
  <c r="AJ421" i="1" s="1"/>
  <c r="AM394" i="1"/>
  <c r="AH397" i="1" s="1"/>
  <c r="AM392" i="1"/>
  <c r="V397" i="1" s="1"/>
  <c r="AM393" i="1"/>
  <c r="AB397" i="1" s="1"/>
  <c r="AN664" i="1"/>
  <c r="AH667" i="1" s="1"/>
  <c r="AH386" i="1"/>
  <c r="AB390" i="1" s="1"/>
  <c r="P369" i="1"/>
  <c r="AH366" i="1"/>
  <c r="AH369" i="1" s="1"/>
  <c r="AH662" i="1"/>
  <c r="V667" i="1" s="1"/>
  <c r="AB344" i="1"/>
  <c r="AE344" i="1" s="1"/>
  <c r="AH343" i="1"/>
  <c r="V348" i="1" s="1"/>
  <c r="AI619" i="1"/>
  <c r="I621" i="1" s="1"/>
  <c r="P621" i="1" s="1"/>
  <c r="AI346" i="1"/>
  <c r="I348" i="1" s="1"/>
  <c r="AO642" i="1"/>
  <c r="I644" i="1" s="1"/>
  <c r="AN641" i="1"/>
  <c r="AH644" i="1" s="1"/>
  <c r="AH663" i="1"/>
  <c r="AB667" i="1" s="1"/>
  <c r="P667" i="1"/>
  <c r="AH640" i="1"/>
  <c r="AB644" i="1" s="1"/>
  <c r="AH639" i="1"/>
  <c r="V644" i="1" s="1"/>
  <c r="AB617" i="1"/>
  <c r="AE617" i="1" s="1"/>
  <c r="V617" i="1"/>
  <c r="AB618" i="1"/>
  <c r="AE618" i="1" s="1"/>
  <c r="V618" i="1"/>
  <c r="AT503" i="1" l="1"/>
  <c r="AH506" i="1" s="1"/>
  <c r="F507" i="1" s="1"/>
  <c r="J493" i="1" s="1"/>
  <c r="AA160" i="1"/>
  <c r="AG160" i="1"/>
  <c r="AD776" i="1"/>
  <c r="AG776" i="1" s="1"/>
  <c r="X782" i="1"/>
  <c r="AS782" i="1" s="1"/>
  <c r="V787" i="1" s="1"/>
  <c r="X694" i="1"/>
  <c r="U687" i="1"/>
  <c r="AV694" i="1"/>
  <c r="BB694" i="1"/>
  <c r="AD686" i="1"/>
  <c r="AG686" i="1" s="1"/>
  <c r="O783" i="1"/>
  <c r="AG783" i="1" s="1"/>
  <c r="AJ783" i="1" s="1"/>
  <c r="X692" i="1"/>
  <c r="AY692" i="1" s="1"/>
  <c r="V697" i="1" s="1"/>
  <c r="U777" i="1"/>
  <c r="Y695" i="1"/>
  <c r="AZ695" i="1" s="1"/>
  <c r="I697" i="1" s="1"/>
  <c r="P697" i="1" s="1"/>
  <c r="O693" i="1"/>
  <c r="AV693" i="1" s="1"/>
  <c r="G687" i="1"/>
  <c r="L687" i="1" s="1"/>
  <c r="AM687" i="1" s="1"/>
  <c r="U776" i="1"/>
  <c r="U775" i="1"/>
  <c r="AJ775" i="1" s="1"/>
  <c r="V780" i="1" s="1"/>
  <c r="AP694" i="1"/>
  <c r="AG694" i="1"/>
  <c r="AJ694" i="1" s="1"/>
  <c r="X784" i="1"/>
  <c r="X783" i="1"/>
  <c r="V778" i="1"/>
  <c r="Y785" i="1"/>
  <c r="AT785" i="1" s="1"/>
  <c r="I787" i="1" s="1"/>
  <c r="P787" i="1" s="1"/>
  <c r="X777" i="1"/>
  <c r="AD777" i="1"/>
  <c r="AG777" i="1" s="1"/>
  <c r="AE778" i="1"/>
  <c r="AH778" i="1" s="1"/>
  <c r="Y778" i="1"/>
  <c r="AP784" i="1"/>
  <c r="AG784" i="1"/>
  <c r="AJ784" i="1" s="1"/>
  <c r="AA784" i="1"/>
  <c r="U746" i="1"/>
  <c r="U686" i="1"/>
  <c r="X693" i="1"/>
  <c r="AQ596" i="1"/>
  <c r="I598" i="1" s="1"/>
  <c r="U685" i="1"/>
  <c r="AJ685" i="1" s="1"/>
  <c r="V690" i="1" s="1"/>
  <c r="AP594" i="1"/>
  <c r="AB598" i="1" s="1"/>
  <c r="X679" i="1"/>
  <c r="AV595" i="1"/>
  <c r="AH598" i="1" s="1"/>
  <c r="AD746" i="1"/>
  <c r="AG746" i="1" s="1"/>
  <c r="X746" i="1"/>
  <c r="O753" i="1"/>
  <c r="G754" i="1"/>
  <c r="O754" i="1" s="1"/>
  <c r="L747" i="1"/>
  <c r="E748" i="1"/>
  <c r="AG752" i="1"/>
  <c r="AJ752" i="1" s="1"/>
  <c r="AA752" i="1"/>
  <c r="AP752" i="1"/>
  <c r="X723" i="1"/>
  <c r="V718" i="1"/>
  <c r="U717" i="1"/>
  <c r="U716" i="1"/>
  <c r="X724" i="1"/>
  <c r="U715" i="1"/>
  <c r="AJ715" i="1" s="1"/>
  <c r="V720" i="1" s="1"/>
  <c r="X722" i="1"/>
  <c r="Y725" i="1"/>
  <c r="X709" i="1"/>
  <c r="X716" i="1"/>
  <c r="AD716" i="1"/>
  <c r="AG716" i="1" s="1"/>
  <c r="AG722" i="1"/>
  <c r="AJ722" i="1" s="1"/>
  <c r="AA722" i="1"/>
  <c r="AP722" i="1"/>
  <c r="O723" i="1"/>
  <c r="G724" i="1"/>
  <c r="O724" i="1" s="1"/>
  <c r="AV724" i="1" s="1"/>
  <c r="L717" i="1"/>
  <c r="E718" i="1"/>
  <c r="AA694" i="1"/>
  <c r="I157" i="1"/>
  <c r="P157" i="1" s="1"/>
  <c r="S571" i="1"/>
  <c r="AT571" i="1" s="1"/>
  <c r="AB575" i="1" s="1"/>
  <c r="AN570" i="1"/>
  <c r="V575" i="1" s="1"/>
  <c r="S572" i="1"/>
  <c r="BF572" i="1" s="1"/>
  <c r="AH575" i="1" s="1"/>
  <c r="T573" i="1"/>
  <c r="AU573" i="1" s="1"/>
  <c r="I575" i="1" s="1"/>
  <c r="X564" i="1"/>
  <c r="AH387" i="1"/>
  <c r="AH390" i="1" s="1"/>
  <c r="F530" i="1"/>
  <c r="J516" i="1" s="1"/>
  <c r="AA220" i="1"/>
  <c r="AJ220" i="1" s="1"/>
  <c r="AB224" i="1" s="1"/>
  <c r="F225" i="1" s="1"/>
  <c r="N204" i="1" s="1"/>
  <c r="U204" i="1" s="1"/>
  <c r="F484" i="1"/>
  <c r="J470" i="1" s="1"/>
  <c r="AH415" i="1"/>
  <c r="AH418" i="1" s="1"/>
  <c r="AJ159" i="1"/>
  <c r="V164" i="1" s="1"/>
  <c r="AI388" i="1"/>
  <c r="I390" i="1" s="1"/>
  <c r="P390" i="1" s="1"/>
  <c r="AG161" i="1"/>
  <c r="AA161" i="1"/>
  <c r="F68" i="1"/>
  <c r="Q54" i="1" s="1"/>
  <c r="Y19" i="1"/>
  <c r="AB23" i="1" s="1"/>
  <c r="AI416" i="1"/>
  <c r="I418" i="1" s="1"/>
  <c r="P418" i="1" s="1"/>
  <c r="AH23" i="1"/>
  <c r="AM422" i="1"/>
  <c r="AH425" i="1" s="1"/>
  <c r="AM421" i="1"/>
  <c r="AB425" i="1" s="1"/>
  <c r="F398" i="1"/>
  <c r="N377" i="1" s="1"/>
  <c r="F370" i="1"/>
  <c r="G356" i="1" s="1"/>
  <c r="N356" i="1" s="1"/>
  <c r="AH344" i="1"/>
  <c r="AB348" i="1" s="1"/>
  <c r="P348" i="1"/>
  <c r="F668" i="1"/>
  <c r="G654" i="1" s="1"/>
  <c r="N654" i="1" s="1"/>
  <c r="P644" i="1"/>
  <c r="F645" i="1" s="1"/>
  <c r="G631" i="1" s="1"/>
  <c r="N631" i="1" s="1"/>
  <c r="AH618" i="1"/>
  <c r="AH621" i="1" s="1"/>
  <c r="AH617" i="1"/>
  <c r="AB621" i="1" s="1"/>
  <c r="AJ160" i="1" l="1"/>
  <c r="AB164" i="1" s="1"/>
  <c r="AJ776" i="1"/>
  <c r="AB780" i="1" s="1"/>
  <c r="AG693" i="1"/>
  <c r="AJ693" i="1" s="1"/>
  <c r="AP693" i="1"/>
  <c r="AD687" i="1"/>
  <c r="AG687" i="1" s="1"/>
  <c r="AP783" i="1"/>
  <c r="AA783" i="1"/>
  <c r="AS783" i="1" s="1"/>
  <c r="AB787" i="1" s="1"/>
  <c r="BE694" i="1"/>
  <c r="AH697" i="1" s="1"/>
  <c r="X687" i="1"/>
  <c r="AJ686" i="1"/>
  <c r="AB690" i="1" s="1"/>
  <c r="AA693" i="1"/>
  <c r="E688" i="1"/>
  <c r="AN688" i="1" s="1"/>
  <c r="AJ716" i="1"/>
  <c r="AB720" i="1" s="1"/>
  <c r="AJ777" i="1"/>
  <c r="AH780" i="1" s="1"/>
  <c r="AK778" i="1"/>
  <c r="I780" i="1" s="1"/>
  <c r="P780" i="1" s="1"/>
  <c r="AS784" i="1"/>
  <c r="AH787" i="1" s="1"/>
  <c r="U747" i="1"/>
  <c r="V748" i="1"/>
  <c r="Y755" i="1"/>
  <c r="X754" i="1"/>
  <c r="X752" i="1"/>
  <c r="X753" i="1"/>
  <c r="U745" i="1"/>
  <c r="AJ745" i="1" s="1"/>
  <c r="V750" i="1" s="1"/>
  <c r="P598" i="1"/>
  <c r="F599" i="1" s="1"/>
  <c r="N585" i="1" s="1"/>
  <c r="AS722" i="1"/>
  <c r="V727" i="1" s="1"/>
  <c r="AG754" i="1"/>
  <c r="AJ754" i="1" s="1"/>
  <c r="AA754" i="1"/>
  <c r="AP754" i="1"/>
  <c r="AG753" i="1"/>
  <c r="AJ753" i="1" s="1"/>
  <c r="AP753" i="1"/>
  <c r="AA753" i="1"/>
  <c r="Y748" i="1"/>
  <c r="AE748" i="1"/>
  <c r="AH748" i="1" s="1"/>
  <c r="AJ746" i="1"/>
  <c r="AB750" i="1" s="1"/>
  <c r="AD747" i="1"/>
  <c r="AG747" i="1" s="1"/>
  <c r="X747" i="1"/>
  <c r="AT725" i="1"/>
  <c r="I727" i="1" s="1"/>
  <c r="P727" i="1" s="1"/>
  <c r="AP723" i="1"/>
  <c r="AG723" i="1"/>
  <c r="AJ723" i="1" s="1"/>
  <c r="AA723" i="1"/>
  <c r="AM717" i="1"/>
  <c r="AD717" i="1"/>
  <c r="AG717" i="1" s="1"/>
  <c r="X717" i="1"/>
  <c r="AN718" i="1"/>
  <c r="AE718" i="1"/>
  <c r="AH718" i="1" s="1"/>
  <c r="Y718" i="1"/>
  <c r="AG724" i="1"/>
  <c r="AJ724" i="1" s="1"/>
  <c r="AA724" i="1"/>
  <c r="AP724" i="1"/>
  <c r="P575" i="1"/>
  <c r="F576" i="1" s="1"/>
  <c r="N562" i="1" s="1"/>
  <c r="F426" i="1"/>
  <c r="N405" i="1" s="1"/>
  <c r="U405" i="1" s="1"/>
  <c r="F158" i="1"/>
  <c r="G144" i="1" s="1"/>
  <c r="U144" i="1" s="1"/>
  <c r="AJ161" i="1"/>
  <c r="AH164" i="1" s="1"/>
  <c r="F391" i="1"/>
  <c r="G377" i="1" s="1"/>
  <c r="U377" i="1" s="1"/>
  <c r="F24" i="1"/>
  <c r="J10" i="1" s="1"/>
  <c r="F419" i="1"/>
  <c r="G405" i="1" s="1"/>
  <c r="AB405" i="1" s="1"/>
  <c r="F622" i="1"/>
  <c r="G608" i="1" s="1"/>
  <c r="N608" i="1" s="1"/>
  <c r="F349" i="1"/>
  <c r="J337" i="1" s="1"/>
  <c r="AP687" i="1" l="1"/>
  <c r="AH690" i="1" s="1"/>
  <c r="F165" i="1"/>
  <c r="N144" i="1" s="1"/>
  <c r="AY693" i="1"/>
  <c r="AB697" i="1" s="1"/>
  <c r="F698" i="1" s="1"/>
  <c r="N677" i="1" s="1"/>
  <c r="AE688" i="1"/>
  <c r="AH688" i="1" s="1"/>
  <c r="AY724" i="1"/>
  <c r="AH727" i="1" s="1"/>
  <c r="Y688" i="1"/>
  <c r="AK748" i="1"/>
  <c r="I750" i="1" s="1"/>
  <c r="P750" i="1" s="1"/>
  <c r="F788" i="1"/>
  <c r="N767" i="1" s="1"/>
  <c r="U767" i="1" s="1"/>
  <c r="AJ747" i="1"/>
  <c r="AH750" i="1" s="1"/>
  <c r="AT755" i="1"/>
  <c r="I757" i="1" s="1"/>
  <c r="P757" i="1" s="1"/>
  <c r="AS753" i="1"/>
  <c r="AB757" i="1" s="1"/>
  <c r="AS752" i="1"/>
  <c r="V757" i="1" s="1"/>
  <c r="AS723" i="1"/>
  <c r="AB727" i="1" s="1"/>
  <c r="AS754" i="1"/>
  <c r="AH757" i="1" s="1"/>
  <c r="F781" i="1"/>
  <c r="G767" i="1" s="1"/>
  <c r="AB767" i="1" s="1"/>
  <c r="AP717" i="1"/>
  <c r="AH720" i="1" s="1"/>
  <c r="AQ718" i="1"/>
  <c r="I720" i="1" s="1"/>
  <c r="AQ688" i="1" l="1"/>
  <c r="I690" i="1" s="1"/>
  <c r="F728" i="1"/>
  <c r="N707" i="1" s="1"/>
  <c r="F758" i="1"/>
  <c r="N737" i="1" s="1"/>
  <c r="F751" i="1"/>
  <c r="G737" i="1" s="1"/>
  <c r="U737" i="1" s="1"/>
  <c r="P720" i="1"/>
  <c r="F721" i="1" s="1"/>
  <c r="G707" i="1" s="1"/>
  <c r="U707" i="1" s="1"/>
  <c r="P690" i="1" l="1"/>
  <c r="F691" i="1" s="1"/>
  <c r="G677" i="1" s="1"/>
  <c r="U677" i="1" s="1"/>
</calcChain>
</file>

<file path=xl/sharedStrings.xml><?xml version="1.0" encoding="utf-8"?>
<sst xmlns="http://schemas.openxmlformats.org/spreadsheetml/2006/main" count="4419" uniqueCount="44">
  <si>
    <t>KN/m</t>
  </si>
  <si>
    <t>KN</t>
  </si>
  <si>
    <t>L=</t>
  </si>
  <si>
    <t>m</t>
  </si>
  <si>
    <t>x</t>
  </si>
  <si>
    <t>x=</t>
  </si>
  <si>
    <t xml:space="preserve"> /</t>
  </si>
  <si>
    <t>=</t>
  </si>
  <si>
    <t>*</t>
  </si>
  <si>
    <t>-</t>
  </si>
  <si>
    <t>KNm</t>
  </si>
  <si>
    <r>
      <t>M</t>
    </r>
    <r>
      <rPr>
        <vertAlign val="subscript"/>
        <sz val="8"/>
        <color theme="1"/>
        <rFont val="Arial"/>
        <family val="2"/>
        <charset val="162"/>
      </rPr>
      <t>A</t>
    </r>
    <r>
      <rPr>
        <sz val="8"/>
        <color theme="1"/>
        <rFont val="Arial"/>
        <family val="2"/>
        <charset val="162"/>
      </rPr>
      <t xml:space="preserve"> =</t>
    </r>
  </si>
  <si>
    <r>
      <t>M</t>
    </r>
    <r>
      <rPr>
        <vertAlign val="subscript"/>
        <sz val="8"/>
        <color theme="1"/>
        <rFont val="Arial"/>
        <family val="2"/>
        <charset val="162"/>
      </rPr>
      <t>B</t>
    </r>
    <r>
      <rPr>
        <sz val="8"/>
        <color theme="1"/>
        <rFont val="Arial"/>
        <family val="2"/>
        <charset val="162"/>
      </rPr>
      <t xml:space="preserve"> =</t>
    </r>
  </si>
  <si>
    <r>
      <t>M</t>
    </r>
    <r>
      <rPr>
        <vertAlign val="subscript"/>
        <sz val="8"/>
        <color theme="1"/>
        <rFont val="Arial"/>
        <family val="2"/>
        <charset val="162"/>
      </rPr>
      <t>C</t>
    </r>
    <r>
      <rPr>
        <sz val="8"/>
        <color theme="1"/>
        <rFont val="Arial"/>
        <family val="2"/>
        <charset val="162"/>
      </rPr>
      <t xml:space="preserve"> =</t>
    </r>
  </si>
  <si>
    <t>Mmax =</t>
  </si>
  <si>
    <r>
      <t>C</t>
    </r>
    <r>
      <rPr>
        <vertAlign val="subscript"/>
        <sz val="8"/>
        <color theme="1"/>
        <rFont val="Arial"/>
        <family val="2"/>
        <charset val="162"/>
      </rPr>
      <t>b</t>
    </r>
    <r>
      <rPr>
        <sz val="8"/>
        <color theme="1"/>
        <rFont val="Arial"/>
        <family val="2"/>
        <charset val="162"/>
      </rPr>
      <t xml:space="preserve"> =</t>
    </r>
  </si>
  <si>
    <t xml:space="preserve"> /(</t>
  </si>
  <si>
    <t>+</t>
  </si>
  <si>
    <t>)</t>
  </si>
  <si>
    <r>
      <t>C</t>
    </r>
    <r>
      <rPr>
        <vertAlign val="subscript"/>
        <sz val="8"/>
        <color theme="1"/>
        <rFont val="Arial"/>
        <family val="2"/>
        <charset val="162"/>
      </rPr>
      <t>b</t>
    </r>
    <r>
      <rPr>
        <sz val="8"/>
        <color theme="1"/>
        <rFont val="Arial"/>
        <family val="2"/>
        <charset val="162"/>
      </rPr>
      <t xml:space="preserve"> = 12,5 * Mmax / ( 2,5 * Mmax + 3 * M</t>
    </r>
    <r>
      <rPr>
        <vertAlign val="subscript"/>
        <sz val="8"/>
        <color theme="1"/>
        <rFont val="Arial"/>
        <family val="2"/>
        <charset val="162"/>
      </rPr>
      <t>A</t>
    </r>
    <r>
      <rPr>
        <sz val="8"/>
        <color theme="1"/>
        <rFont val="Arial"/>
        <family val="2"/>
        <charset val="162"/>
      </rPr>
      <t xml:space="preserve"> + 4 * M</t>
    </r>
    <r>
      <rPr>
        <vertAlign val="subscript"/>
        <sz val="8"/>
        <color theme="1"/>
        <rFont val="Arial"/>
        <family val="2"/>
        <charset val="162"/>
      </rPr>
      <t>B</t>
    </r>
    <r>
      <rPr>
        <sz val="8"/>
        <color theme="1"/>
        <rFont val="Arial"/>
        <family val="2"/>
        <charset val="162"/>
      </rPr>
      <t xml:space="preserve"> + 3 * M</t>
    </r>
    <r>
      <rPr>
        <vertAlign val="subscript"/>
        <sz val="8"/>
        <color theme="1"/>
        <rFont val="Arial"/>
        <family val="2"/>
        <charset val="162"/>
      </rPr>
      <t>C</t>
    </r>
    <r>
      <rPr>
        <sz val="8"/>
        <color theme="1"/>
        <rFont val="Arial"/>
        <family val="2"/>
        <charset val="162"/>
      </rPr>
      <t xml:space="preserve"> )</t>
    </r>
  </si>
  <si>
    <t>A</t>
  </si>
  <si>
    <t>B</t>
  </si>
  <si>
    <t>C</t>
  </si>
  <si>
    <r>
      <t>M</t>
    </r>
    <r>
      <rPr>
        <vertAlign val="subscript"/>
        <sz val="8"/>
        <color theme="1"/>
        <rFont val="Arial"/>
        <family val="2"/>
        <charset val="162"/>
      </rPr>
      <t>D</t>
    </r>
    <r>
      <rPr>
        <sz val="8"/>
        <color theme="1"/>
        <rFont val="Arial"/>
        <family val="2"/>
        <charset val="162"/>
      </rPr>
      <t xml:space="preserve"> =</t>
    </r>
  </si>
  <si>
    <r>
      <t>M</t>
    </r>
    <r>
      <rPr>
        <vertAlign val="subscript"/>
        <sz val="8"/>
        <color theme="1"/>
        <rFont val="Arial"/>
        <family val="2"/>
        <charset val="162"/>
      </rPr>
      <t>E</t>
    </r>
    <r>
      <rPr>
        <sz val="8"/>
        <color theme="1"/>
        <rFont val="Arial"/>
        <family val="2"/>
        <charset val="162"/>
      </rPr>
      <t xml:space="preserve"> =</t>
    </r>
  </si>
  <si>
    <r>
      <t>M</t>
    </r>
    <r>
      <rPr>
        <vertAlign val="subscript"/>
        <sz val="8"/>
        <color theme="1"/>
        <rFont val="Arial"/>
        <family val="2"/>
        <charset val="162"/>
      </rPr>
      <t>F</t>
    </r>
    <r>
      <rPr>
        <sz val="8"/>
        <color theme="1"/>
        <rFont val="Arial"/>
        <family val="2"/>
        <charset val="162"/>
      </rPr>
      <t xml:space="preserve"> =</t>
    </r>
  </si>
  <si>
    <r>
      <t>C</t>
    </r>
    <r>
      <rPr>
        <vertAlign val="subscript"/>
        <sz val="8"/>
        <color theme="1"/>
        <rFont val="Arial"/>
        <family val="2"/>
        <charset val="162"/>
      </rPr>
      <t>b</t>
    </r>
    <r>
      <rPr>
        <sz val="8"/>
        <color theme="1"/>
        <rFont val="Arial"/>
        <family val="2"/>
        <charset val="162"/>
      </rPr>
      <t xml:space="preserve"> = 12,5 * Mmax / ( 2,5 * Mmax + 3 * M</t>
    </r>
    <r>
      <rPr>
        <vertAlign val="subscript"/>
        <sz val="8"/>
        <color theme="1"/>
        <rFont val="Arial"/>
        <family val="2"/>
        <charset val="162"/>
      </rPr>
      <t>D</t>
    </r>
    <r>
      <rPr>
        <sz val="8"/>
        <color theme="1"/>
        <rFont val="Arial"/>
        <family val="2"/>
        <charset val="162"/>
      </rPr>
      <t xml:space="preserve"> + 4 * M</t>
    </r>
    <r>
      <rPr>
        <vertAlign val="subscript"/>
        <sz val="8"/>
        <color theme="1"/>
        <rFont val="Arial"/>
        <family val="2"/>
        <charset val="162"/>
      </rPr>
      <t>E</t>
    </r>
    <r>
      <rPr>
        <sz val="8"/>
        <color theme="1"/>
        <rFont val="Arial"/>
        <family val="2"/>
        <charset val="162"/>
      </rPr>
      <t xml:space="preserve"> + 3 * M</t>
    </r>
    <r>
      <rPr>
        <vertAlign val="subscript"/>
        <sz val="8"/>
        <color theme="1"/>
        <rFont val="Arial"/>
        <family val="2"/>
        <charset val="162"/>
      </rPr>
      <t>F</t>
    </r>
    <r>
      <rPr>
        <sz val="8"/>
        <color theme="1"/>
        <rFont val="Arial"/>
        <family val="2"/>
        <charset val="162"/>
      </rPr>
      <t xml:space="preserve"> )</t>
    </r>
  </si>
  <si>
    <t>D</t>
  </si>
  <si>
    <t>E</t>
  </si>
  <si>
    <t>F</t>
  </si>
  <si>
    <t>Açıklıkta yanal destek yok</t>
  </si>
  <si>
    <t>Açıklıkta yanal destek var</t>
  </si>
  <si>
    <t>Dikkat sadece sarı hücrelere data girilecek.</t>
  </si>
  <si>
    <r>
      <rPr>
        <b/>
        <sz val="12"/>
        <color theme="7" tint="-0.499984740745262"/>
        <rFont val="Arial"/>
        <family val="2"/>
        <charset val="162"/>
      </rPr>
      <t>FARKLI ARALIKLI YANAL DESTEK DÜZENLEMELERİNE GÖRE (Cb) MOMENT DÜZELTME KATSAYISI HESABI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                                                                                                       </t>
    </r>
  </si>
  <si>
    <t>H</t>
  </si>
  <si>
    <t>I</t>
  </si>
  <si>
    <r>
      <t>M</t>
    </r>
    <r>
      <rPr>
        <vertAlign val="subscript"/>
        <sz val="8"/>
        <color theme="1"/>
        <rFont val="Arial"/>
        <family val="2"/>
        <charset val="162"/>
      </rPr>
      <t>H</t>
    </r>
    <r>
      <rPr>
        <sz val="8"/>
        <color theme="1"/>
        <rFont val="Arial"/>
        <family val="2"/>
        <charset val="162"/>
      </rPr>
      <t xml:space="preserve"> =</t>
    </r>
  </si>
  <si>
    <r>
      <t>M</t>
    </r>
    <r>
      <rPr>
        <vertAlign val="subscript"/>
        <sz val="8"/>
        <color theme="1"/>
        <rFont val="Arial"/>
        <family val="2"/>
        <charset val="162"/>
      </rPr>
      <t>I</t>
    </r>
    <r>
      <rPr>
        <sz val="8"/>
        <color theme="1"/>
        <rFont val="Arial"/>
        <family val="2"/>
        <charset val="162"/>
      </rPr>
      <t xml:space="preserve"> =</t>
    </r>
  </si>
  <si>
    <t>G</t>
  </si>
  <si>
    <r>
      <t>M</t>
    </r>
    <r>
      <rPr>
        <vertAlign val="subscript"/>
        <sz val="8"/>
        <color theme="1"/>
        <rFont val="Arial"/>
        <family val="2"/>
        <charset val="162"/>
      </rPr>
      <t>G</t>
    </r>
    <r>
      <rPr>
        <sz val="8"/>
        <color theme="1"/>
        <rFont val="Arial"/>
        <family val="2"/>
        <charset val="162"/>
      </rPr>
      <t xml:space="preserve"> =</t>
    </r>
  </si>
  <si>
    <r>
      <t>C</t>
    </r>
    <r>
      <rPr>
        <vertAlign val="subscript"/>
        <sz val="8"/>
        <color theme="1"/>
        <rFont val="Arial"/>
        <family val="2"/>
        <charset val="162"/>
      </rPr>
      <t>b</t>
    </r>
    <r>
      <rPr>
        <sz val="8"/>
        <color theme="1"/>
        <rFont val="Arial"/>
        <family val="2"/>
        <charset val="162"/>
      </rPr>
      <t xml:space="preserve"> = 12,5 * Mmax / ( 2,5 * Mmax + 3 * M</t>
    </r>
    <r>
      <rPr>
        <vertAlign val="subscript"/>
        <sz val="8"/>
        <color theme="1"/>
        <rFont val="Arial"/>
        <family val="2"/>
        <charset val="162"/>
      </rPr>
      <t>G</t>
    </r>
    <r>
      <rPr>
        <sz val="8"/>
        <color theme="1"/>
        <rFont val="Arial"/>
        <family val="2"/>
        <charset val="162"/>
      </rPr>
      <t xml:space="preserve"> + 4 * M</t>
    </r>
    <r>
      <rPr>
        <vertAlign val="subscript"/>
        <sz val="8"/>
        <color theme="1"/>
        <rFont val="Arial"/>
        <family val="2"/>
        <charset val="162"/>
      </rPr>
      <t>H</t>
    </r>
    <r>
      <rPr>
        <sz val="8"/>
        <color theme="1"/>
        <rFont val="Arial"/>
        <family val="2"/>
        <charset val="162"/>
      </rPr>
      <t xml:space="preserve"> + 3 * M</t>
    </r>
    <r>
      <rPr>
        <vertAlign val="subscript"/>
        <sz val="8"/>
        <color theme="1"/>
        <rFont val="Arial"/>
        <family val="2"/>
        <charset val="162"/>
      </rPr>
      <t>I</t>
    </r>
    <r>
      <rPr>
        <sz val="8"/>
        <color theme="1"/>
        <rFont val="Arial"/>
        <family val="2"/>
        <charset val="162"/>
      </rPr>
      <t xml:space="preserve"> )</t>
    </r>
  </si>
  <si>
    <t xml:space="preserve">Cb = Moment düzeltme katsayısı . Çelik yönetmeliği madde 9.1.( c ) ve formül 9.1 uyarınca </t>
  </si>
  <si>
    <r>
      <t>C</t>
    </r>
    <r>
      <rPr>
        <vertAlign val="subscript"/>
        <sz val="8"/>
        <color theme="1"/>
        <rFont val="Arial"/>
        <family val="2"/>
        <charset val="162"/>
      </rPr>
      <t>b</t>
    </r>
    <r>
      <rPr>
        <sz val="8"/>
        <color theme="1"/>
        <rFont val="Arial"/>
        <family val="2"/>
        <charset val="162"/>
      </rPr>
      <t xml:space="preserve"> =</t>
    </r>
  </si>
  <si>
    <t>bu işaretin bulunduğu yerde kirişe yanal destekleme olduğu anlamındadır.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</si>
</sst>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8"/>
      <color theme="1"/>
      <name val="Arial"/>
      <family val="2"/>
      <charset val="162"/>
    </font>
    <font>
      <vertAlign val="subscript"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i/>
      <u/>
      <sz val="8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theme="7" tint="-0.499984740745262"/>
      <name val="Arial"/>
      <family val="1"/>
      <charset val="2"/>
    </font>
    <font>
      <b/>
      <sz val="8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342</xdr:row>
      <xdr:rowOff>76200</xdr:rowOff>
    </xdr:from>
    <xdr:to>
      <xdr:col>15</xdr:col>
      <xdr:colOff>114300</xdr:colOff>
      <xdr:row>342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DB3C490-65B7-7014-5EFB-0B87A412C55E}"/>
            </a:ext>
          </a:extLst>
        </xdr:cNvPr>
        <xdr:cNvCxnSpPr/>
      </xdr:nvCxnSpPr>
      <xdr:spPr>
        <a:xfrm>
          <a:off x="2486025" y="1933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343</xdr:row>
      <xdr:rowOff>76200</xdr:rowOff>
    </xdr:from>
    <xdr:to>
      <xdr:col>15</xdr:col>
      <xdr:colOff>114300</xdr:colOff>
      <xdr:row>343</xdr:row>
      <xdr:rowOff>76200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BF7DABE8-E6EF-4B56-818F-04F089E84CFE}"/>
            </a:ext>
          </a:extLst>
        </xdr:cNvPr>
        <xdr:cNvCxnSpPr/>
      </xdr:nvCxnSpPr>
      <xdr:spPr>
        <a:xfrm>
          <a:off x="2486025" y="1933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344</xdr:row>
      <xdr:rowOff>76200</xdr:rowOff>
    </xdr:from>
    <xdr:to>
      <xdr:col>15</xdr:col>
      <xdr:colOff>114300</xdr:colOff>
      <xdr:row>344</xdr:row>
      <xdr:rowOff>76200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F7BAEC04-1EAF-4B3F-892F-545EEBF41A02}"/>
            </a:ext>
          </a:extLst>
        </xdr:cNvPr>
        <xdr:cNvCxnSpPr/>
      </xdr:nvCxnSpPr>
      <xdr:spPr>
        <a:xfrm>
          <a:off x="2486025" y="1933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345</xdr:row>
      <xdr:rowOff>76200</xdr:rowOff>
    </xdr:from>
    <xdr:to>
      <xdr:col>15</xdr:col>
      <xdr:colOff>114300</xdr:colOff>
      <xdr:row>345</xdr:row>
      <xdr:rowOff>76200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81136F60-10C5-492A-8A20-8CD64B55EA9C}"/>
            </a:ext>
          </a:extLst>
        </xdr:cNvPr>
        <xdr:cNvCxnSpPr/>
      </xdr:nvCxnSpPr>
      <xdr:spPr>
        <a:xfrm>
          <a:off x="2486025" y="1933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363</xdr:row>
      <xdr:rowOff>76200</xdr:rowOff>
    </xdr:from>
    <xdr:to>
      <xdr:col>15</xdr:col>
      <xdr:colOff>114300</xdr:colOff>
      <xdr:row>363</xdr:row>
      <xdr:rowOff>76200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D936E757-EBC0-436E-A83D-CC8AD5EC0C0C}"/>
            </a:ext>
          </a:extLst>
        </xdr:cNvPr>
        <xdr:cNvCxnSpPr/>
      </xdr:nvCxnSpPr>
      <xdr:spPr>
        <a:xfrm>
          <a:off x="2486025" y="1933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364</xdr:row>
      <xdr:rowOff>76200</xdr:rowOff>
    </xdr:from>
    <xdr:to>
      <xdr:col>15</xdr:col>
      <xdr:colOff>114300</xdr:colOff>
      <xdr:row>364</xdr:row>
      <xdr:rowOff>76200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19DC70BE-686F-4A73-96EB-AD64F92F2AF3}"/>
            </a:ext>
          </a:extLst>
        </xdr:cNvPr>
        <xdr:cNvCxnSpPr/>
      </xdr:nvCxnSpPr>
      <xdr:spPr>
        <a:xfrm>
          <a:off x="2486025" y="2076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365</xdr:row>
      <xdr:rowOff>76200</xdr:rowOff>
    </xdr:from>
    <xdr:to>
      <xdr:col>15</xdr:col>
      <xdr:colOff>114300</xdr:colOff>
      <xdr:row>365</xdr:row>
      <xdr:rowOff>76200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81BB45C0-0B62-4D0A-995B-17D0C5E549DC}"/>
            </a:ext>
          </a:extLst>
        </xdr:cNvPr>
        <xdr:cNvCxnSpPr/>
      </xdr:nvCxnSpPr>
      <xdr:spPr>
        <a:xfrm>
          <a:off x="2486025" y="2219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366</xdr:row>
      <xdr:rowOff>76200</xdr:rowOff>
    </xdr:from>
    <xdr:to>
      <xdr:col>15</xdr:col>
      <xdr:colOff>114300</xdr:colOff>
      <xdr:row>366</xdr:row>
      <xdr:rowOff>76200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EF6C6EE8-67BD-416C-96A3-B76E7D79399A}"/>
            </a:ext>
          </a:extLst>
        </xdr:cNvPr>
        <xdr:cNvCxnSpPr/>
      </xdr:nvCxnSpPr>
      <xdr:spPr>
        <a:xfrm>
          <a:off x="2486025" y="2362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384</xdr:row>
      <xdr:rowOff>76200</xdr:rowOff>
    </xdr:from>
    <xdr:to>
      <xdr:col>15</xdr:col>
      <xdr:colOff>114300</xdr:colOff>
      <xdr:row>384</xdr:row>
      <xdr:rowOff>76200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9257B08E-CB1B-4870-ACF1-F7904470A3AD}"/>
            </a:ext>
          </a:extLst>
        </xdr:cNvPr>
        <xdr:cNvCxnSpPr/>
      </xdr:nvCxnSpPr>
      <xdr:spPr>
        <a:xfrm>
          <a:off x="2486025" y="5362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385</xdr:row>
      <xdr:rowOff>76200</xdr:rowOff>
    </xdr:from>
    <xdr:to>
      <xdr:col>15</xdr:col>
      <xdr:colOff>114300</xdr:colOff>
      <xdr:row>385</xdr:row>
      <xdr:rowOff>76200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1C1A65E2-CE21-451A-AE8B-F262B1EA7ED1}"/>
            </a:ext>
          </a:extLst>
        </xdr:cNvPr>
        <xdr:cNvCxnSpPr/>
      </xdr:nvCxnSpPr>
      <xdr:spPr>
        <a:xfrm>
          <a:off x="2486025" y="5505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386</xdr:row>
      <xdr:rowOff>76200</xdr:rowOff>
    </xdr:from>
    <xdr:to>
      <xdr:col>15</xdr:col>
      <xdr:colOff>114300</xdr:colOff>
      <xdr:row>386</xdr:row>
      <xdr:rowOff>76200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98A7CB71-A3E5-4366-93F7-E5312724C2C5}"/>
            </a:ext>
          </a:extLst>
        </xdr:cNvPr>
        <xdr:cNvCxnSpPr/>
      </xdr:nvCxnSpPr>
      <xdr:spPr>
        <a:xfrm>
          <a:off x="2486025" y="5648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387</xdr:row>
      <xdr:rowOff>76200</xdr:rowOff>
    </xdr:from>
    <xdr:to>
      <xdr:col>15</xdr:col>
      <xdr:colOff>114300</xdr:colOff>
      <xdr:row>387</xdr:row>
      <xdr:rowOff>76200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CCDD5AFB-BF2C-4D8F-B88E-A1277D16402E}"/>
            </a:ext>
          </a:extLst>
        </xdr:cNvPr>
        <xdr:cNvCxnSpPr/>
      </xdr:nvCxnSpPr>
      <xdr:spPr>
        <a:xfrm>
          <a:off x="2486025" y="5791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615</xdr:row>
      <xdr:rowOff>76200</xdr:rowOff>
    </xdr:from>
    <xdr:to>
      <xdr:col>15</xdr:col>
      <xdr:colOff>114300</xdr:colOff>
      <xdr:row>615</xdr:row>
      <xdr:rowOff>76200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537E24DF-D10F-4218-938A-D49C1E766374}"/>
            </a:ext>
          </a:extLst>
        </xdr:cNvPr>
        <xdr:cNvCxnSpPr/>
      </xdr:nvCxnSpPr>
      <xdr:spPr>
        <a:xfrm>
          <a:off x="2486025" y="8791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616</xdr:row>
      <xdr:rowOff>76200</xdr:rowOff>
    </xdr:from>
    <xdr:to>
      <xdr:col>15</xdr:col>
      <xdr:colOff>114300</xdr:colOff>
      <xdr:row>616</xdr:row>
      <xdr:rowOff>76200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8A427C7F-7D3C-41C9-83F6-829399221BA1}"/>
            </a:ext>
          </a:extLst>
        </xdr:cNvPr>
        <xdr:cNvCxnSpPr/>
      </xdr:nvCxnSpPr>
      <xdr:spPr>
        <a:xfrm>
          <a:off x="2486025" y="8934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617</xdr:row>
      <xdr:rowOff>76200</xdr:rowOff>
    </xdr:from>
    <xdr:to>
      <xdr:col>15</xdr:col>
      <xdr:colOff>114300</xdr:colOff>
      <xdr:row>617</xdr:row>
      <xdr:rowOff>76200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491EEDA4-7D7D-4484-BEC6-EBA7E49BEC78}"/>
            </a:ext>
          </a:extLst>
        </xdr:cNvPr>
        <xdr:cNvCxnSpPr/>
      </xdr:nvCxnSpPr>
      <xdr:spPr>
        <a:xfrm>
          <a:off x="2486025" y="9077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618</xdr:row>
      <xdr:rowOff>76200</xdr:rowOff>
    </xdr:from>
    <xdr:to>
      <xdr:col>15</xdr:col>
      <xdr:colOff>114300</xdr:colOff>
      <xdr:row>618</xdr:row>
      <xdr:rowOff>76200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73830D59-A1C6-4D3C-BCC8-6059C4714B7A}"/>
            </a:ext>
          </a:extLst>
        </xdr:cNvPr>
        <xdr:cNvCxnSpPr/>
      </xdr:nvCxnSpPr>
      <xdr:spPr>
        <a:xfrm>
          <a:off x="2486025" y="9220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638</xdr:row>
      <xdr:rowOff>76200</xdr:rowOff>
    </xdr:from>
    <xdr:to>
      <xdr:col>15</xdr:col>
      <xdr:colOff>114300</xdr:colOff>
      <xdr:row>638</xdr:row>
      <xdr:rowOff>76200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FB24EDFD-EC30-4C0B-9958-1AC09E067BD6}"/>
            </a:ext>
          </a:extLst>
        </xdr:cNvPr>
        <xdr:cNvCxnSpPr/>
      </xdr:nvCxnSpPr>
      <xdr:spPr>
        <a:xfrm>
          <a:off x="2486025" y="12649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639</xdr:row>
      <xdr:rowOff>76200</xdr:rowOff>
    </xdr:from>
    <xdr:to>
      <xdr:col>15</xdr:col>
      <xdr:colOff>114300</xdr:colOff>
      <xdr:row>639</xdr:row>
      <xdr:rowOff>76200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A69DE7EE-0D50-42FB-B78E-FA81679A24E2}"/>
            </a:ext>
          </a:extLst>
        </xdr:cNvPr>
        <xdr:cNvCxnSpPr/>
      </xdr:nvCxnSpPr>
      <xdr:spPr>
        <a:xfrm>
          <a:off x="2486025" y="127920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640</xdr:row>
      <xdr:rowOff>76200</xdr:rowOff>
    </xdr:from>
    <xdr:to>
      <xdr:col>15</xdr:col>
      <xdr:colOff>114300</xdr:colOff>
      <xdr:row>640</xdr:row>
      <xdr:rowOff>76200</xdr:rowOff>
    </xdr:to>
    <xdr:cxnSp macro="">
      <xdr:nvCxnSpPr>
        <xdr:cNvPr id="91" name="Straight Arrow Connector 90">
          <a:extLst>
            <a:ext uri="{FF2B5EF4-FFF2-40B4-BE49-F238E27FC236}">
              <a16:creationId xmlns:a16="http://schemas.microsoft.com/office/drawing/2014/main" id="{E258982E-327F-4451-A164-D68606377857}"/>
            </a:ext>
          </a:extLst>
        </xdr:cNvPr>
        <xdr:cNvCxnSpPr/>
      </xdr:nvCxnSpPr>
      <xdr:spPr>
        <a:xfrm>
          <a:off x="2486025" y="129349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641</xdr:row>
      <xdr:rowOff>76200</xdr:rowOff>
    </xdr:from>
    <xdr:to>
      <xdr:col>15</xdr:col>
      <xdr:colOff>114300</xdr:colOff>
      <xdr:row>641</xdr:row>
      <xdr:rowOff>76200</xdr:rowOff>
    </xdr:to>
    <xdr:cxnSp macro="">
      <xdr:nvCxnSpPr>
        <xdr:cNvPr id="130" name="Straight Arrow Connector 129">
          <a:extLst>
            <a:ext uri="{FF2B5EF4-FFF2-40B4-BE49-F238E27FC236}">
              <a16:creationId xmlns:a16="http://schemas.microsoft.com/office/drawing/2014/main" id="{7D8669C3-14C5-4F47-A4C2-10A8F7C70298}"/>
            </a:ext>
          </a:extLst>
        </xdr:cNvPr>
        <xdr:cNvCxnSpPr/>
      </xdr:nvCxnSpPr>
      <xdr:spPr>
        <a:xfrm>
          <a:off x="2486025" y="13077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661</xdr:row>
      <xdr:rowOff>76200</xdr:rowOff>
    </xdr:from>
    <xdr:to>
      <xdr:col>15</xdr:col>
      <xdr:colOff>114300</xdr:colOff>
      <xdr:row>661</xdr:row>
      <xdr:rowOff>76200</xdr:rowOff>
    </xdr:to>
    <xdr:cxnSp macro="">
      <xdr:nvCxnSpPr>
        <xdr:cNvPr id="145" name="Straight Arrow Connector 144">
          <a:extLst>
            <a:ext uri="{FF2B5EF4-FFF2-40B4-BE49-F238E27FC236}">
              <a16:creationId xmlns:a16="http://schemas.microsoft.com/office/drawing/2014/main" id="{8A17A3D3-486A-4DC0-8C17-27C8396AD71C}"/>
            </a:ext>
          </a:extLst>
        </xdr:cNvPr>
        <xdr:cNvCxnSpPr/>
      </xdr:nvCxnSpPr>
      <xdr:spPr>
        <a:xfrm>
          <a:off x="2486025" y="16506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662</xdr:row>
      <xdr:rowOff>76200</xdr:rowOff>
    </xdr:from>
    <xdr:to>
      <xdr:col>15</xdr:col>
      <xdr:colOff>114300</xdr:colOff>
      <xdr:row>662</xdr:row>
      <xdr:rowOff>76200</xdr:rowOff>
    </xdr:to>
    <xdr:cxnSp macro="">
      <xdr:nvCxnSpPr>
        <xdr:cNvPr id="157" name="Straight Arrow Connector 156">
          <a:extLst>
            <a:ext uri="{FF2B5EF4-FFF2-40B4-BE49-F238E27FC236}">
              <a16:creationId xmlns:a16="http://schemas.microsoft.com/office/drawing/2014/main" id="{E51664F9-6A20-4795-B6E3-B289AF512669}"/>
            </a:ext>
          </a:extLst>
        </xdr:cNvPr>
        <xdr:cNvCxnSpPr/>
      </xdr:nvCxnSpPr>
      <xdr:spPr>
        <a:xfrm>
          <a:off x="2486025" y="166497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663</xdr:row>
      <xdr:rowOff>76200</xdr:rowOff>
    </xdr:from>
    <xdr:to>
      <xdr:col>15</xdr:col>
      <xdr:colOff>114300</xdr:colOff>
      <xdr:row>663</xdr:row>
      <xdr:rowOff>76200</xdr:rowOff>
    </xdr:to>
    <xdr:cxnSp macro="">
      <xdr:nvCxnSpPr>
        <xdr:cNvPr id="158" name="Straight Arrow Connector 157">
          <a:extLst>
            <a:ext uri="{FF2B5EF4-FFF2-40B4-BE49-F238E27FC236}">
              <a16:creationId xmlns:a16="http://schemas.microsoft.com/office/drawing/2014/main" id="{F1BF6359-3E02-4059-9A46-85BF39C8F179}"/>
            </a:ext>
          </a:extLst>
        </xdr:cNvPr>
        <xdr:cNvCxnSpPr/>
      </xdr:nvCxnSpPr>
      <xdr:spPr>
        <a:xfrm>
          <a:off x="2486025" y="16792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664</xdr:row>
      <xdr:rowOff>76200</xdr:rowOff>
    </xdr:from>
    <xdr:to>
      <xdr:col>15</xdr:col>
      <xdr:colOff>114300</xdr:colOff>
      <xdr:row>664</xdr:row>
      <xdr:rowOff>76200</xdr:rowOff>
    </xdr:to>
    <xdr:cxnSp macro="">
      <xdr:nvCxnSpPr>
        <xdr:cNvPr id="160" name="Straight Arrow Connector 159">
          <a:extLst>
            <a:ext uri="{FF2B5EF4-FFF2-40B4-BE49-F238E27FC236}">
              <a16:creationId xmlns:a16="http://schemas.microsoft.com/office/drawing/2014/main" id="{C74431E3-0CA5-479D-BC53-62BBB0098276}"/>
            </a:ext>
          </a:extLst>
        </xdr:cNvPr>
        <xdr:cNvCxnSpPr/>
      </xdr:nvCxnSpPr>
      <xdr:spPr>
        <a:xfrm>
          <a:off x="2486025" y="16935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391</xdr:row>
      <xdr:rowOff>66675</xdr:rowOff>
    </xdr:from>
    <xdr:to>
      <xdr:col>20</xdr:col>
      <xdr:colOff>104775</xdr:colOff>
      <xdr:row>391</xdr:row>
      <xdr:rowOff>66675</xdr:rowOff>
    </xdr:to>
    <xdr:cxnSp macro="">
      <xdr:nvCxnSpPr>
        <xdr:cNvPr id="161" name="Straight Arrow Connector 160">
          <a:extLst>
            <a:ext uri="{FF2B5EF4-FFF2-40B4-BE49-F238E27FC236}">
              <a16:creationId xmlns:a16="http://schemas.microsoft.com/office/drawing/2014/main" id="{3BA45175-1387-4BBE-98F9-C5E2B517B2C2}"/>
            </a:ext>
          </a:extLst>
        </xdr:cNvPr>
        <xdr:cNvCxnSpPr/>
      </xdr:nvCxnSpPr>
      <xdr:spPr>
        <a:xfrm>
          <a:off x="2800350" y="96393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392</xdr:row>
      <xdr:rowOff>76200</xdr:rowOff>
    </xdr:from>
    <xdr:to>
      <xdr:col>20</xdr:col>
      <xdr:colOff>114300</xdr:colOff>
      <xdr:row>392</xdr:row>
      <xdr:rowOff>76200</xdr:rowOff>
    </xdr:to>
    <xdr:cxnSp macro="">
      <xdr:nvCxnSpPr>
        <xdr:cNvPr id="162" name="Straight Arrow Connector 161">
          <a:extLst>
            <a:ext uri="{FF2B5EF4-FFF2-40B4-BE49-F238E27FC236}">
              <a16:creationId xmlns:a16="http://schemas.microsoft.com/office/drawing/2014/main" id="{1DBCA7FB-FE53-401F-9046-1FD1961699C4}"/>
            </a:ext>
          </a:extLst>
        </xdr:cNvPr>
        <xdr:cNvCxnSpPr/>
      </xdr:nvCxnSpPr>
      <xdr:spPr>
        <a:xfrm>
          <a:off x="2486025" y="8934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393</xdr:row>
      <xdr:rowOff>76200</xdr:rowOff>
    </xdr:from>
    <xdr:to>
      <xdr:col>20</xdr:col>
      <xdr:colOff>114300</xdr:colOff>
      <xdr:row>393</xdr:row>
      <xdr:rowOff>76200</xdr:rowOff>
    </xdr:to>
    <xdr:cxnSp macro="">
      <xdr:nvCxnSpPr>
        <xdr:cNvPr id="199" name="Straight Arrow Connector 198">
          <a:extLst>
            <a:ext uri="{FF2B5EF4-FFF2-40B4-BE49-F238E27FC236}">
              <a16:creationId xmlns:a16="http://schemas.microsoft.com/office/drawing/2014/main" id="{953C51A8-CE40-4B79-A7BE-F7423A5E8175}"/>
            </a:ext>
          </a:extLst>
        </xdr:cNvPr>
        <xdr:cNvCxnSpPr/>
      </xdr:nvCxnSpPr>
      <xdr:spPr>
        <a:xfrm>
          <a:off x="2486025" y="9077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412</xdr:row>
      <xdr:rowOff>76200</xdr:rowOff>
    </xdr:from>
    <xdr:to>
      <xdr:col>15</xdr:col>
      <xdr:colOff>114300</xdr:colOff>
      <xdr:row>412</xdr:row>
      <xdr:rowOff>76200</xdr:rowOff>
    </xdr:to>
    <xdr:cxnSp macro="">
      <xdr:nvCxnSpPr>
        <xdr:cNvPr id="322" name="Straight Arrow Connector 321">
          <a:extLst>
            <a:ext uri="{FF2B5EF4-FFF2-40B4-BE49-F238E27FC236}">
              <a16:creationId xmlns:a16="http://schemas.microsoft.com/office/drawing/2014/main" id="{0896E105-0272-4744-A825-DB449910869F}"/>
            </a:ext>
          </a:extLst>
        </xdr:cNvPr>
        <xdr:cNvCxnSpPr/>
      </xdr:nvCxnSpPr>
      <xdr:spPr>
        <a:xfrm>
          <a:off x="2486025" y="8791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413</xdr:row>
      <xdr:rowOff>76200</xdr:rowOff>
    </xdr:from>
    <xdr:to>
      <xdr:col>15</xdr:col>
      <xdr:colOff>114300</xdr:colOff>
      <xdr:row>413</xdr:row>
      <xdr:rowOff>76200</xdr:rowOff>
    </xdr:to>
    <xdr:cxnSp macro="">
      <xdr:nvCxnSpPr>
        <xdr:cNvPr id="323" name="Straight Arrow Connector 322">
          <a:extLst>
            <a:ext uri="{FF2B5EF4-FFF2-40B4-BE49-F238E27FC236}">
              <a16:creationId xmlns:a16="http://schemas.microsoft.com/office/drawing/2014/main" id="{EBE04CA5-0F0B-4C72-9D0D-346B6DB0119B}"/>
            </a:ext>
          </a:extLst>
        </xdr:cNvPr>
        <xdr:cNvCxnSpPr/>
      </xdr:nvCxnSpPr>
      <xdr:spPr>
        <a:xfrm>
          <a:off x="2486025" y="8934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414</xdr:row>
      <xdr:rowOff>76200</xdr:rowOff>
    </xdr:from>
    <xdr:to>
      <xdr:col>15</xdr:col>
      <xdr:colOff>114300</xdr:colOff>
      <xdr:row>414</xdr:row>
      <xdr:rowOff>76200</xdr:rowOff>
    </xdr:to>
    <xdr:cxnSp macro="">
      <xdr:nvCxnSpPr>
        <xdr:cNvPr id="324" name="Straight Arrow Connector 323">
          <a:extLst>
            <a:ext uri="{FF2B5EF4-FFF2-40B4-BE49-F238E27FC236}">
              <a16:creationId xmlns:a16="http://schemas.microsoft.com/office/drawing/2014/main" id="{6F4619DC-C500-4F55-BAC6-E767B4D45437}"/>
            </a:ext>
          </a:extLst>
        </xdr:cNvPr>
        <xdr:cNvCxnSpPr/>
      </xdr:nvCxnSpPr>
      <xdr:spPr>
        <a:xfrm>
          <a:off x="2486025" y="9077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415</xdr:row>
      <xdr:rowOff>76200</xdr:rowOff>
    </xdr:from>
    <xdr:to>
      <xdr:col>15</xdr:col>
      <xdr:colOff>114300</xdr:colOff>
      <xdr:row>415</xdr:row>
      <xdr:rowOff>76200</xdr:rowOff>
    </xdr:to>
    <xdr:cxnSp macro="">
      <xdr:nvCxnSpPr>
        <xdr:cNvPr id="325" name="Straight Arrow Connector 324">
          <a:extLst>
            <a:ext uri="{FF2B5EF4-FFF2-40B4-BE49-F238E27FC236}">
              <a16:creationId xmlns:a16="http://schemas.microsoft.com/office/drawing/2014/main" id="{1313A4BF-D0A2-40D2-A4B8-7AA24775BE9A}"/>
            </a:ext>
          </a:extLst>
        </xdr:cNvPr>
        <xdr:cNvCxnSpPr/>
      </xdr:nvCxnSpPr>
      <xdr:spPr>
        <a:xfrm>
          <a:off x="2486025" y="9220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419</xdr:row>
      <xdr:rowOff>66675</xdr:rowOff>
    </xdr:from>
    <xdr:to>
      <xdr:col>20</xdr:col>
      <xdr:colOff>104775</xdr:colOff>
      <xdr:row>419</xdr:row>
      <xdr:rowOff>66675</xdr:rowOff>
    </xdr:to>
    <xdr:cxnSp macro="">
      <xdr:nvCxnSpPr>
        <xdr:cNvPr id="326" name="Straight Arrow Connector 325">
          <a:extLst>
            <a:ext uri="{FF2B5EF4-FFF2-40B4-BE49-F238E27FC236}">
              <a16:creationId xmlns:a16="http://schemas.microsoft.com/office/drawing/2014/main" id="{2AA4E46C-6F4D-4C2A-B7FC-4F714166D21F}"/>
            </a:ext>
          </a:extLst>
        </xdr:cNvPr>
        <xdr:cNvCxnSpPr/>
      </xdr:nvCxnSpPr>
      <xdr:spPr>
        <a:xfrm>
          <a:off x="3286125" y="97821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420</xdr:row>
      <xdr:rowOff>76200</xdr:rowOff>
    </xdr:from>
    <xdr:to>
      <xdr:col>20</xdr:col>
      <xdr:colOff>114300</xdr:colOff>
      <xdr:row>420</xdr:row>
      <xdr:rowOff>76200</xdr:rowOff>
    </xdr:to>
    <xdr:cxnSp macro="">
      <xdr:nvCxnSpPr>
        <xdr:cNvPr id="327" name="Straight Arrow Connector 326">
          <a:extLst>
            <a:ext uri="{FF2B5EF4-FFF2-40B4-BE49-F238E27FC236}">
              <a16:creationId xmlns:a16="http://schemas.microsoft.com/office/drawing/2014/main" id="{890AE61F-7C28-430A-9D51-5A08AEA99D44}"/>
            </a:ext>
          </a:extLst>
        </xdr:cNvPr>
        <xdr:cNvCxnSpPr/>
      </xdr:nvCxnSpPr>
      <xdr:spPr>
        <a:xfrm>
          <a:off x="3295650" y="9934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421</xdr:row>
      <xdr:rowOff>76200</xdr:rowOff>
    </xdr:from>
    <xdr:to>
      <xdr:col>20</xdr:col>
      <xdr:colOff>114300</xdr:colOff>
      <xdr:row>421</xdr:row>
      <xdr:rowOff>76200</xdr:rowOff>
    </xdr:to>
    <xdr:cxnSp macro="">
      <xdr:nvCxnSpPr>
        <xdr:cNvPr id="328" name="Straight Arrow Connector 327">
          <a:extLst>
            <a:ext uri="{FF2B5EF4-FFF2-40B4-BE49-F238E27FC236}">
              <a16:creationId xmlns:a16="http://schemas.microsoft.com/office/drawing/2014/main" id="{1872D664-CEF1-43A7-94EF-A76EE0C70067}"/>
            </a:ext>
          </a:extLst>
        </xdr:cNvPr>
        <xdr:cNvCxnSpPr/>
      </xdr:nvCxnSpPr>
      <xdr:spPr>
        <a:xfrm>
          <a:off x="3295650" y="10077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422</xdr:row>
      <xdr:rowOff>76200</xdr:rowOff>
    </xdr:from>
    <xdr:to>
      <xdr:col>20</xdr:col>
      <xdr:colOff>114300</xdr:colOff>
      <xdr:row>422</xdr:row>
      <xdr:rowOff>76200</xdr:rowOff>
    </xdr:to>
    <xdr:cxnSp macro="">
      <xdr:nvCxnSpPr>
        <xdr:cNvPr id="329" name="Straight Arrow Connector 328">
          <a:extLst>
            <a:ext uri="{FF2B5EF4-FFF2-40B4-BE49-F238E27FC236}">
              <a16:creationId xmlns:a16="http://schemas.microsoft.com/office/drawing/2014/main" id="{045F6B25-55CC-4EDF-B575-179CD9346512}"/>
            </a:ext>
          </a:extLst>
        </xdr:cNvPr>
        <xdr:cNvCxnSpPr/>
      </xdr:nvCxnSpPr>
      <xdr:spPr>
        <a:xfrm>
          <a:off x="3295650" y="10220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17</xdr:row>
      <xdr:rowOff>76200</xdr:rowOff>
    </xdr:from>
    <xdr:to>
      <xdr:col>15</xdr:col>
      <xdr:colOff>114300</xdr:colOff>
      <xdr:row>17</xdr:row>
      <xdr:rowOff>76200</xdr:rowOff>
    </xdr:to>
    <xdr:cxnSp macro="">
      <xdr:nvCxnSpPr>
        <xdr:cNvPr id="372" name="Straight Arrow Connector 371">
          <a:extLst>
            <a:ext uri="{FF2B5EF4-FFF2-40B4-BE49-F238E27FC236}">
              <a16:creationId xmlns:a16="http://schemas.microsoft.com/office/drawing/2014/main" id="{A4E16742-335B-43DD-BF88-DD42AEB5EA16}"/>
            </a:ext>
          </a:extLst>
        </xdr:cNvPr>
        <xdr:cNvCxnSpPr/>
      </xdr:nvCxnSpPr>
      <xdr:spPr>
        <a:xfrm>
          <a:off x="2486025" y="1933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18</xdr:row>
      <xdr:rowOff>76200</xdr:rowOff>
    </xdr:from>
    <xdr:to>
      <xdr:col>15</xdr:col>
      <xdr:colOff>114300</xdr:colOff>
      <xdr:row>18</xdr:row>
      <xdr:rowOff>76200</xdr:rowOff>
    </xdr:to>
    <xdr:cxnSp macro="">
      <xdr:nvCxnSpPr>
        <xdr:cNvPr id="373" name="Straight Arrow Connector 372">
          <a:extLst>
            <a:ext uri="{FF2B5EF4-FFF2-40B4-BE49-F238E27FC236}">
              <a16:creationId xmlns:a16="http://schemas.microsoft.com/office/drawing/2014/main" id="{E8D44D21-2BF6-45B7-B940-A20AA2976F42}"/>
            </a:ext>
          </a:extLst>
        </xdr:cNvPr>
        <xdr:cNvCxnSpPr/>
      </xdr:nvCxnSpPr>
      <xdr:spPr>
        <a:xfrm>
          <a:off x="2486025" y="2076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19</xdr:row>
      <xdr:rowOff>76200</xdr:rowOff>
    </xdr:from>
    <xdr:to>
      <xdr:col>15</xdr:col>
      <xdr:colOff>114300</xdr:colOff>
      <xdr:row>19</xdr:row>
      <xdr:rowOff>76200</xdr:rowOff>
    </xdr:to>
    <xdr:cxnSp macro="">
      <xdr:nvCxnSpPr>
        <xdr:cNvPr id="374" name="Straight Arrow Connector 373">
          <a:extLst>
            <a:ext uri="{FF2B5EF4-FFF2-40B4-BE49-F238E27FC236}">
              <a16:creationId xmlns:a16="http://schemas.microsoft.com/office/drawing/2014/main" id="{FA7CF996-EC01-4D4A-9028-479EBEF6FA3C}"/>
            </a:ext>
          </a:extLst>
        </xdr:cNvPr>
        <xdr:cNvCxnSpPr/>
      </xdr:nvCxnSpPr>
      <xdr:spPr>
        <a:xfrm>
          <a:off x="2486025" y="2219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20</xdr:row>
      <xdr:rowOff>76200</xdr:rowOff>
    </xdr:from>
    <xdr:to>
      <xdr:col>15</xdr:col>
      <xdr:colOff>114300</xdr:colOff>
      <xdr:row>20</xdr:row>
      <xdr:rowOff>76200</xdr:rowOff>
    </xdr:to>
    <xdr:cxnSp macro="">
      <xdr:nvCxnSpPr>
        <xdr:cNvPr id="375" name="Straight Arrow Connector 374">
          <a:extLst>
            <a:ext uri="{FF2B5EF4-FFF2-40B4-BE49-F238E27FC236}">
              <a16:creationId xmlns:a16="http://schemas.microsoft.com/office/drawing/2014/main" id="{F49E164C-AF23-4386-9942-BC88FFDAB86B}"/>
            </a:ext>
          </a:extLst>
        </xdr:cNvPr>
        <xdr:cNvCxnSpPr/>
      </xdr:nvCxnSpPr>
      <xdr:spPr>
        <a:xfrm>
          <a:off x="2486025" y="2362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105</xdr:row>
      <xdr:rowOff>76200</xdr:rowOff>
    </xdr:from>
    <xdr:to>
      <xdr:col>15</xdr:col>
      <xdr:colOff>114300</xdr:colOff>
      <xdr:row>105</xdr:row>
      <xdr:rowOff>76200</xdr:rowOff>
    </xdr:to>
    <xdr:cxnSp macro="">
      <xdr:nvCxnSpPr>
        <xdr:cNvPr id="397" name="Straight Arrow Connector 396">
          <a:extLst>
            <a:ext uri="{FF2B5EF4-FFF2-40B4-BE49-F238E27FC236}">
              <a16:creationId xmlns:a16="http://schemas.microsoft.com/office/drawing/2014/main" id="{641B9A87-F648-4B61-864E-5160CAE7C499}"/>
            </a:ext>
          </a:extLst>
        </xdr:cNvPr>
        <xdr:cNvCxnSpPr/>
      </xdr:nvCxnSpPr>
      <xdr:spPr>
        <a:xfrm>
          <a:off x="2486025" y="27508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106</xdr:row>
      <xdr:rowOff>76200</xdr:rowOff>
    </xdr:from>
    <xdr:to>
      <xdr:col>15</xdr:col>
      <xdr:colOff>114300</xdr:colOff>
      <xdr:row>106</xdr:row>
      <xdr:rowOff>76200</xdr:rowOff>
    </xdr:to>
    <xdr:cxnSp macro="">
      <xdr:nvCxnSpPr>
        <xdr:cNvPr id="398" name="Straight Arrow Connector 397">
          <a:extLst>
            <a:ext uri="{FF2B5EF4-FFF2-40B4-BE49-F238E27FC236}">
              <a16:creationId xmlns:a16="http://schemas.microsoft.com/office/drawing/2014/main" id="{AC17BFD9-1B47-4C55-B9BC-DA804528F0DF}"/>
            </a:ext>
          </a:extLst>
        </xdr:cNvPr>
        <xdr:cNvCxnSpPr/>
      </xdr:nvCxnSpPr>
      <xdr:spPr>
        <a:xfrm>
          <a:off x="2486025" y="276510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107</xdr:row>
      <xdr:rowOff>76200</xdr:rowOff>
    </xdr:from>
    <xdr:to>
      <xdr:col>15</xdr:col>
      <xdr:colOff>114300</xdr:colOff>
      <xdr:row>107</xdr:row>
      <xdr:rowOff>76200</xdr:rowOff>
    </xdr:to>
    <xdr:cxnSp macro="">
      <xdr:nvCxnSpPr>
        <xdr:cNvPr id="399" name="Straight Arrow Connector 398">
          <a:extLst>
            <a:ext uri="{FF2B5EF4-FFF2-40B4-BE49-F238E27FC236}">
              <a16:creationId xmlns:a16="http://schemas.microsoft.com/office/drawing/2014/main" id="{34C8B753-4CED-474B-8EC8-3C41929D363C}"/>
            </a:ext>
          </a:extLst>
        </xdr:cNvPr>
        <xdr:cNvCxnSpPr/>
      </xdr:nvCxnSpPr>
      <xdr:spPr>
        <a:xfrm>
          <a:off x="2486025" y="277939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108</xdr:row>
      <xdr:rowOff>76200</xdr:rowOff>
    </xdr:from>
    <xdr:to>
      <xdr:col>15</xdr:col>
      <xdr:colOff>114300</xdr:colOff>
      <xdr:row>108</xdr:row>
      <xdr:rowOff>76200</xdr:rowOff>
    </xdr:to>
    <xdr:cxnSp macro="">
      <xdr:nvCxnSpPr>
        <xdr:cNvPr id="400" name="Straight Arrow Connector 399">
          <a:extLst>
            <a:ext uri="{FF2B5EF4-FFF2-40B4-BE49-F238E27FC236}">
              <a16:creationId xmlns:a16="http://schemas.microsoft.com/office/drawing/2014/main" id="{301470D5-8D5D-4D53-B5A4-9B2978716FE5}"/>
            </a:ext>
          </a:extLst>
        </xdr:cNvPr>
        <xdr:cNvCxnSpPr/>
      </xdr:nvCxnSpPr>
      <xdr:spPr>
        <a:xfrm>
          <a:off x="2486025" y="27936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647</xdr:row>
      <xdr:rowOff>133350</xdr:rowOff>
    </xdr:from>
    <xdr:to>
      <xdr:col>17</xdr:col>
      <xdr:colOff>80963</xdr:colOff>
      <xdr:row>660</xdr:row>
      <xdr:rowOff>85723</xdr:rowOff>
    </xdr:to>
    <xdr:grpSp>
      <xdr:nvGrpSpPr>
        <xdr:cNvPr id="1344" name="Group 1343">
          <a:extLst>
            <a:ext uri="{FF2B5EF4-FFF2-40B4-BE49-F238E27FC236}">
              <a16:creationId xmlns:a16="http://schemas.microsoft.com/office/drawing/2014/main" id="{87EA58FC-6E7F-4759-0E7A-0367F06CD25E}"/>
            </a:ext>
          </a:extLst>
        </xdr:cNvPr>
        <xdr:cNvGrpSpPr/>
      </xdr:nvGrpSpPr>
      <xdr:grpSpPr>
        <a:xfrm>
          <a:off x="409574" y="93221175"/>
          <a:ext cx="2424114" cy="1809748"/>
          <a:chOff x="409574" y="52358925"/>
          <a:chExt cx="2424114" cy="1809748"/>
        </a:xfrm>
      </xdr:grpSpPr>
      <xdr:sp macro="" textlink="">
        <xdr:nvSpPr>
          <xdr:cNvPr id="94" name="Isosceles Triangle 93">
            <a:extLst>
              <a:ext uri="{FF2B5EF4-FFF2-40B4-BE49-F238E27FC236}">
                <a16:creationId xmlns:a16="http://schemas.microsoft.com/office/drawing/2014/main" id="{B901E517-294D-49E9-AC0E-877BCD394D18}"/>
              </a:ext>
            </a:extLst>
          </xdr:cNvPr>
          <xdr:cNvSpPr/>
        </xdr:nvSpPr>
        <xdr:spPr>
          <a:xfrm>
            <a:off x="409575" y="529494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B88C0709-E1B0-4C22-A0DB-A3412F2FE929}"/>
              </a:ext>
            </a:extLst>
          </xdr:cNvPr>
          <xdr:cNvCxnSpPr/>
        </xdr:nvCxnSpPr>
        <xdr:spPr>
          <a:xfrm>
            <a:off x="485776" y="52939950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" name="Isosceles Triangle 95">
            <a:extLst>
              <a:ext uri="{FF2B5EF4-FFF2-40B4-BE49-F238E27FC236}">
                <a16:creationId xmlns:a16="http://schemas.microsoft.com/office/drawing/2014/main" id="{2F82F4CD-B8F0-477A-9D8D-367ECCD8C3BA}"/>
              </a:ext>
            </a:extLst>
          </xdr:cNvPr>
          <xdr:cNvSpPr/>
        </xdr:nvSpPr>
        <xdr:spPr>
          <a:xfrm>
            <a:off x="2671763" y="529447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3FB5F96B-B8BA-41C5-B3B8-1291B7BFD79B}"/>
              </a:ext>
            </a:extLst>
          </xdr:cNvPr>
          <xdr:cNvCxnSpPr/>
        </xdr:nvCxnSpPr>
        <xdr:spPr>
          <a:xfrm>
            <a:off x="485775" y="527018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058B58B3-6263-46F5-BC50-C5D372EFB875}"/>
              </a:ext>
            </a:extLst>
          </xdr:cNvPr>
          <xdr:cNvCxnSpPr/>
        </xdr:nvCxnSpPr>
        <xdr:spPr>
          <a:xfrm>
            <a:off x="647700" y="52706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445627C8-D510-46AB-91CC-0E30C800F7B6}"/>
              </a:ext>
            </a:extLst>
          </xdr:cNvPr>
          <xdr:cNvCxnSpPr/>
        </xdr:nvCxnSpPr>
        <xdr:spPr>
          <a:xfrm>
            <a:off x="809625" y="52706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Arrow Connector 99">
            <a:extLst>
              <a:ext uri="{FF2B5EF4-FFF2-40B4-BE49-F238E27FC236}">
                <a16:creationId xmlns:a16="http://schemas.microsoft.com/office/drawing/2014/main" id="{9CD3777A-EBAD-4A15-A910-E7221E97C61D}"/>
              </a:ext>
            </a:extLst>
          </xdr:cNvPr>
          <xdr:cNvCxnSpPr/>
        </xdr:nvCxnSpPr>
        <xdr:spPr>
          <a:xfrm>
            <a:off x="971550" y="527113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Arrow Connector 100">
            <a:extLst>
              <a:ext uri="{FF2B5EF4-FFF2-40B4-BE49-F238E27FC236}">
                <a16:creationId xmlns:a16="http://schemas.microsoft.com/office/drawing/2014/main" id="{76EDC357-B3EC-46ED-82A5-73BE1999D6ED}"/>
              </a:ext>
            </a:extLst>
          </xdr:cNvPr>
          <xdr:cNvCxnSpPr/>
        </xdr:nvCxnSpPr>
        <xdr:spPr>
          <a:xfrm>
            <a:off x="1133475" y="527065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A2B7F415-E668-4F32-B3B1-4DD9DB7D2AD7}"/>
              </a:ext>
            </a:extLst>
          </xdr:cNvPr>
          <xdr:cNvCxnSpPr/>
        </xdr:nvCxnSpPr>
        <xdr:spPr>
          <a:xfrm>
            <a:off x="1295400" y="52711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A9D7FD9B-DBAD-4DF7-93A9-52A219626F0A}"/>
              </a:ext>
            </a:extLst>
          </xdr:cNvPr>
          <xdr:cNvCxnSpPr/>
        </xdr:nvCxnSpPr>
        <xdr:spPr>
          <a:xfrm>
            <a:off x="1457325" y="52711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>
            <a:extLst>
              <a:ext uri="{FF2B5EF4-FFF2-40B4-BE49-F238E27FC236}">
                <a16:creationId xmlns:a16="http://schemas.microsoft.com/office/drawing/2014/main" id="{43484DB2-D3F3-451B-B2B8-131DB2AC1A6E}"/>
              </a:ext>
            </a:extLst>
          </xdr:cNvPr>
          <xdr:cNvCxnSpPr/>
        </xdr:nvCxnSpPr>
        <xdr:spPr>
          <a:xfrm>
            <a:off x="1047744" y="52363688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Arrow Connector 104">
            <a:extLst>
              <a:ext uri="{FF2B5EF4-FFF2-40B4-BE49-F238E27FC236}">
                <a16:creationId xmlns:a16="http://schemas.microsoft.com/office/drawing/2014/main" id="{E03DA030-AD15-484D-B2D7-F044664DEAD5}"/>
              </a:ext>
            </a:extLst>
          </xdr:cNvPr>
          <xdr:cNvCxnSpPr/>
        </xdr:nvCxnSpPr>
        <xdr:spPr>
          <a:xfrm>
            <a:off x="1781175" y="527065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Arrow Connector 105">
            <a:extLst>
              <a:ext uri="{FF2B5EF4-FFF2-40B4-BE49-F238E27FC236}">
                <a16:creationId xmlns:a16="http://schemas.microsoft.com/office/drawing/2014/main" id="{9B54ED64-E308-4EF5-850E-588EE107ED78}"/>
              </a:ext>
            </a:extLst>
          </xdr:cNvPr>
          <xdr:cNvCxnSpPr/>
        </xdr:nvCxnSpPr>
        <xdr:spPr>
          <a:xfrm>
            <a:off x="1943100" y="52711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Arrow Connector 106">
            <a:extLst>
              <a:ext uri="{FF2B5EF4-FFF2-40B4-BE49-F238E27FC236}">
                <a16:creationId xmlns:a16="http://schemas.microsoft.com/office/drawing/2014/main" id="{01200864-0698-4832-A561-E2ECCFC98FE0}"/>
              </a:ext>
            </a:extLst>
          </xdr:cNvPr>
          <xdr:cNvCxnSpPr/>
        </xdr:nvCxnSpPr>
        <xdr:spPr>
          <a:xfrm>
            <a:off x="2105025" y="52711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Arrow Connector 107">
            <a:extLst>
              <a:ext uri="{FF2B5EF4-FFF2-40B4-BE49-F238E27FC236}">
                <a16:creationId xmlns:a16="http://schemas.microsoft.com/office/drawing/2014/main" id="{8CACBD72-893E-4A06-9B5A-7BFE3219E666}"/>
              </a:ext>
            </a:extLst>
          </xdr:cNvPr>
          <xdr:cNvCxnSpPr/>
        </xdr:nvCxnSpPr>
        <xdr:spPr>
          <a:xfrm>
            <a:off x="2266950" y="527161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Arrow Connector 108">
            <a:extLst>
              <a:ext uri="{FF2B5EF4-FFF2-40B4-BE49-F238E27FC236}">
                <a16:creationId xmlns:a16="http://schemas.microsoft.com/office/drawing/2014/main" id="{9ED0F14C-A841-4F5B-ACBE-D78F809A4FAD}"/>
              </a:ext>
            </a:extLst>
          </xdr:cNvPr>
          <xdr:cNvCxnSpPr/>
        </xdr:nvCxnSpPr>
        <xdr:spPr>
          <a:xfrm>
            <a:off x="2428875" y="527065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6470B674-59CC-4A4C-AEFD-BC5840DF7FEE}"/>
              </a:ext>
            </a:extLst>
          </xdr:cNvPr>
          <xdr:cNvCxnSpPr/>
        </xdr:nvCxnSpPr>
        <xdr:spPr>
          <a:xfrm>
            <a:off x="2590800" y="52711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4B1B4848-7F01-455D-BA04-9C7A18E6F896}"/>
              </a:ext>
            </a:extLst>
          </xdr:cNvPr>
          <xdr:cNvCxnSpPr/>
        </xdr:nvCxnSpPr>
        <xdr:spPr>
          <a:xfrm>
            <a:off x="2752725" y="52711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4974FAD4-9782-4E07-A671-B2995C25A194}"/>
              </a:ext>
            </a:extLst>
          </xdr:cNvPr>
          <xdr:cNvCxnSpPr/>
        </xdr:nvCxnSpPr>
        <xdr:spPr>
          <a:xfrm>
            <a:off x="485768" y="52706587"/>
            <a:ext cx="22669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45FE8531-90EA-4C40-A64C-ACF2CA9A91AD}"/>
              </a:ext>
            </a:extLst>
          </xdr:cNvPr>
          <xdr:cNvCxnSpPr/>
        </xdr:nvCxnSpPr>
        <xdr:spPr>
          <a:xfrm flipV="1">
            <a:off x="485775" y="530685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7D3FC5A4-390F-4654-ACE0-C972BB99B58C}"/>
              </a:ext>
            </a:extLst>
          </xdr:cNvPr>
          <xdr:cNvCxnSpPr/>
        </xdr:nvCxnSpPr>
        <xdr:spPr>
          <a:xfrm flipV="1">
            <a:off x="2752725" y="530637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927A409C-7186-439A-8D22-77C07C08A097}"/>
              </a:ext>
            </a:extLst>
          </xdr:cNvPr>
          <xdr:cNvCxnSpPr/>
        </xdr:nvCxnSpPr>
        <xdr:spPr>
          <a:xfrm>
            <a:off x="485775" y="53520975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D888523E-A251-436A-97C6-B438D108B0EC}"/>
              </a:ext>
            </a:extLst>
          </xdr:cNvPr>
          <xdr:cNvCxnSpPr/>
        </xdr:nvCxnSpPr>
        <xdr:spPr>
          <a:xfrm>
            <a:off x="414337" y="5365432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F3ACBF10-1B52-4016-98DA-FA0CD459F5D5}"/>
              </a:ext>
            </a:extLst>
          </xdr:cNvPr>
          <xdr:cNvCxnSpPr/>
        </xdr:nvCxnSpPr>
        <xdr:spPr>
          <a:xfrm flipH="1">
            <a:off x="447675" y="53616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Connector 117">
            <a:extLst>
              <a:ext uri="{FF2B5EF4-FFF2-40B4-BE49-F238E27FC236}">
                <a16:creationId xmlns:a16="http://schemas.microsoft.com/office/drawing/2014/main" id="{F2A25BE3-5237-4232-9B82-6C80FD7EEE73}"/>
              </a:ext>
            </a:extLst>
          </xdr:cNvPr>
          <xdr:cNvCxnSpPr/>
        </xdr:nvCxnSpPr>
        <xdr:spPr>
          <a:xfrm>
            <a:off x="2752724" y="53516214"/>
            <a:ext cx="0" cy="5000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EDFF9195-F91D-4D5C-A838-1C8894014A4A}"/>
              </a:ext>
            </a:extLst>
          </xdr:cNvPr>
          <xdr:cNvCxnSpPr/>
        </xdr:nvCxnSpPr>
        <xdr:spPr>
          <a:xfrm flipH="1">
            <a:off x="2714624" y="536114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FED17FA7-3FCD-43FA-94F3-48A53B466FF7}"/>
              </a:ext>
            </a:extLst>
          </xdr:cNvPr>
          <xdr:cNvCxnSpPr/>
        </xdr:nvCxnSpPr>
        <xdr:spPr>
          <a:xfrm>
            <a:off x="1052503" y="53187600"/>
            <a:ext cx="0" cy="5524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" name="Straight Connector 120">
            <a:extLst>
              <a:ext uri="{FF2B5EF4-FFF2-40B4-BE49-F238E27FC236}">
                <a16:creationId xmlns:a16="http://schemas.microsoft.com/office/drawing/2014/main" id="{2989616E-A81F-4318-845A-7ABF709545F2}"/>
              </a:ext>
            </a:extLst>
          </xdr:cNvPr>
          <xdr:cNvCxnSpPr/>
        </xdr:nvCxnSpPr>
        <xdr:spPr>
          <a:xfrm flipH="1">
            <a:off x="1014403" y="5361146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F8E18026-D923-4DE2-B7C3-CCAEE000507A}"/>
              </a:ext>
            </a:extLst>
          </xdr:cNvPr>
          <xdr:cNvCxnSpPr/>
        </xdr:nvCxnSpPr>
        <xdr:spPr>
          <a:xfrm>
            <a:off x="409574" y="5394007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D5D889E8-8A75-45CA-AE50-87930C944678}"/>
              </a:ext>
            </a:extLst>
          </xdr:cNvPr>
          <xdr:cNvCxnSpPr/>
        </xdr:nvCxnSpPr>
        <xdr:spPr>
          <a:xfrm flipH="1">
            <a:off x="442912" y="539019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89A17A2D-A7DD-4418-ADE0-6AD17DD69FDF}"/>
              </a:ext>
            </a:extLst>
          </xdr:cNvPr>
          <xdr:cNvCxnSpPr/>
        </xdr:nvCxnSpPr>
        <xdr:spPr>
          <a:xfrm flipH="1">
            <a:off x="2709861" y="538972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062684AD-884C-45B4-9992-19DB6EDB395C}"/>
              </a:ext>
            </a:extLst>
          </xdr:cNvPr>
          <xdr:cNvCxnSpPr/>
        </xdr:nvCxnSpPr>
        <xdr:spPr>
          <a:xfrm>
            <a:off x="485775" y="540257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6491D6C5-CED4-4644-B1DF-8D66893AAC8C}"/>
              </a:ext>
            </a:extLst>
          </xdr:cNvPr>
          <xdr:cNvCxnSpPr/>
        </xdr:nvCxnSpPr>
        <xdr:spPr>
          <a:xfrm>
            <a:off x="490537" y="54082950"/>
            <a:ext cx="32861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FAE0C9DA-37F1-4672-A583-5EFD9F85A902}"/>
              </a:ext>
            </a:extLst>
          </xdr:cNvPr>
          <xdr:cNvCxnSpPr/>
        </xdr:nvCxnSpPr>
        <xdr:spPr>
          <a:xfrm flipH="1" flipV="1">
            <a:off x="857250" y="5263991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AEDC6445-7B9F-4B7D-84F3-4DACDAD8C607}"/>
              </a:ext>
            </a:extLst>
          </xdr:cNvPr>
          <xdr:cNvCxnSpPr/>
        </xdr:nvCxnSpPr>
        <xdr:spPr>
          <a:xfrm>
            <a:off x="1619238" y="53159025"/>
            <a:ext cx="0" cy="5810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931B192C-F5FB-4B53-93A6-8A85B1742B2A}"/>
              </a:ext>
            </a:extLst>
          </xdr:cNvPr>
          <xdr:cNvCxnSpPr/>
        </xdr:nvCxnSpPr>
        <xdr:spPr>
          <a:xfrm flipH="1">
            <a:off x="1581138" y="536114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Arrow Connector 130">
            <a:extLst>
              <a:ext uri="{FF2B5EF4-FFF2-40B4-BE49-F238E27FC236}">
                <a16:creationId xmlns:a16="http://schemas.microsoft.com/office/drawing/2014/main" id="{6BCB939B-8A40-4D13-B015-37EAA452DBEF}"/>
              </a:ext>
            </a:extLst>
          </xdr:cNvPr>
          <xdr:cNvCxnSpPr/>
        </xdr:nvCxnSpPr>
        <xdr:spPr>
          <a:xfrm>
            <a:off x="2185990" y="523589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id="{3CE2FB1C-F475-4F73-8324-687440868FF8}"/>
              </a:ext>
            </a:extLst>
          </xdr:cNvPr>
          <xdr:cNvCxnSpPr/>
        </xdr:nvCxnSpPr>
        <xdr:spPr>
          <a:xfrm>
            <a:off x="2181231" y="53149500"/>
            <a:ext cx="0" cy="59055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id="{E9EAA7F0-81FF-499A-AF3E-C7F0AA814A13}"/>
              </a:ext>
            </a:extLst>
          </xdr:cNvPr>
          <xdr:cNvCxnSpPr/>
        </xdr:nvCxnSpPr>
        <xdr:spPr>
          <a:xfrm flipH="1">
            <a:off x="2143131" y="5361147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Arrow Connector 133">
            <a:extLst>
              <a:ext uri="{FF2B5EF4-FFF2-40B4-BE49-F238E27FC236}">
                <a16:creationId xmlns:a16="http://schemas.microsoft.com/office/drawing/2014/main" id="{6DF03D7B-02D3-493D-A15F-A02E8C3F4C36}"/>
              </a:ext>
            </a:extLst>
          </xdr:cNvPr>
          <xdr:cNvCxnSpPr/>
        </xdr:nvCxnSpPr>
        <xdr:spPr>
          <a:xfrm>
            <a:off x="1624012" y="523589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5" name="Group 214">
            <a:extLst>
              <a:ext uri="{FF2B5EF4-FFF2-40B4-BE49-F238E27FC236}">
                <a16:creationId xmlns:a16="http://schemas.microsoft.com/office/drawing/2014/main" id="{C1805A2C-2CFA-48B0-A1B6-9FC8F88A3166}"/>
              </a:ext>
            </a:extLst>
          </xdr:cNvPr>
          <xdr:cNvGrpSpPr/>
        </xdr:nvGrpSpPr>
        <xdr:grpSpPr>
          <a:xfrm>
            <a:off x="1571625" y="52901850"/>
            <a:ext cx="85725" cy="85726"/>
            <a:chOff x="1738313" y="3957637"/>
            <a:chExt cx="85725" cy="85726"/>
          </a:xfrm>
        </xdr:grpSpPr>
        <xdr:cxnSp macro="">
          <xdr:nvCxnSpPr>
            <xdr:cNvPr id="216" name="Straight Connector 215">
              <a:extLst>
                <a:ext uri="{FF2B5EF4-FFF2-40B4-BE49-F238E27FC236}">
                  <a16:creationId xmlns:a16="http://schemas.microsoft.com/office/drawing/2014/main" id="{30A89373-8E17-5BE4-842F-40DDC6D6A3BB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" name="Straight Connector 216">
              <a:extLst>
                <a:ext uri="{FF2B5EF4-FFF2-40B4-BE49-F238E27FC236}">
                  <a16:creationId xmlns:a16="http://schemas.microsoft.com/office/drawing/2014/main" id="{EC0886A2-774E-24DF-BD13-23724C7F049F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15" name="Group 414">
            <a:extLst>
              <a:ext uri="{FF2B5EF4-FFF2-40B4-BE49-F238E27FC236}">
                <a16:creationId xmlns:a16="http://schemas.microsoft.com/office/drawing/2014/main" id="{9318735C-20FB-4A13-911F-29AE0672FEA9}"/>
              </a:ext>
            </a:extLst>
          </xdr:cNvPr>
          <xdr:cNvGrpSpPr/>
        </xdr:nvGrpSpPr>
        <xdr:grpSpPr>
          <a:xfrm>
            <a:off x="447675" y="52892325"/>
            <a:ext cx="85725" cy="85726"/>
            <a:chOff x="1738313" y="3957637"/>
            <a:chExt cx="85725" cy="85726"/>
          </a:xfrm>
        </xdr:grpSpPr>
        <xdr:cxnSp macro="">
          <xdr:nvCxnSpPr>
            <xdr:cNvPr id="416" name="Straight Connector 415">
              <a:extLst>
                <a:ext uri="{FF2B5EF4-FFF2-40B4-BE49-F238E27FC236}">
                  <a16:creationId xmlns:a16="http://schemas.microsoft.com/office/drawing/2014/main" id="{DE0920C6-7988-55F5-C395-A32D62D6A6B8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7" name="Straight Connector 416">
              <a:extLst>
                <a:ext uri="{FF2B5EF4-FFF2-40B4-BE49-F238E27FC236}">
                  <a16:creationId xmlns:a16="http://schemas.microsoft.com/office/drawing/2014/main" id="{54CF2873-B4A6-587B-8D30-074ADCA5EDB4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18" name="Group 417">
            <a:extLst>
              <a:ext uri="{FF2B5EF4-FFF2-40B4-BE49-F238E27FC236}">
                <a16:creationId xmlns:a16="http://schemas.microsoft.com/office/drawing/2014/main" id="{FEFAA22C-9766-4F21-8AF1-870B77B61203}"/>
              </a:ext>
            </a:extLst>
          </xdr:cNvPr>
          <xdr:cNvGrpSpPr/>
        </xdr:nvGrpSpPr>
        <xdr:grpSpPr>
          <a:xfrm>
            <a:off x="2714625" y="52892325"/>
            <a:ext cx="85725" cy="85726"/>
            <a:chOff x="1738313" y="3957637"/>
            <a:chExt cx="85725" cy="85726"/>
          </a:xfrm>
        </xdr:grpSpPr>
        <xdr:cxnSp macro="">
          <xdr:nvCxnSpPr>
            <xdr:cNvPr id="419" name="Straight Connector 418">
              <a:extLst>
                <a:ext uri="{FF2B5EF4-FFF2-40B4-BE49-F238E27FC236}">
                  <a16:creationId xmlns:a16="http://schemas.microsoft.com/office/drawing/2014/main" id="{96637D4B-F5CB-C975-AA2C-136CA592B55C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0" name="Straight Connector 419">
              <a:extLst>
                <a:ext uri="{FF2B5EF4-FFF2-40B4-BE49-F238E27FC236}">
                  <a16:creationId xmlns:a16="http://schemas.microsoft.com/office/drawing/2014/main" id="{384FF7B0-C0DC-226F-356E-043CE7D25584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85724</xdr:colOff>
      <xdr:row>5</xdr:row>
      <xdr:rowOff>0</xdr:rowOff>
    </xdr:from>
    <xdr:to>
      <xdr:col>17</xdr:col>
      <xdr:colOff>80963</xdr:colOff>
      <xdr:row>16</xdr:row>
      <xdr:rowOff>85723</xdr:rowOff>
    </xdr:to>
    <xdr:grpSp>
      <xdr:nvGrpSpPr>
        <xdr:cNvPr id="1359" name="Group 1358">
          <a:extLst>
            <a:ext uri="{FF2B5EF4-FFF2-40B4-BE49-F238E27FC236}">
              <a16:creationId xmlns:a16="http://schemas.microsoft.com/office/drawing/2014/main" id="{2875E24A-209D-3C7E-2FF3-53DA200D26EA}"/>
            </a:ext>
          </a:extLst>
        </xdr:cNvPr>
        <xdr:cNvGrpSpPr/>
      </xdr:nvGrpSpPr>
      <xdr:grpSpPr>
        <a:xfrm>
          <a:off x="409574" y="1362075"/>
          <a:ext cx="2424114" cy="1657348"/>
          <a:chOff x="409574" y="1362075"/>
          <a:chExt cx="2424114" cy="1657348"/>
        </a:xfrm>
      </xdr:grpSpPr>
      <xdr:sp macro="" textlink="">
        <xdr:nvSpPr>
          <xdr:cNvPr id="343" name="Isosceles Triangle 342">
            <a:extLst>
              <a:ext uri="{FF2B5EF4-FFF2-40B4-BE49-F238E27FC236}">
                <a16:creationId xmlns:a16="http://schemas.microsoft.com/office/drawing/2014/main" id="{C2304E63-6194-41A0-8FA0-2B2911F74BB4}"/>
              </a:ext>
            </a:extLst>
          </xdr:cNvPr>
          <xdr:cNvSpPr/>
        </xdr:nvSpPr>
        <xdr:spPr>
          <a:xfrm>
            <a:off x="409575" y="180022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C10D1EEB-D619-4810-ACF3-1C51093B5734}"/>
              </a:ext>
            </a:extLst>
          </xdr:cNvPr>
          <xdr:cNvCxnSpPr/>
        </xdr:nvCxnSpPr>
        <xdr:spPr>
          <a:xfrm>
            <a:off x="485776" y="1790700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5" name="Isosceles Triangle 344">
            <a:extLst>
              <a:ext uri="{FF2B5EF4-FFF2-40B4-BE49-F238E27FC236}">
                <a16:creationId xmlns:a16="http://schemas.microsoft.com/office/drawing/2014/main" id="{5A6941A0-9CBE-4E58-8F77-5C3F914B2142}"/>
              </a:ext>
            </a:extLst>
          </xdr:cNvPr>
          <xdr:cNvSpPr/>
        </xdr:nvSpPr>
        <xdr:spPr>
          <a:xfrm>
            <a:off x="2671763" y="179546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61" name="Straight Arrow Connector 360">
            <a:extLst>
              <a:ext uri="{FF2B5EF4-FFF2-40B4-BE49-F238E27FC236}">
                <a16:creationId xmlns:a16="http://schemas.microsoft.com/office/drawing/2014/main" id="{7304568D-FFB2-4655-8081-604076BA805C}"/>
              </a:ext>
            </a:extLst>
          </xdr:cNvPr>
          <xdr:cNvCxnSpPr/>
        </xdr:nvCxnSpPr>
        <xdr:spPr>
          <a:xfrm flipV="1">
            <a:off x="485775" y="191928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Arrow Connector 361">
            <a:extLst>
              <a:ext uri="{FF2B5EF4-FFF2-40B4-BE49-F238E27FC236}">
                <a16:creationId xmlns:a16="http://schemas.microsoft.com/office/drawing/2014/main" id="{B79F8855-EE6C-428B-92AC-FE31ADF16AA2}"/>
              </a:ext>
            </a:extLst>
          </xdr:cNvPr>
          <xdr:cNvCxnSpPr/>
        </xdr:nvCxnSpPr>
        <xdr:spPr>
          <a:xfrm flipV="1">
            <a:off x="2752725" y="191452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Connector 362">
            <a:extLst>
              <a:ext uri="{FF2B5EF4-FFF2-40B4-BE49-F238E27FC236}">
                <a16:creationId xmlns:a16="http://schemas.microsoft.com/office/drawing/2014/main" id="{F342D3B0-8D5C-420F-88FB-62F6EAD7FB7D}"/>
              </a:ext>
            </a:extLst>
          </xdr:cNvPr>
          <xdr:cNvCxnSpPr/>
        </xdr:nvCxnSpPr>
        <xdr:spPr>
          <a:xfrm>
            <a:off x="485775" y="2362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Straight Connector 363">
            <a:extLst>
              <a:ext uri="{FF2B5EF4-FFF2-40B4-BE49-F238E27FC236}">
                <a16:creationId xmlns:a16="http://schemas.microsoft.com/office/drawing/2014/main" id="{1111AA74-FDB8-46E7-8FE2-1F29925D47EE}"/>
              </a:ext>
            </a:extLst>
          </xdr:cNvPr>
          <xdr:cNvCxnSpPr/>
        </xdr:nvCxnSpPr>
        <xdr:spPr>
          <a:xfrm>
            <a:off x="2752724" y="2371725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Straight Connector 364">
            <a:extLst>
              <a:ext uri="{FF2B5EF4-FFF2-40B4-BE49-F238E27FC236}">
                <a16:creationId xmlns:a16="http://schemas.microsoft.com/office/drawing/2014/main" id="{1BF4B40F-64CD-4A50-8C73-4B8E32BFBB95}"/>
              </a:ext>
            </a:extLst>
          </xdr:cNvPr>
          <xdr:cNvCxnSpPr/>
        </xdr:nvCxnSpPr>
        <xdr:spPr>
          <a:xfrm>
            <a:off x="409574" y="279082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Straight Connector 365">
            <a:extLst>
              <a:ext uri="{FF2B5EF4-FFF2-40B4-BE49-F238E27FC236}">
                <a16:creationId xmlns:a16="http://schemas.microsoft.com/office/drawing/2014/main" id="{5B620405-3487-465E-9381-94C224958AAA}"/>
              </a:ext>
            </a:extLst>
          </xdr:cNvPr>
          <xdr:cNvCxnSpPr/>
        </xdr:nvCxnSpPr>
        <xdr:spPr>
          <a:xfrm flipH="1">
            <a:off x="442912" y="2752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Straight Connector 366">
            <a:extLst>
              <a:ext uri="{FF2B5EF4-FFF2-40B4-BE49-F238E27FC236}">
                <a16:creationId xmlns:a16="http://schemas.microsoft.com/office/drawing/2014/main" id="{B245867E-4BB9-4AFC-9B6F-5F0D93A1CC78}"/>
              </a:ext>
            </a:extLst>
          </xdr:cNvPr>
          <xdr:cNvCxnSpPr/>
        </xdr:nvCxnSpPr>
        <xdr:spPr>
          <a:xfrm flipH="1">
            <a:off x="2709861" y="27479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" name="Straight Connector 367">
            <a:extLst>
              <a:ext uri="{FF2B5EF4-FFF2-40B4-BE49-F238E27FC236}">
                <a16:creationId xmlns:a16="http://schemas.microsoft.com/office/drawing/2014/main" id="{DCD6526D-692F-4C1E-8B21-DD08B71426E8}"/>
              </a:ext>
            </a:extLst>
          </xdr:cNvPr>
          <xdr:cNvCxnSpPr/>
        </xdr:nvCxnSpPr>
        <xdr:spPr>
          <a:xfrm>
            <a:off x="485775" y="287654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" name="Straight Arrow Connector 368">
            <a:extLst>
              <a:ext uri="{FF2B5EF4-FFF2-40B4-BE49-F238E27FC236}">
                <a16:creationId xmlns:a16="http://schemas.microsoft.com/office/drawing/2014/main" id="{8B081320-A804-4C48-ACF8-80E9E6BD2FDA}"/>
              </a:ext>
            </a:extLst>
          </xdr:cNvPr>
          <xdr:cNvCxnSpPr/>
        </xdr:nvCxnSpPr>
        <xdr:spPr>
          <a:xfrm>
            <a:off x="490537" y="293370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" name="Straight Arrow Connector 370">
            <a:extLst>
              <a:ext uri="{FF2B5EF4-FFF2-40B4-BE49-F238E27FC236}">
                <a16:creationId xmlns:a16="http://schemas.microsoft.com/office/drawing/2014/main" id="{95F03416-151A-43FC-A56E-98DB5E25D91C}"/>
              </a:ext>
            </a:extLst>
          </xdr:cNvPr>
          <xdr:cNvCxnSpPr/>
        </xdr:nvCxnSpPr>
        <xdr:spPr>
          <a:xfrm>
            <a:off x="1619250" y="136207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Connector 378">
            <a:extLst>
              <a:ext uri="{FF2B5EF4-FFF2-40B4-BE49-F238E27FC236}">
                <a16:creationId xmlns:a16="http://schemas.microsoft.com/office/drawing/2014/main" id="{A4F59923-2EDC-468A-A9A8-6B4080E0E031}"/>
              </a:ext>
            </a:extLst>
          </xdr:cNvPr>
          <xdr:cNvCxnSpPr/>
        </xdr:nvCxnSpPr>
        <xdr:spPr>
          <a:xfrm>
            <a:off x="409575" y="2505075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5AD11094-B3B7-436F-BC51-31F2E4A4A2F6}"/>
              </a:ext>
            </a:extLst>
          </xdr:cNvPr>
          <xdr:cNvCxnSpPr/>
        </xdr:nvCxnSpPr>
        <xdr:spPr>
          <a:xfrm flipH="1">
            <a:off x="442913" y="246697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Straight Connector 380">
            <a:extLst>
              <a:ext uri="{FF2B5EF4-FFF2-40B4-BE49-F238E27FC236}">
                <a16:creationId xmlns:a16="http://schemas.microsoft.com/office/drawing/2014/main" id="{421D9E94-F453-4026-9A18-C1CCE3FBA290}"/>
              </a:ext>
            </a:extLst>
          </xdr:cNvPr>
          <xdr:cNvCxnSpPr/>
        </xdr:nvCxnSpPr>
        <xdr:spPr>
          <a:xfrm flipH="1">
            <a:off x="2709862" y="246221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Connector 381">
            <a:extLst>
              <a:ext uri="{FF2B5EF4-FFF2-40B4-BE49-F238E27FC236}">
                <a16:creationId xmlns:a16="http://schemas.microsoft.com/office/drawing/2014/main" id="{948775A7-A8E2-49AC-819E-A0949B342467}"/>
              </a:ext>
            </a:extLst>
          </xdr:cNvPr>
          <xdr:cNvCxnSpPr/>
        </xdr:nvCxnSpPr>
        <xdr:spPr>
          <a:xfrm>
            <a:off x="1619251" y="207645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>
            <a:extLst>
              <a:ext uri="{FF2B5EF4-FFF2-40B4-BE49-F238E27FC236}">
                <a16:creationId xmlns:a16="http://schemas.microsoft.com/office/drawing/2014/main" id="{B9AAD181-DF8F-448D-9091-3F2463658818}"/>
              </a:ext>
            </a:extLst>
          </xdr:cNvPr>
          <xdr:cNvCxnSpPr/>
        </xdr:nvCxnSpPr>
        <xdr:spPr>
          <a:xfrm flipH="1">
            <a:off x="1576388" y="24669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21" name="Group 420">
            <a:extLst>
              <a:ext uri="{FF2B5EF4-FFF2-40B4-BE49-F238E27FC236}">
                <a16:creationId xmlns:a16="http://schemas.microsoft.com/office/drawing/2014/main" id="{5EEF42DD-0E03-48BE-B063-6BC795F84A1A}"/>
              </a:ext>
            </a:extLst>
          </xdr:cNvPr>
          <xdr:cNvGrpSpPr/>
        </xdr:nvGrpSpPr>
        <xdr:grpSpPr>
          <a:xfrm>
            <a:off x="447675" y="1752600"/>
            <a:ext cx="85725" cy="85726"/>
            <a:chOff x="1738313" y="3957637"/>
            <a:chExt cx="85725" cy="85726"/>
          </a:xfrm>
        </xdr:grpSpPr>
        <xdr:cxnSp macro="">
          <xdr:nvCxnSpPr>
            <xdr:cNvPr id="422" name="Straight Connector 421">
              <a:extLst>
                <a:ext uri="{FF2B5EF4-FFF2-40B4-BE49-F238E27FC236}">
                  <a16:creationId xmlns:a16="http://schemas.microsoft.com/office/drawing/2014/main" id="{CD01614C-6C4A-F424-D136-6D9554082E94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3" name="Straight Connector 422">
              <a:extLst>
                <a:ext uri="{FF2B5EF4-FFF2-40B4-BE49-F238E27FC236}">
                  <a16:creationId xmlns:a16="http://schemas.microsoft.com/office/drawing/2014/main" id="{E102346A-54A0-D4AA-73AA-EDD2B1FBF2E9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24" name="Group 423">
            <a:extLst>
              <a:ext uri="{FF2B5EF4-FFF2-40B4-BE49-F238E27FC236}">
                <a16:creationId xmlns:a16="http://schemas.microsoft.com/office/drawing/2014/main" id="{5DBA59DF-6CA5-427C-8C07-E1BA984F0FF7}"/>
              </a:ext>
            </a:extLst>
          </xdr:cNvPr>
          <xdr:cNvGrpSpPr/>
        </xdr:nvGrpSpPr>
        <xdr:grpSpPr>
          <a:xfrm>
            <a:off x="2714625" y="1752600"/>
            <a:ext cx="85725" cy="85726"/>
            <a:chOff x="1738313" y="3957637"/>
            <a:chExt cx="85725" cy="85726"/>
          </a:xfrm>
        </xdr:grpSpPr>
        <xdr:cxnSp macro="">
          <xdr:nvCxnSpPr>
            <xdr:cNvPr id="425" name="Straight Connector 424">
              <a:extLst>
                <a:ext uri="{FF2B5EF4-FFF2-40B4-BE49-F238E27FC236}">
                  <a16:creationId xmlns:a16="http://schemas.microsoft.com/office/drawing/2014/main" id="{2C8157B0-A333-35E3-D737-5D94A6AEB09D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6" name="Straight Connector 425">
              <a:extLst>
                <a:ext uri="{FF2B5EF4-FFF2-40B4-BE49-F238E27FC236}">
                  <a16:creationId xmlns:a16="http://schemas.microsoft.com/office/drawing/2014/main" id="{6D7957FA-FE0E-2E95-0035-27DC1B4E0119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85724</xdr:colOff>
      <xdr:row>93</xdr:row>
      <xdr:rowOff>0</xdr:rowOff>
    </xdr:from>
    <xdr:to>
      <xdr:col>17</xdr:col>
      <xdr:colOff>80963</xdr:colOff>
      <xdr:row>104</xdr:row>
      <xdr:rowOff>85723</xdr:rowOff>
    </xdr:to>
    <xdr:grpSp>
      <xdr:nvGrpSpPr>
        <xdr:cNvPr id="1358" name="Group 1357">
          <a:extLst>
            <a:ext uri="{FF2B5EF4-FFF2-40B4-BE49-F238E27FC236}">
              <a16:creationId xmlns:a16="http://schemas.microsoft.com/office/drawing/2014/main" id="{277A9973-C2AF-0D40-1318-F4322C58AE99}"/>
            </a:ext>
          </a:extLst>
        </xdr:cNvPr>
        <xdr:cNvGrpSpPr/>
      </xdr:nvGrpSpPr>
      <xdr:grpSpPr>
        <a:xfrm>
          <a:off x="409574" y="13935075"/>
          <a:ext cx="2424114" cy="1657348"/>
          <a:chOff x="409574" y="4505325"/>
          <a:chExt cx="2424114" cy="1657348"/>
        </a:xfrm>
      </xdr:grpSpPr>
      <xdr:sp macro="" textlink="">
        <xdr:nvSpPr>
          <xdr:cNvPr id="384" name="Isosceles Triangle 383">
            <a:extLst>
              <a:ext uri="{FF2B5EF4-FFF2-40B4-BE49-F238E27FC236}">
                <a16:creationId xmlns:a16="http://schemas.microsoft.com/office/drawing/2014/main" id="{8181AEBB-0060-447C-86AD-D7862D16D914}"/>
              </a:ext>
            </a:extLst>
          </xdr:cNvPr>
          <xdr:cNvSpPr/>
        </xdr:nvSpPr>
        <xdr:spPr>
          <a:xfrm>
            <a:off x="409575" y="49434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85" name="Straight Connector 384">
            <a:extLst>
              <a:ext uri="{FF2B5EF4-FFF2-40B4-BE49-F238E27FC236}">
                <a16:creationId xmlns:a16="http://schemas.microsoft.com/office/drawing/2014/main" id="{D4A5FE10-40A8-4839-A700-3CF3A3CA761A}"/>
              </a:ext>
            </a:extLst>
          </xdr:cNvPr>
          <xdr:cNvCxnSpPr/>
        </xdr:nvCxnSpPr>
        <xdr:spPr>
          <a:xfrm>
            <a:off x="485776" y="4933950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6" name="Isosceles Triangle 385">
            <a:extLst>
              <a:ext uri="{FF2B5EF4-FFF2-40B4-BE49-F238E27FC236}">
                <a16:creationId xmlns:a16="http://schemas.microsoft.com/office/drawing/2014/main" id="{A701D790-138D-4101-B346-3B326EB3B594}"/>
              </a:ext>
            </a:extLst>
          </xdr:cNvPr>
          <xdr:cNvSpPr/>
        </xdr:nvSpPr>
        <xdr:spPr>
          <a:xfrm>
            <a:off x="2671763" y="49387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87" name="Straight Arrow Connector 386">
            <a:extLst>
              <a:ext uri="{FF2B5EF4-FFF2-40B4-BE49-F238E27FC236}">
                <a16:creationId xmlns:a16="http://schemas.microsoft.com/office/drawing/2014/main" id="{4A2423D4-D0DC-4CFC-9617-A28894D0F652}"/>
              </a:ext>
            </a:extLst>
          </xdr:cNvPr>
          <xdr:cNvCxnSpPr/>
        </xdr:nvCxnSpPr>
        <xdr:spPr>
          <a:xfrm flipV="1">
            <a:off x="485775" y="50625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Arrow Connector 387">
            <a:extLst>
              <a:ext uri="{FF2B5EF4-FFF2-40B4-BE49-F238E27FC236}">
                <a16:creationId xmlns:a16="http://schemas.microsoft.com/office/drawing/2014/main" id="{AC6981FF-46A3-4685-874D-44017221CCC4}"/>
              </a:ext>
            </a:extLst>
          </xdr:cNvPr>
          <xdr:cNvCxnSpPr/>
        </xdr:nvCxnSpPr>
        <xdr:spPr>
          <a:xfrm flipV="1">
            <a:off x="2752725" y="50577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Connector 388">
            <a:extLst>
              <a:ext uri="{FF2B5EF4-FFF2-40B4-BE49-F238E27FC236}">
                <a16:creationId xmlns:a16="http://schemas.microsoft.com/office/drawing/2014/main" id="{BD048898-B2ED-45F3-9BD3-C1B6EEE57A17}"/>
              </a:ext>
            </a:extLst>
          </xdr:cNvPr>
          <xdr:cNvCxnSpPr/>
        </xdr:nvCxnSpPr>
        <xdr:spPr>
          <a:xfrm>
            <a:off x="485775" y="550545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Straight Connector 389">
            <a:extLst>
              <a:ext uri="{FF2B5EF4-FFF2-40B4-BE49-F238E27FC236}">
                <a16:creationId xmlns:a16="http://schemas.microsoft.com/office/drawing/2014/main" id="{C7A063FD-FAE9-4E6B-B1BB-1EBFB80FA469}"/>
              </a:ext>
            </a:extLst>
          </xdr:cNvPr>
          <xdr:cNvCxnSpPr/>
        </xdr:nvCxnSpPr>
        <xdr:spPr>
          <a:xfrm>
            <a:off x="2752724" y="5514975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Connector 390">
            <a:extLst>
              <a:ext uri="{FF2B5EF4-FFF2-40B4-BE49-F238E27FC236}">
                <a16:creationId xmlns:a16="http://schemas.microsoft.com/office/drawing/2014/main" id="{03D5DFEF-5901-431C-A538-0B5D9800582F}"/>
              </a:ext>
            </a:extLst>
          </xdr:cNvPr>
          <xdr:cNvCxnSpPr/>
        </xdr:nvCxnSpPr>
        <xdr:spPr>
          <a:xfrm>
            <a:off x="409574" y="593407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2" name="Straight Connector 391">
            <a:extLst>
              <a:ext uri="{FF2B5EF4-FFF2-40B4-BE49-F238E27FC236}">
                <a16:creationId xmlns:a16="http://schemas.microsoft.com/office/drawing/2014/main" id="{A4B4B552-B0FB-49FD-B720-8E060215A5A5}"/>
              </a:ext>
            </a:extLst>
          </xdr:cNvPr>
          <xdr:cNvCxnSpPr/>
        </xdr:nvCxnSpPr>
        <xdr:spPr>
          <a:xfrm flipH="1">
            <a:off x="442912" y="58959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3" name="Straight Connector 392">
            <a:extLst>
              <a:ext uri="{FF2B5EF4-FFF2-40B4-BE49-F238E27FC236}">
                <a16:creationId xmlns:a16="http://schemas.microsoft.com/office/drawing/2014/main" id="{97F75DDF-292B-475F-B280-31374766A0F3}"/>
              </a:ext>
            </a:extLst>
          </xdr:cNvPr>
          <xdr:cNvCxnSpPr/>
        </xdr:nvCxnSpPr>
        <xdr:spPr>
          <a:xfrm flipH="1">
            <a:off x="2709861" y="58912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Straight Connector 393">
            <a:extLst>
              <a:ext uri="{FF2B5EF4-FFF2-40B4-BE49-F238E27FC236}">
                <a16:creationId xmlns:a16="http://schemas.microsoft.com/office/drawing/2014/main" id="{6BA49EEF-3192-4E3D-A274-9E994335DF4E}"/>
              </a:ext>
            </a:extLst>
          </xdr:cNvPr>
          <xdr:cNvCxnSpPr/>
        </xdr:nvCxnSpPr>
        <xdr:spPr>
          <a:xfrm>
            <a:off x="485775" y="60197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Straight Arrow Connector 394">
            <a:extLst>
              <a:ext uri="{FF2B5EF4-FFF2-40B4-BE49-F238E27FC236}">
                <a16:creationId xmlns:a16="http://schemas.microsoft.com/office/drawing/2014/main" id="{A73EB732-E993-4890-AE6B-DAE0E2612ADF}"/>
              </a:ext>
            </a:extLst>
          </xdr:cNvPr>
          <xdr:cNvCxnSpPr/>
        </xdr:nvCxnSpPr>
        <xdr:spPr>
          <a:xfrm>
            <a:off x="490537" y="607695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Straight Arrow Connector 395">
            <a:extLst>
              <a:ext uri="{FF2B5EF4-FFF2-40B4-BE49-F238E27FC236}">
                <a16:creationId xmlns:a16="http://schemas.microsoft.com/office/drawing/2014/main" id="{6637C98F-6110-45DC-8C8A-E9CF9DA86F8C}"/>
              </a:ext>
            </a:extLst>
          </xdr:cNvPr>
          <xdr:cNvCxnSpPr/>
        </xdr:nvCxnSpPr>
        <xdr:spPr>
          <a:xfrm>
            <a:off x="1619250" y="45053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1" name="Straight Connector 400">
            <a:extLst>
              <a:ext uri="{FF2B5EF4-FFF2-40B4-BE49-F238E27FC236}">
                <a16:creationId xmlns:a16="http://schemas.microsoft.com/office/drawing/2014/main" id="{06BFE427-46AD-4C9F-838C-5F3B39D4A8B9}"/>
              </a:ext>
            </a:extLst>
          </xdr:cNvPr>
          <xdr:cNvCxnSpPr/>
        </xdr:nvCxnSpPr>
        <xdr:spPr>
          <a:xfrm>
            <a:off x="409575" y="5648325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2" name="Straight Connector 401">
            <a:extLst>
              <a:ext uri="{FF2B5EF4-FFF2-40B4-BE49-F238E27FC236}">
                <a16:creationId xmlns:a16="http://schemas.microsoft.com/office/drawing/2014/main" id="{88000369-53CF-4D9B-AC63-F03DB8936886}"/>
              </a:ext>
            </a:extLst>
          </xdr:cNvPr>
          <xdr:cNvCxnSpPr/>
        </xdr:nvCxnSpPr>
        <xdr:spPr>
          <a:xfrm flipH="1">
            <a:off x="442913" y="561022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3" name="Straight Connector 402">
            <a:extLst>
              <a:ext uri="{FF2B5EF4-FFF2-40B4-BE49-F238E27FC236}">
                <a16:creationId xmlns:a16="http://schemas.microsoft.com/office/drawing/2014/main" id="{01962BB0-B1C6-4743-878B-1AF14242AF4C}"/>
              </a:ext>
            </a:extLst>
          </xdr:cNvPr>
          <xdr:cNvCxnSpPr/>
        </xdr:nvCxnSpPr>
        <xdr:spPr>
          <a:xfrm flipH="1">
            <a:off x="2709862" y="560546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4" name="Straight Connector 403">
            <a:extLst>
              <a:ext uri="{FF2B5EF4-FFF2-40B4-BE49-F238E27FC236}">
                <a16:creationId xmlns:a16="http://schemas.microsoft.com/office/drawing/2014/main" id="{78A054C2-187D-4228-89FA-B5CDEB243FEA}"/>
              </a:ext>
            </a:extLst>
          </xdr:cNvPr>
          <xdr:cNvCxnSpPr/>
        </xdr:nvCxnSpPr>
        <xdr:spPr>
          <a:xfrm>
            <a:off x="1619251" y="52197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5" name="Straight Connector 404">
            <a:extLst>
              <a:ext uri="{FF2B5EF4-FFF2-40B4-BE49-F238E27FC236}">
                <a16:creationId xmlns:a16="http://schemas.microsoft.com/office/drawing/2014/main" id="{EB47D714-C94B-400B-9E9E-C66619D07D2E}"/>
              </a:ext>
            </a:extLst>
          </xdr:cNvPr>
          <xdr:cNvCxnSpPr/>
        </xdr:nvCxnSpPr>
        <xdr:spPr>
          <a:xfrm flipH="1">
            <a:off x="1576388" y="5610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06" name="Group 405">
            <a:extLst>
              <a:ext uri="{FF2B5EF4-FFF2-40B4-BE49-F238E27FC236}">
                <a16:creationId xmlns:a16="http://schemas.microsoft.com/office/drawing/2014/main" id="{B446305C-9034-4296-B880-0337C62E8FCF}"/>
              </a:ext>
            </a:extLst>
          </xdr:cNvPr>
          <xdr:cNvGrpSpPr/>
        </xdr:nvGrpSpPr>
        <xdr:grpSpPr>
          <a:xfrm>
            <a:off x="1581150" y="4895850"/>
            <a:ext cx="85725" cy="85726"/>
            <a:chOff x="1738313" y="3957637"/>
            <a:chExt cx="85725" cy="85726"/>
          </a:xfrm>
        </xdr:grpSpPr>
        <xdr:cxnSp macro="">
          <xdr:nvCxnSpPr>
            <xdr:cNvPr id="407" name="Straight Connector 406">
              <a:extLst>
                <a:ext uri="{FF2B5EF4-FFF2-40B4-BE49-F238E27FC236}">
                  <a16:creationId xmlns:a16="http://schemas.microsoft.com/office/drawing/2014/main" id="{2502F872-150E-DB52-597A-DB4CF14CB24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8" name="Straight Connector 407">
              <a:extLst>
                <a:ext uri="{FF2B5EF4-FFF2-40B4-BE49-F238E27FC236}">
                  <a16:creationId xmlns:a16="http://schemas.microsoft.com/office/drawing/2014/main" id="{D665AF35-7EE3-508E-C95A-DD62C62EEC2E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27" name="Group 426">
            <a:extLst>
              <a:ext uri="{FF2B5EF4-FFF2-40B4-BE49-F238E27FC236}">
                <a16:creationId xmlns:a16="http://schemas.microsoft.com/office/drawing/2014/main" id="{4273D042-515F-415B-8618-E65E65858389}"/>
              </a:ext>
            </a:extLst>
          </xdr:cNvPr>
          <xdr:cNvGrpSpPr/>
        </xdr:nvGrpSpPr>
        <xdr:grpSpPr>
          <a:xfrm>
            <a:off x="2714625" y="4886325"/>
            <a:ext cx="85725" cy="85726"/>
            <a:chOff x="1738313" y="3957637"/>
            <a:chExt cx="85725" cy="85726"/>
          </a:xfrm>
        </xdr:grpSpPr>
        <xdr:cxnSp macro="">
          <xdr:nvCxnSpPr>
            <xdr:cNvPr id="428" name="Straight Connector 427">
              <a:extLst>
                <a:ext uri="{FF2B5EF4-FFF2-40B4-BE49-F238E27FC236}">
                  <a16:creationId xmlns:a16="http://schemas.microsoft.com/office/drawing/2014/main" id="{DCB6968E-B529-3827-C4C9-93A6B79F0A01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29" name="Straight Connector 428">
              <a:extLst>
                <a:ext uri="{FF2B5EF4-FFF2-40B4-BE49-F238E27FC236}">
                  <a16:creationId xmlns:a16="http://schemas.microsoft.com/office/drawing/2014/main" id="{1170E973-2852-F422-9B20-3DB3EF6A78A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30" name="Group 429">
            <a:extLst>
              <a:ext uri="{FF2B5EF4-FFF2-40B4-BE49-F238E27FC236}">
                <a16:creationId xmlns:a16="http://schemas.microsoft.com/office/drawing/2014/main" id="{8FB3F831-C70C-4EF6-BA0B-C1825A80D9A0}"/>
              </a:ext>
            </a:extLst>
          </xdr:cNvPr>
          <xdr:cNvGrpSpPr/>
        </xdr:nvGrpSpPr>
        <xdr:grpSpPr>
          <a:xfrm>
            <a:off x="447675" y="4886325"/>
            <a:ext cx="85725" cy="85726"/>
            <a:chOff x="1738313" y="3957637"/>
            <a:chExt cx="85725" cy="85726"/>
          </a:xfrm>
        </xdr:grpSpPr>
        <xdr:cxnSp macro="">
          <xdr:nvCxnSpPr>
            <xdr:cNvPr id="431" name="Straight Connector 430">
              <a:extLst>
                <a:ext uri="{FF2B5EF4-FFF2-40B4-BE49-F238E27FC236}">
                  <a16:creationId xmlns:a16="http://schemas.microsoft.com/office/drawing/2014/main" id="{89CF3830-218E-92BB-E093-FC1E2DDB0F7D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2" name="Straight Connector 431">
              <a:extLst>
                <a:ext uri="{FF2B5EF4-FFF2-40B4-BE49-F238E27FC236}">
                  <a16:creationId xmlns:a16="http://schemas.microsoft.com/office/drawing/2014/main" id="{7506FE6D-A500-EA06-DA04-6A3467E5BA3C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85724</xdr:colOff>
      <xdr:row>601</xdr:row>
      <xdr:rowOff>138113</xdr:rowOff>
    </xdr:from>
    <xdr:to>
      <xdr:col>17</xdr:col>
      <xdr:colOff>80963</xdr:colOff>
      <xdr:row>614</xdr:row>
      <xdr:rowOff>85723</xdr:rowOff>
    </xdr:to>
    <xdr:grpSp>
      <xdr:nvGrpSpPr>
        <xdr:cNvPr id="1348" name="Group 1347">
          <a:extLst>
            <a:ext uri="{FF2B5EF4-FFF2-40B4-BE49-F238E27FC236}">
              <a16:creationId xmlns:a16="http://schemas.microsoft.com/office/drawing/2014/main" id="{9C7DA872-4F4D-B76C-1E71-7922FA3CA4F6}"/>
            </a:ext>
          </a:extLst>
        </xdr:cNvPr>
        <xdr:cNvGrpSpPr/>
      </xdr:nvGrpSpPr>
      <xdr:grpSpPr>
        <a:xfrm>
          <a:off x="409574" y="86653688"/>
          <a:ext cx="2424114" cy="1804985"/>
          <a:chOff x="409574" y="39219188"/>
          <a:chExt cx="2424114" cy="1804985"/>
        </a:xfrm>
      </xdr:grpSpPr>
      <xdr:sp macro="" textlink="">
        <xdr:nvSpPr>
          <xdr:cNvPr id="2" name="Isosceles Triangle 1">
            <a:extLst>
              <a:ext uri="{FF2B5EF4-FFF2-40B4-BE49-F238E27FC236}">
                <a16:creationId xmlns:a16="http://schemas.microsoft.com/office/drawing/2014/main" id="{44551397-8EF9-51DA-AC1F-F86819318DEB}"/>
              </a:ext>
            </a:extLst>
          </xdr:cNvPr>
          <xdr:cNvSpPr/>
        </xdr:nvSpPr>
        <xdr:spPr>
          <a:xfrm>
            <a:off x="409575" y="398049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8A4FBEC8-4A1D-88C2-67DC-1642D6CE0BC5}"/>
              </a:ext>
            </a:extLst>
          </xdr:cNvPr>
          <xdr:cNvCxnSpPr/>
        </xdr:nvCxnSpPr>
        <xdr:spPr>
          <a:xfrm>
            <a:off x="485776" y="39795450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Isosceles Triangle 5">
            <a:extLst>
              <a:ext uri="{FF2B5EF4-FFF2-40B4-BE49-F238E27FC236}">
                <a16:creationId xmlns:a16="http://schemas.microsoft.com/office/drawing/2014/main" id="{87EFFEAF-B6F8-4DCE-A920-CE33CF5E4BAE}"/>
              </a:ext>
            </a:extLst>
          </xdr:cNvPr>
          <xdr:cNvSpPr/>
        </xdr:nvSpPr>
        <xdr:spPr>
          <a:xfrm>
            <a:off x="2671763" y="398002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FB9C4153-5D82-FF31-E755-8387C7426F91}"/>
              </a:ext>
            </a:extLst>
          </xdr:cNvPr>
          <xdr:cNvCxnSpPr/>
        </xdr:nvCxnSpPr>
        <xdr:spPr>
          <a:xfrm>
            <a:off x="485775" y="395573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A01FAB6D-C3BC-4CDC-AB7D-EAE680A3B68B}"/>
              </a:ext>
            </a:extLst>
          </xdr:cNvPr>
          <xdr:cNvCxnSpPr/>
        </xdr:nvCxnSpPr>
        <xdr:spPr>
          <a:xfrm>
            <a:off x="647700" y="39562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51DCC4A6-4631-497A-83A7-7F2F75D97101}"/>
              </a:ext>
            </a:extLst>
          </xdr:cNvPr>
          <xdr:cNvCxnSpPr/>
        </xdr:nvCxnSpPr>
        <xdr:spPr>
          <a:xfrm>
            <a:off x="809625" y="39562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B0858E42-5C9E-4D79-A8D0-88E317B1E336}"/>
              </a:ext>
            </a:extLst>
          </xdr:cNvPr>
          <xdr:cNvCxnSpPr/>
        </xdr:nvCxnSpPr>
        <xdr:spPr>
          <a:xfrm>
            <a:off x="971550" y="395668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96C3E48C-025D-4DDB-B29E-06606583466E}"/>
              </a:ext>
            </a:extLst>
          </xdr:cNvPr>
          <xdr:cNvCxnSpPr/>
        </xdr:nvCxnSpPr>
        <xdr:spPr>
          <a:xfrm>
            <a:off x="1133475" y="39562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0376B027-EBC4-4656-A5D8-2A8F4155D9E6}"/>
              </a:ext>
            </a:extLst>
          </xdr:cNvPr>
          <xdr:cNvCxnSpPr/>
        </xdr:nvCxnSpPr>
        <xdr:spPr>
          <a:xfrm>
            <a:off x="1295400" y="3956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91A73750-801D-4440-8934-B6031A31AB8F}"/>
              </a:ext>
            </a:extLst>
          </xdr:cNvPr>
          <xdr:cNvCxnSpPr/>
        </xdr:nvCxnSpPr>
        <xdr:spPr>
          <a:xfrm>
            <a:off x="1457325" y="3956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22315B78-EB6B-4D0A-A376-3DAD14A37039}"/>
              </a:ext>
            </a:extLst>
          </xdr:cNvPr>
          <xdr:cNvCxnSpPr/>
        </xdr:nvCxnSpPr>
        <xdr:spPr>
          <a:xfrm>
            <a:off x="1619250" y="39219188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538967E8-27EE-45AF-B4A0-89F994392387}"/>
              </a:ext>
            </a:extLst>
          </xdr:cNvPr>
          <xdr:cNvCxnSpPr/>
        </xdr:nvCxnSpPr>
        <xdr:spPr>
          <a:xfrm>
            <a:off x="1781175" y="39562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F2702082-7D70-4C1D-91EE-69C9F5DF7C6D}"/>
              </a:ext>
            </a:extLst>
          </xdr:cNvPr>
          <xdr:cNvCxnSpPr/>
        </xdr:nvCxnSpPr>
        <xdr:spPr>
          <a:xfrm>
            <a:off x="1943100" y="3956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9DDC545D-11D1-49A0-9062-4617CA74998F}"/>
              </a:ext>
            </a:extLst>
          </xdr:cNvPr>
          <xdr:cNvCxnSpPr/>
        </xdr:nvCxnSpPr>
        <xdr:spPr>
          <a:xfrm>
            <a:off x="2105025" y="3956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A2540967-B54D-43E4-A269-44AE20061CB4}"/>
              </a:ext>
            </a:extLst>
          </xdr:cNvPr>
          <xdr:cNvCxnSpPr/>
        </xdr:nvCxnSpPr>
        <xdr:spPr>
          <a:xfrm>
            <a:off x="2266950" y="395716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E9DF25E3-CC5D-4287-903D-0C72D7742864}"/>
              </a:ext>
            </a:extLst>
          </xdr:cNvPr>
          <xdr:cNvCxnSpPr/>
        </xdr:nvCxnSpPr>
        <xdr:spPr>
          <a:xfrm>
            <a:off x="2428875" y="39562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74BC17B4-CFDB-4C1A-9EC6-92132F02DA83}"/>
              </a:ext>
            </a:extLst>
          </xdr:cNvPr>
          <xdr:cNvCxnSpPr/>
        </xdr:nvCxnSpPr>
        <xdr:spPr>
          <a:xfrm>
            <a:off x="2590800" y="3956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C1EB5C03-2081-4FC9-82FD-A42E792A2B8E}"/>
              </a:ext>
            </a:extLst>
          </xdr:cNvPr>
          <xdr:cNvCxnSpPr/>
        </xdr:nvCxnSpPr>
        <xdr:spPr>
          <a:xfrm>
            <a:off x="2752725" y="3956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067A1067-0A07-8A85-0E53-B67E9C85428F}"/>
              </a:ext>
            </a:extLst>
          </xdr:cNvPr>
          <xdr:cNvCxnSpPr/>
        </xdr:nvCxnSpPr>
        <xdr:spPr>
          <a:xfrm>
            <a:off x="485768" y="39562087"/>
            <a:ext cx="22669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C2D8BDF5-5AAB-E0EE-4850-0B075B9E3290}"/>
              </a:ext>
            </a:extLst>
          </xdr:cNvPr>
          <xdr:cNvCxnSpPr/>
        </xdr:nvCxnSpPr>
        <xdr:spPr>
          <a:xfrm flipV="1">
            <a:off x="485775" y="399240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65E05D0F-BE5A-4857-9E66-B5BFBDFBCF9A}"/>
              </a:ext>
            </a:extLst>
          </xdr:cNvPr>
          <xdr:cNvCxnSpPr/>
        </xdr:nvCxnSpPr>
        <xdr:spPr>
          <a:xfrm flipV="1">
            <a:off x="2752725" y="399192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E32FE7C0-0C91-CAC1-526D-F4E094CC0AC7}"/>
              </a:ext>
            </a:extLst>
          </xdr:cNvPr>
          <xdr:cNvCxnSpPr/>
        </xdr:nvCxnSpPr>
        <xdr:spPr>
          <a:xfrm>
            <a:off x="485775" y="40376475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8F975CF5-4363-C587-99C5-986325188047}"/>
              </a:ext>
            </a:extLst>
          </xdr:cNvPr>
          <xdr:cNvCxnSpPr/>
        </xdr:nvCxnSpPr>
        <xdr:spPr>
          <a:xfrm>
            <a:off x="414337" y="4050982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43BB797A-2718-1DB4-BAF2-CBB7F89CDD7A}"/>
              </a:ext>
            </a:extLst>
          </xdr:cNvPr>
          <xdr:cNvCxnSpPr/>
        </xdr:nvCxnSpPr>
        <xdr:spPr>
          <a:xfrm flipH="1">
            <a:off x="447675" y="40471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3C1314EB-8FE5-4DDE-B682-56E635F97220}"/>
              </a:ext>
            </a:extLst>
          </xdr:cNvPr>
          <xdr:cNvCxnSpPr/>
        </xdr:nvCxnSpPr>
        <xdr:spPr>
          <a:xfrm>
            <a:off x="2752724" y="40371714"/>
            <a:ext cx="0" cy="5000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548F9318-1588-4B71-B9A4-942D8A402944}"/>
              </a:ext>
            </a:extLst>
          </xdr:cNvPr>
          <xdr:cNvCxnSpPr/>
        </xdr:nvCxnSpPr>
        <xdr:spPr>
          <a:xfrm flipH="1">
            <a:off x="2714624" y="404669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7BED52C5-F553-457F-A4EB-D3141C4A38C1}"/>
              </a:ext>
            </a:extLst>
          </xdr:cNvPr>
          <xdr:cNvCxnSpPr/>
        </xdr:nvCxnSpPr>
        <xdr:spPr>
          <a:xfrm>
            <a:off x="1619249" y="40109775"/>
            <a:ext cx="0" cy="4857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E142E015-A9BA-41FD-BE7B-3C0726C748FB}"/>
              </a:ext>
            </a:extLst>
          </xdr:cNvPr>
          <xdr:cNvCxnSpPr/>
        </xdr:nvCxnSpPr>
        <xdr:spPr>
          <a:xfrm flipH="1">
            <a:off x="1581149" y="4046696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67C80241-E8ED-4FB9-AF2B-71038783ABDA}"/>
              </a:ext>
            </a:extLst>
          </xdr:cNvPr>
          <xdr:cNvCxnSpPr/>
        </xdr:nvCxnSpPr>
        <xdr:spPr>
          <a:xfrm>
            <a:off x="409574" y="4079557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F74F6629-5673-41C9-AB9D-99FF1CF6AF0A}"/>
              </a:ext>
            </a:extLst>
          </xdr:cNvPr>
          <xdr:cNvCxnSpPr/>
        </xdr:nvCxnSpPr>
        <xdr:spPr>
          <a:xfrm flipH="1">
            <a:off x="442912" y="40757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D7CDBA46-56A8-4213-8EF5-C45B77EA24AA}"/>
              </a:ext>
            </a:extLst>
          </xdr:cNvPr>
          <xdr:cNvCxnSpPr/>
        </xdr:nvCxnSpPr>
        <xdr:spPr>
          <a:xfrm flipH="1">
            <a:off x="2709861" y="407527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23A4E87E-C896-A765-2CE4-8CA3D3F63C51}"/>
              </a:ext>
            </a:extLst>
          </xdr:cNvPr>
          <xdr:cNvCxnSpPr/>
        </xdr:nvCxnSpPr>
        <xdr:spPr>
          <a:xfrm>
            <a:off x="485775" y="408812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B613C865-9693-D6B6-4B64-F8F7B6CFB54A}"/>
              </a:ext>
            </a:extLst>
          </xdr:cNvPr>
          <xdr:cNvCxnSpPr/>
        </xdr:nvCxnSpPr>
        <xdr:spPr>
          <a:xfrm>
            <a:off x="490537" y="4093845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218421B5-7287-C89D-E30F-BE272BF79F10}"/>
              </a:ext>
            </a:extLst>
          </xdr:cNvPr>
          <xdr:cNvCxnSpPr/>
        </xdr:nvCxnSpPr>
        <xdr:spPr>
          <a:xfrm flipH="1" flipV="1">
            <a:off x="857250" y="3949541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9" name="Group 208">
            <a:extLst>
              <a:ext uri="{FF2B5EF4-FFF2-40B4-BE49-F238E27FC236}">
                <a16:creationId xmlns:a16="http://schemas.microsoft.com/office/drawing/2014/main" id="{6BEBCA41-9782-435A-A8EA-CDDDE821F5D2}"/>
              </a:ext>
            </a:extLst>
          </xdr:cNvPr>
          <xdr:cNvGrpSpPr/>
        </xdr:nvGrpSpPr>
        <xdr:grpSpPr>
          <a:xfrm>
            <a:off x="1571625" y="39766875"/>
            <a:ext cx="85725" cy="85726"/>
            <a:chOff x="1738313" y="3957637"/>
            <a:chExt cx="85725" cy="85726"/>
          </a:xfrm>
        </xdr:grpSpPr>
        <xdr:cxnSp macro="">
          <xdr:nvCxnSpPr>
            <xdr:cNvPr id="210" name="Straight Connector 209">
              <a:extLst>
                <a:ext uri="{FF2B5EF4-FFF2-40B4-BE49-F238E27FC236}">
                  <a16:creationId xmlns:a16="http://schemas.microsoft.com/office/drawing/2014/main" id="{B80F5B85-16B1-113F-5ACE-72D49B5291C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" name="Straight Connector 210">
              <a:extLst>
                <a:ext uri="{FF2B5EF4-FFF2-40B4-BE49-F238E27FC236}">
                  <a16:creationId xmlns:a16="http://schemas.microsoft.com/office/drawing/2014/main" id="{9BF79782-F19B-2294-3956-C39099E2397C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33" name="Group 432">
            <a:extLst>
              <a:ext uri="{FF2B5EF4-FFF2-40B4-BE49-F238E27FC236}">
                <a16:creationId xmlns:a16="http://schemas.microsoft.com/office/drawing/2014/main" id="{31E5002F-7C36-4ED9-8633-FC4192384196}"/>
              </a:ext>
            </a:extLst>
          </xdr:cNvPr>
          <xdr:cNvGrpSpPr/>
        </xdr:nvGrpSpPr>
        <xdr:grpSpPr>
          <a:xfrm>
            <a:off x="2714625" y="39747825"/>
            <a:ext cx="85725" cy="85726"/>
            <a:chOff x="1738313" y="3957637"/>
            <a:chExt cx="85725" cy="85726"/>
          </a:xfrm>
        </xdr:grpSpPr>
        <xdr:cxnSp macro="">
          <xdr:nvCxnSpPr>
            <xdr:cNvPr id="434" name="Straight Connector 433">
              <a:extLst>
                <a:ext uri="{FF2B5EF4-FFF2-40B4-BE49-F238E27FC236}">
                  <a16:creationId xmlns:a16="http://schemas.microsoft.com/office/drawing/2014/main" id="{5FC71CF2-C35A-2431-1A70-3D412C75AAB5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5" name="Straight Connector 434">
              <a:extLst>
                <a:ext uri="{FF2B5EF4-FFF2-40B4-BE49-F238E27FC236}">
                  <a16:creationId xmlns:a16="http://schemas.microsoft.com/office/drawing/2014/main" id="{0F04B9F2-48FE-BCD2-5DCA-097FE3227FFD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36" name="Group 435">
            <a:extLst>
              <a:ext uri="{FF2B5EF4-FFF2-40B4-BE49-F238E27FC236}">
                <a16:creationId xmlns:a16="http://schemas.microsoft.com/office/drawing/2014/main" id="{3D8F37A5-AB0D-4ED0-8D35-FB33825F3D6F}"/>
              </a:ext>
            </a:extLst>
          </xdr:cNvPr>
          <xdr:cNvGrpSpPr/>
        </xdr:nvGrpSpPr>
        <xdr:grpSpPr>
          <a:xfrm>
            <a:off x="447675" y="39747825"/>
            <a:ext cx="85725" cy="85726"/>
            <a:chOff x="1738313" y="3957637"/>
            <a:chExt cx="85725" cy="85726"/>
          </a:xfrm>
        </xdr:grpSpPr>
        <xdr:cxnSp macro="">
          <xdr:nvCxnSpPr>
            <xdr:cNvPr id="437" name="Straight Connector 436">
              <a:extLst>
                <a:ext uri="{FF2B5EF4-FFF2-40B4-BE49-F238E27FC236}">
                  <a16:creationId xmlns:a16="http://schemas.microsoft.com/office/drawing/2014/main" id="{ED155229-1B7C-09FF-73C1-B98755241AFA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8" name="Straight Connector 437">
              <a:extLst>
                <a:ext uri="{FF2B5EF4-FFF2-40B4-BE49-F238E27FC236}">
                  <a16:creationId xmlns:a16="http://schemas.microsoft.com/office/drawing/2014/main" id="{0C668C57-C554-64E5-13D7-004172B6163C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85724</xdr:colOff>
      <xdr:row>332</xdr:row>
      <xdr:rowOff>128588</xdr:rowOff>
    </xdr:from>
    <xdr:to>
      <xdr:col>17</xdr:col>
      <xdr:colOff>80963</xdr:colOff>
      <xdr:row>341</xdr:row>
      <xdr:rowOff>85723</xdr:rowOff>
    </xdr:to>
    <xdr:grpSp>
      <xdr:nvGrpSpPr>
        <xdr:cNvPr id="1353" name="Group 1352">
          <a:extLst>
            <a:ext uri="{FF2B5EF4-FFF2-40B4-BE49-F238E27FC236}">
              <a16:creationId xmlns:a16="http://schemas.microsoft.com/office/drawing/2014/main" id="{0C3CD7B2-AA6E-5EDD-4BA6-4ED7A6ABA009}"/>
            </a:ext>
          </a:extLst>
        </xdr:cNvPr>
        <xdr:cNvGrpSpPr/>
      </xdr:nvGrpSpPr>
      <xdr:grpSpPr>
        <a:xfrm>
          <a:off x="409574" y="48210788"/>
          <a:ext cx="2424114" cy="1243010"/>
          <a:chOff x="409574" y="22207538"/>
          <a:chExt cx="2424114" cy="1243010"/>
        </a:xfrm>
      </xdr:grpSpPr>
      <xdr:sp macro="" textlink="">
        <xdr:nvSpPr>
          <xdr:cNvPr id="135" name="Isosceles Triangle 134">
            <a:extLst>
              <a:ext uri="{FF2B5EF4-FFF2-40B4-BE49-F238E27FC236}">
                <a16:creationId xmlns:a16="http://schemas.microsoft.com/office/drawing/2014/main" id="{B08EDCB1-FF78-4393-8D76-0C92D983BECB}"/>
              </a:ext>
            </a:extLst>
          </xdr:cNvPr>
          <xdr:cNvSpPr/>
        </xdr:nvSpPr>
        <xdr:spPr>
          <a:xfrm>
            <a:off x="409575" y="225171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id="{D29B093D-228F-4A54-A672-65191E4446C0}"/>
              </a:ext>
            </a:extLst>
          </xdr:cNvPr>
          <xdr:cNvCxnSpPr/>
        </xdr:nvCxnSpPr>
        <xdr:spPr>
          <a:xfrm>
            <a:off x="485776" y="22507575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7" name="Isosceles Triangle 136">
            <a:extLst>
              <a:ext uri="{FF2B5EF4-FFF2-40B4-BE49-F238E27FC236}">
                <a16:creationId xmlns:a16="http://schemas.microsoft.com/office/drawing/2014/main" id="{2325E87B-F2AF-432F-A843-436C0089ED1E}"/>
              </a:ext>
            </a:extLst>
          </xdr:cNvPr>
          <xdr:cNvSpPr/>
        </xdr:nvSpPr>
        <xdr:spPr>
          <a:xfrm>
            <a:off x="2671763" y="225123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8" name="Straight Arrow Connector 137">
            <a:extLst>
              <a:ext uri="{FF2B5EF4-FFF2-40B4-BE49-F238E27FC236}">
                <a16:creationId xmlns:a16="http://schemas.microsoft.com/office/drawing/2014/main" id="{CECC0EF6-2360-490C-AA19-CCAE20A3DE49}"/>
              </a:ext>
            </a:extLst>
          </xdr:cNvPr>
          <xdr:cNvCxnSpPr/>
        </xdr:nvCxnSpPr>
        <xdr:spPr>
          <a:xfrm>
            <a:off x="485775" y="222694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Arrow Connector 138">
            <a:extLst>
              <a:ext uri="{FF2B5EF4-FFF2-40B4-BE49-F238E27FC236}">
                <a16:creationId xmlns:a16="http://schemas.microsoft.com/office/drawing/2014/main" id="{107A80ED-0A13-4CBA-B79E-A275D541F79A}"/>
              </a:ext>
            </a:extLst>
          </xdr:cNvPr>
          <xdr:cNvCxnSpPr/>
        </xdr:nvCxnSpPr>
        <xdr:spPr>
          <a:xfrm>
            <a:off x="647700" y="22274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Arrow Connector 139">
            <a:extLst>
              <a:ext uri="{FF2B5EF4-FFF2-40B4-BE49-F238E27FC236}">
                <a16:creationId xmlns:a16="http://schemas.microsoft.com/office/drawing/2014/main" id="{1430BFF5-48EF-4E16-B5CE-A9BDDBD6B4D7}"/>
              </a:ext>
            </a:extLst>
          </xdr:cNvPr>
          <xdr:cNvCxnSpPr/>
        </xdr:nvCxnSpPr>
        <xdr:spPr>
          <a:xfrm>
            <a:off x="809625" y="22274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Arrow Connector 140">
            <a:extLst>
              <a:ext uri="{FF2B5EF4-FFF2-40B4-BE49-F238E27FC236}">
                <a16:creationId xmlns:a16="http://schemas.microsoft.com/office/drawing/2014/main" id="{219F5549-3D13-4FDF-85FF-30865E888B40}"/>
              </a:ext>
            </a:extLst>
          </xdr:cNvPr>
          <xdr:cNvCxnSpPr/>
        </xdr:nvCxnSpPr>
        <xdr:spPr>
          <a:xfrm>
            <a:off x="971550" y="222789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Arrow Connector 141">
            <a:extLst>
              <a:ext uri="{FF2B5EF4-FFF2-40B4-BE49-F238E27FC236}">
                <a16:creationId xmlns:a16="http://schemas.microsoft.com/office/drawing/2014/main" id="{DFB7DE2F-F723-48E0-8E1D-5092AD65B04D}"/>
              </a:ext>
            </a:extLst>
          </xdr:cNvPr>
          <xdr:cNvCxnSpPr/>
        </xdr:nvCxnSpPr>
        <xdr:spPr>
          <a:xfrm>
            <a:off x="1133475" y="22274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Arrow Connector 142">
            <a:extLst>
              <a:ext uri="{FF2B5EF4-FFF2-40B4-BE49-F238E27FC236}">
                <a16:creationId xmlns:a16="http://schemas.microsoft.com/office/drawing/2014/main" id="{A993B543-476F-4A88-807C-E8811728374C}"/>
              </a:ext>
            </a:extLst>
          </xdr:cNvPr>
          <xdr:cNvCxnSpPr/>
        </xdr:nvCxnSpPr>
        <xdr:spPr>
          <a:xfrm>
            <a:off x="1295400" y="22278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Arrow Connector 143">
            <a:extLst>
              <a:ext uri="{FF2B5EF4-FFF2-40B4-BE49-F238E27FC236}">
                <a16:creationId xmlns:a16="http://schemas.microsoft.com/office/drawing/2014/main" id="{03B79B2F-C3A1-4C09-904D-D3619F574D42}"/>
              </a:ext>
            </a:extLst>
          </xdr:cNvPr>
          <xdr:cNvCxnSpPr/>
        </xdr:nvCxnSpPr>
        <xdr:spPr>
          <a:xfrm>
            <a:off x="1457325" y="22278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Arrow Connector 145">
            <a:extLst>
              <a:ext uri="{FF2B5EF4-FFF2-40B4-BE49-F238E27FC236}">
                <a16:creationId xmlns:a16="http://schemas.microsoft.com/office/drawing/2014/main" id="{DB82DAFB-EFD9-421C-99D9-93C8E881FE2C}"/>
              </a:ext>
            </a:extLst>
          </xdr:cNvPr>
          <xdr:cNvCxnSpPr/>
        </xdr:nvCxnSpPr>
        <xdr:spPr>
          <a:xfrm>
            <a:off x="1781175" y="22274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Arrow Connector 146">
            <a:extLst>
              <a:ext uri="{FF2B5EF4-FFF2-40B4-BE49-F238E27FC236}">
                <a16:creationId xmlns:a16="http://schemas.microsoft.com/office/drawing/2014/main" id="{ADC83FC1-EB56-424D-8852-1F227BD74FF3}"/>
              </a:ext>
            </a:extLst>
          </xdr:cNvPr>
          <xdr:cNvCxnSpPr/>
        </xdr:nvCxnSpPr>
        <xdr:spPr>
          <a:xfrm>
            <a:off x="1943100" y="22278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Arrow Connector 147">
            <a:extLst>
              <a:ext uri="{FF2B5EF4-FFF2-40B4-BE49-F238E27FC236}">
                <a16:creationId xmlns:a16="http://schemas.microsoft.com/office/drawing/2014/main" id="{085A57E6-2AD2-4D5D-8AA2-86A589082693}"/>
              </a:ext>
            </a:extLst>
          </xdr:cNvPr>
          <xdr:cNvCxnSpPr/>
        </xdr:nvCxnSpPr>
        <xdr:spPr>
          <a:xfrm>
            <a:off x="2105025" y="22278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Arrow Connector 148">
            <a:extLst>
              <a:ext uri="{FF2B5EF4-FFF2-40B4-BE49-F238E27FC236}">
                <a16:creationId xmlns:a16="http://schemas.microsoft.com/office/drawing/2014/main" id="{B0EB8972-4DF1-46A7-A316-CC360069672F}"/>
              </a:ext>
            </a:extLst>
          </xdr:cNvPr>
          <xdr:cNvCxnSpPr/>
        </xdr:nvCxnSpPr>
        <xdr:spPr>
          <a:xfrm>
            <a:off x="2266950" y="222837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Arrow Connector 149">
            <a:extLst>
              <a:ext uri="{FF2B5EF4-FFF2-40B4-BE49-F238E27FC236}">
                <a16:creationId xmlns:a16="http://schemas.microsoft.com/office/drawing/2014/main" id="{642A4904-759F-449B-857F-D9D6C721567E}"/>
              </a:ext>
            </a:extLst>
          </xdr:cNvPr>
          <xdr:cNvCxnSpPr/>
        </xdr:nvCxnSpPr>
        <xdr:spPr>
          <a:xfrm>
            <a:off x="2428875" y="22274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Arrow Connector 150">
            <a:extLst>
              <a:ext uri="{FF2B5EF4-FFF2-40B4-BE49-F238E27FC236}">
                <a16:creationId xmlns:a16="http://schemas.microsoft.com/office/drawing/2014/main" id="{2DA1032D-DF29-45C4-8431-8962D3EEB3B9}"/>
              </a:ext>
            </a:extLst>
          </xdr:cNvPr>
          <xdr:cNvCxnSpPr/>
        </xdr:nvCxnSpPr>
        <xdr:spPr>
          <a:xfrm>
            <a:off x="2590800" y="22278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Arrow Connector 151">
            <a:extLst>
              <a:ext uri="{FF2B5EF4-FFF2-40B4-BE49-F238E27FC236}">
                <a16:creationId xmlns:a16="http://schemas.microsoft.com/office/drawing/2014/main" id="{A8FB3273-0D1E-4DA1-9202-0E78539AC4CD}"/>
              </a:ext>
            </a:extLst>
          </xdr:cNvPr>
          <xdr:cNvCxnSpPr/>
        </xdr:nvCxnSpPr>
        <xdr:spPr>
          <a:xfrm>
            <a:off x="2752725" y="22278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28BB52C0-2837-4038-B00F-7B12134989D0}"/>
              </a:ext>
            </a:extLst>
          </xdr:cNvPr>
          <xdr:cNvCxnSpPr/>
        </xdr:nvCxnSpPr>
        <xdr:spPr>
          <a:xfrm>
            <a:off x="485768" y="22274212"/>
            <a:ext cx="22669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Arrow Connector 153">
            <a:extLst>
              <a:ext uri="{FF2B5EF4-FFF2-40B4-BE49-F238E27FC236}">
                <a16:creationId xmlns:a16="http://schemas.microsoft.com/office/drawing/2014/main" id="{D56ED549-2A07-4155-BA9E-811C961B304C}"/>
              </a:ext>
            </a:extLst>
          </xdr:cNvPr>
          <xdr:cNvCxnSpPr/>
        </xdr:nvCxnSpPr>
        <xdr:spPr>
          <a:xfrm flipV="1">
            <a:off x="485775" y="226361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Arrow Connector 154">
            <a:extLst>
              <a:ext uri="{FF2B5EF4-FFF2-40B4-BE49-F238E27FC236}">
                <a16:creationId xmlns:a16="http://schemas.microsoft.com/office/drawing/2014/main" id="{2F4CAAB8-B0C3-4E1C-B7C6-D2A55E612B27}"/>
              </a:ext>
            </a:extLst>
          </xdr:cNvPr>
          <xdr:cNvCxnSpPr/>
        </xdr:nvCxnSpPr>
        <xdr:spPr>
          <a:xfrm flipV="1">
            <a:off x="2752725" y="226313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>
            <a:extLst>
              <a:ext uri="{FF2B5EF4-FFF2-40B4-BE49-F238E27FC236}">
                <a16:creationId xmlns:a16="http://schemas.microsoft.com/office/drawing/2014/main" id="{59B186C8-F861-43F6-8646-6962B6357289}"/>
              </a:ext>
            </a:extLst>
          </xdr:cNvPr>
          <xdr:cNvCxnSpPr/>
        </xdr:nvCxnSpPr>
        <xdr:spPr>
          <a:xfrm>
            <a:off x="485775" y="23079075"/>
            <a:ext cx="0" cy="2143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09D0EE66-4B6F-4B41-9A0F-27C23D5CA5CF}"/>
              </a:ext>
            </a:extLst>
          </xdr:cNvPr>
          <xdr:cNvCxnSpPr/>
        </xdr:nvCxnSpPr>
        <xdr:spPr>
          <a:xfrm>
            <a:off x="2752724" y="23079075"/>
            <a:ext cx="0" cy="2190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6FF6E220-C366-4EE9-8AD5-1FC899E6900C}"/>
              </a:ext>
            </a:extLst>
          </xdr:cNvPr>
          <xdr:cNvCxnSpPr/>
        </xdr:nvCxnSpPr>
        <xdr:spPr>
          <a:xfrm>
            <a:off x="409574" y="23221951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Connector 163">
            <a:extLst>
              <a:ext uri="{FF2B5EF4-FFF2-40B4-BE49-F238E27FC236}">
                <a16:creationId xmlns:a16="http://schemas.microsoft.com/office/drawing/2014/main" id="{2AE1F4AD-96C9-4DF7-BEAF-2A4FAD8F37BA}"/>
              </a:ext>
            </a:extLst>
          </xdr:cNvPr>
          <xdr:cNvCxnSpPr/>
        </xdr:nvCxnSpPr>
        <xdr:spPr>
          <a:xfrm flipH="1">
            <a:off x="442912" y="23183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ADD8CCA8-DC83-4D9F-99EB-2F2A2204E3A7}"/>
              </a:ext>
            </a:extLst>
          </xdr:cNvPr>
          <xdr:cNvCxnSpPr/>
        </xdr:nvCxnSpPr>
        <xdr:spPr>
          <a:xfrm flipH="1">
            <a:off x="2709861" y="2317908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Connector 165">
            <a:extLst>
              <a:ext uri="{FF2B5EF4-FFF2-40B4-BE49-F238E27FC236}">
                <a16:creationId xmlns:a16="http://schemas.microsoft.com/office/drawing/2014/main" id="{7DCFA90F-359B-438E-BB5B-03FD06375160}"/>
              </a:ext>
            </a:extLst>
          </xdr:cNvPr>
          <xdr:cNvCxnSpPr/>
        </xdr:nvCxnSpPr>
        <xdr:spPr>
          <a:xfrm>
            <a:off x="485775" y="2330767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Arrow Connector 166">
            <a:extLst>
              <a:ext uri="{FF2B5EF4-FFF2-40B4-BE49-F238E27FC236}">
                <a16:creationId xmlns:a16="http://schemas.microsoft.com/office/drawing/2014/main" id="{A9FA43E0-6C3E-494D-A496-1B71692A4E8D}"/>
              </a:ext>
            </a:extLst>
          </xdr:cNvPr>
          <xdr:cNvCxnSpPr/>
        </xdr:nvCxnSpPr>
        <xdr:spPr>
          <a:xfrm>
            <a:off x="490537" y="23364825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Straight Connector 167">
            <a:extLst>
              <a:ext uri="{FF2B5EF4-FFF2-40B4-BE49-F238E27FC236}">
                <a16:creationId xmlns:a16="http://schemas.microsoft.com/office/drawing/2014/main" id="{47034DC5-6E49-4E1D-BA34-BD1B9310C938}"/>
              </a:ext>
            </a:extLst>
          </xdr:cNvPr>
          <xdr:cNvCxnSpPr/>
        </xdr:nvCxnSpPr>
        <xdr:spPr>
          <a:xfrm flipH="1" flipV="1">
            <a:off x="857250" y="2220753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Straight Arrow Connector 168">
            <a:extLst>
              <a:ext uri="{FF2B5EF4-FFF2-40B4-BE49-F238E27FC236}">
                <a16:creationId xmlns:a16="http://schemas.microsoft.com/office/drawing/2014/main" id="{C89B221A-8F58-44AC-BC08-B2C025FCA32C}"/>
              </a:ext>
            </a:extLst>
          </xdr:cNvPr>
          <xdr:cNvCxnSpPr/>
        </xdr:nvCxnSpPr>
        <xdr:spPr>
          <a:xfrm>
            <a:off x="1619250" y="22274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39" name="Group 438">
            <a:extLst>
              <a:ext uri="{FF2B5EF4-FFF2-40B4-BE49-F238E27FC236}">
                <a16:creationId xmlns:a16="http://schemas.microsoft.com/office/drawing/2014/main" id="{68D46440-99B0-4A82-9287-5F19A23C5D64}"/>
              </a:ext>
            </a:extLst>
          </xdr:cNvPr>
          <xdr:cNvGrpSpPr/>
        </xdr:nvGrpSpPr>
        <xdr:grpSpPr>
          <a:xfrm>
            <a:off x="2714625" y="22450425"/>
            <a:ext cx="85725" cy="85726"/>
            <a:chOff x="1738313" y="3957637"/>
            <a:chExt cx="85725" cy="85726"/>
          </a:xfrm>
        </xdr:grpSpPr>
        <xdr:cxnSp macro="">
          <xdr:nvCxnSpPr>
            <xdr:cNvPr id="440" name="Straight Connector 439">
              <a:extLst>
                <a:ext uri="{FF2B5EF4-FFF2-40B4-BE49-F238E27FC236}">
                  <a16:creationId xmlns:a16="http://schemas.microsoft.com/office/drawing/2014/main" id="{776B0D0D-26B8-771F-AAD0-7DA5921D2B1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1" name="Straight Connector 440">
              <a:extLst>
                <a:ext uri="{FF2B5EF4-FFF2-40B4-BE49-F238E27FC236}">
                  <a16:creationId xmlns:a16="http://schemas.microsoft.com/office/drawing/2014/main" id="{88CCDA7B-2BA1-272D-1B5E-9464252FED1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45" name="Group 444">
            <a:extLst>
              <a:ext uri="{FF2B5EF4-FFF2-40B4-BE49-F238E27FC236}">
                <a16:creationId xmlns:a16="http://schemas.microsoft.com/office/drawing/2014/main" id="{6A0BD823-46B4-4990-9800-9CAA997C8EA9}"/>
              </a:ext>
            </a:extLst>
          </xdr:cNvPr>
          <xdr:cNvGrpSpPr/>
        </xdr:nvGrpSpPr>
        <xdr:grpSpPr>
          <a:xfrm>
            <a:off x="457200" y="22459950"/>
            <a:ext cx="85725" cy="85726"/>
            <a:chOff x="1738313" y="3957637"/>
            <a:chExt cx="85725" cy="85726"/>
          </a:xfrm>
        </xdr:grpSpPr>
        <xdr:cxnSp macro="">
          <xdr:nvCxnSpPr>
            <xdr:cNvPr id="446" name="Straight Connector 445">
              <a:extLst>
                <a:ext uri="{FF2B5EF4-FFF2-40B4-BE49-F238E27FC236}">
                  <a16:creationId xmlns:a16="http://schemas.microsoft.com/office/drawing/2014/main" id="{89475608-7A5F-3471-9A0D-8CCC4536E64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7" name="Straight Connector 446">
              <a:extLst>
                <a:ext uri="{FF2B5EF4-FFF2-40B4-BE49-F238E27FC236}">
                  <a16:creationId xmlns:a16="http://schemas.microsoft.com/office/drawing/2014/main" id="{E83A8358-F4DE-70F2-B164-53202905DCD3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85724</xdr:colOff>
      <xdr:row>351</xdr:row>
      <xdr:rowOff>128588</xdr:rowOff>
    </xdr:from>
    <xdr:to>
      <xdr:col>17</xdr:col>
      <xdr:colOff>80963</xdr:colOff>
      <xdr:row>362</xdr:row>
      <xdr:rowOff>85723</xdr:rowOff>
    </xdr:to>
    <xdr:grpSp>
      <xdr:nvGrpSpPr>
        <xdr:cNvPr id="1352" name="Group 1351">
          <a:extLst>
            <a:ext uri="{FF2B5EF4-FFF2-40B4-BE49-F238E27FC236}">
              <a16:creationId xmlns:a16="http://schemas.microsoft.com/office/drawing/2014/main" id="{BB0DD93A-50C0-00D3-4AC4-C40F20B92361}"/>
            </a:ext>
          </a:extLst>
        </xdr:cNvPr>
        <xdr:cNvGrpSpPr/>
      </xdr:nvGrpSpPr>
      <xdr:grpSpPr>
        <a:xfrm>
          <a:off x="409574" y="50925413"/>
          <a:ext cx="2424114" cy="1528760"/>
          <a:chOff x="409574" y="24922163"/>
          <a:chExt cx="2424114" cy="1528760"/>
        </a:xfrm>
      </xdr:grpSpPr>
      <xdr:sp macro="" textlink="">
        <xdr:nvSpPr>
          <xdr:cNvPr id="170" name="Isosceles Triangle 169">
            <a:extLst>
              <a:ext uri="{FF2B5EF4-FFF2-40B4-BE49-F238E27FC236}">
                <a16:creationId xmlns:a16="http://schemas.microsoft.com/office/drawing/2014/main" id="{9B7C78E2-84AC-45CF-9452-114A8578BA7A}"/>
              </a:ext>
            </a:extLst>
          </xdr:cNvPr>
          <xdr:cNvSpPr/>
        </xdr:nvSpPr>
        <xdr:spPr>
          <a:xfrm>
            <a:off x="409575" y="2523172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1" name="Straight Connector 170">
            <a:extLst>
              <a:ext uri="{FF2B5EF4-FFF2-40B4-BE49-F238E27FC236}">
                <a16:creationId xmlns:a16="http://schemas.microsoft.com/office/drawing/2014/main" id="{2F6083B0-27B3-40C0-8AC7-35ABE51C2F3A}"/>
              </a:ext>
            </a:extLst>
          </xdr:cNvPr>
          <xdr:cNvCxnSpPr/>
        </xdr:nvCxnSpPr>
        <xdr:spPr>
          <a:xfrm>
            <a:off x="485776" y="25222200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2" name="Isosceles Triangle 171">
            <a:extLst>
              <a:ext uri="{FF2B5EF4-FFF2-40B4-BE49-F238E27FC236}">
                <a16:creationId xmlns:a16="http://schemas.microsoft.com/office/drawing/2014/main" id="{CEC04D2C-EDEF-4402-A512-F07854206A22}"/>
              </a:ext>
            </a:extLst>
          </xdr:cNvPr>
          <xdr:cNvSpPr/>
        </xdr:nvSpPr>
        <xdr:spPr>
          <a:xfrm>
            <a:off x="2671763" y="2522696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3" name="Straight Arrow Connector 172">
            <a:extLst>
              <a:ext uri="{FF2B5EF4-FFF2-40B4-BE49-F238E27FC236}">
                <a16:creationId xmlns:a16="http://schemas.microsoft.com/office/drawing/2014/main" id="{05F267A4-B76C-46B9-A534-2EB3719BFDB6}"/>
              </a:ext>
            </a:extLst>
          </xdr:cNvPr>
          <xdr:cNvCxnSpPr/>
        </xdr:nvCxnSpPr>
        <xdr:spPr>
          <a:xfrm>
            <a:off x="485775" y="249840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Straight Arrow Connector 173">
            <a:extLst>
              <a:ext uri="{FF2B5EF4-FFF2-40B4-BE49-F238E27FC236}">
                <a16:creationId xmlns:a16="http://schemas.microsoft.com/office/drawing/2014/main" id="{80717231-9CA0-4052-96D9-149F2998BE8E}"/>
              </a:ext>
            </a:extLst>
          </xdr:cNvPr>
          <xdr:cNvCxnSpPr/>
        </xdr:nvCxnSpPr>
        <xdr:spPr>
          <a:xfrm>
            <a:off x="647700" y="249888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Arrow Connector 174">
            <a:extLst>
              <a:ext uri="{FF2B5EF4-FFF2-40B4-BE49-F238E27FC236}">
                <a16:creationId xmlns:a16="http://schemas.microsoft.com/office/drawing/2014/main" id="{D5F460A3-DF91-455B-B3DB-7201492F20D2}"/>
              </a:ext>
            </a:extLst>
          </xdr:cNvPr>
          <xdr:cNvCxnSpPr/>
        </xdr:nvCxnSpPr>
        <xdr:spPr>
          <a:xfrm>
            <a:off x="809625" y="249888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Arrow Connector 175">
            <a:extLst>
              <a:ext uri="{FF2B5EF4-FFF2-40B4-BE49-F238E27FC236}">
                <a16:creationId xmlns:a16="http://schemas.microsoft.com/office/drawing/2014/main" id="{58B8E885-C7D5-4EB5-BF45-B250EFADF24B}"/>
              </a:ext>
            </a:extLst>
          </xdr:cNvPr>
          <xdr:cNvCxnSpPr/>
        </xdr:nvCxnSpPr>
        <xdr:spPr>
          <a:xfrm>
            <a:off x="971550" y="2499359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Arrow Connector 176">
            <a:extLst>
              <a:ext uri="{FF2B5EF4-FFF2-40B4-BE49-F238E27FC236}">
                <a16:creationId xmlns:a16="http://schemas.microsoft.com/office/drawing/2014/main" id="{3BE4F9E3-AD49-41E6-A473-D80AEF3F17C2}"/>
              </a:ext>
            </a:extLst>
          </xdr:cNvPr>
          <xdr:cNvCxnSpPr/>
        </xdr:nvCxnSpPr>
        <xdr:spPr>
          <a:xfrm>
            <a:off x="1133475" y="249888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Arrow Connector 177">
            <a:extLst>
              <a:ext uri="{FF2B5EF4-FFF2-40B4-BE49-F238E27FC236}">
                <a16:creationId xmlns:a16="http://schemas.microsoft.com/office/drawing/2014/main" id="{72891B52-BE27-400F-A5D8-A35F2B7F1261}"/>
              </a:ext>
            </a:extLst>
          </xdr:cNvPr>
          <xdr:cNvCxnSpPr/>
        </xdr:nvCxnSpPr>
        <xdr:spPr>
          <a:xfrm>
            <a:off x="1295400" y="2499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Arrow Connector 178">
            <a:extLst>
              <a:ext uri="{FF2B5EF4-FFF2-40B4-BE49-F238E27FC236}">
                <a16:creationId xmlns:a16="http://schemas.microsoft.com/office/drawing/2014/main" id="{5C607DCF-5E29-48D7-A908-180E69898907}"/>
              </a:ext>
            </a:extLst>
          </xdr:cNvPr>
          <xdr:cNvCxnSpPr/>
        </xdr:nvCxnSpPr>
        <xdr:spPr>
          <a:xfrm>
            <a:off x="1457325" y="2499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Arrow Connector 179">
            <a:extLst>
              <a:ext uri="{FF2B5EF4-FFF2-40B4-BE49-F238E27FC236}">
                <a16:creationId xmlns:a16="http://schemas.microsoft.com/office/drawing/2014/main" id="{566398D0-6AEA-4B77-B9CC-B8A2C7C9CE03}"/>
              </a:ext>
            </a:extLst>
          </xdr:cNvPr>
          <xdr:cNvCxnSpPr/>
        </xdr:nvCxnSpPr>
        <xdr:spPr>
          <a:xfrm>
            <a:off x="1781175" y="249888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Arrow Connector 180">
            <a:extLst>
              <a:ext uri="{FF2B5EF4-FFF2-40B4-BE49-F238E27FC236}">
                <a16:creationId xmlns:a16="http://schemas.microsoft.com/office/drawing/2014/main" id="{E65164C7-8139-4D57-8C4A-57F5F9CF98FD}"/>
              </a:ext>
            </a:extLst>
          </xdr:cNvPr>
          <xdr:cNvCxnSpPr/>
        </xdr:nvCxnSpPr>
        <xdr:spPr>
          <a:xfrm>
            <a:off x="1943100" y="2499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Arrow Connector 181">
            <a:extLst>
              <a:ext uri="{FF2B5EF4-FFF2-40B4-BE49-F238E27FC236}">
                <a16:creationId xmlns:a16="http://schemas.microsoft.com/office/drawing/2014/main" id="{ECA85D29-5E83-4C18-8911-05A0E316F743}"/>
              </a:ext>
            </a:extLst>
          </xdr:cNvPr>
          <xdr:cNvCxnSpPr/>
        </xdr:nvCxnSpPr>
        <xdr:spPr>
          <a:xfrm>
            <a:off x="2105025" y="2499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Arrow Connector 182">
            <a:extLst>
              <a:ext uri="{FF2B5EF4-FFF2-40B4-BE49-F238E27FC236}">
                <a16:creationId xmlns:a16="http://schemas.microsoft.com/office/drawing/2014/main" id="{EA7F266C-12FB-46D4-8988-9A9E9CF67999}"/>
              </a:ext>
            </a:extLst>
          </xdr:cNvPr>
          <xdr:cNvCxnSpPr/>
        </xdr:nvCxnSpPr>
        <xdr:spPr>
          <a:xfrm>
            <a:off x="2266950" y="249983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Arrow Connector 183">
            <a:extLst>
              <a:ext uri="{FF2B5EF4-FFF2-40B4-BE49-F238E27FC236}">
                <a16:creationId xmlns:a16="http://schemas.microsoft.com/office/drawing/2014/main" id="{83989D98-8F9E-42E1-81C2-276F87FC6FB6}"/>
              </a:ext>
            </a:extLst>
          </xdr:cNvPr>
          <xdr:cNvCxnSpPr/>
        </xdr:nvCxnSpPr>
        <xdr:spPr>
          <a:xfrm>
            <a:off x="2428875" y="249888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Arrow Connector 184">
            <a:extLst>
              <a:ext uri="{FF2B5EF4-FFF2-40B4-BE49-F238E27FC236}">
                <a16:creationId xmlns:a16="http://schemas.microsoft.com/office/drawing/2014/main" id="{DE51FBBD-2DC5-4654-8375-A8B275E159F4}"/>
              </a:ext>
            </a:extLst>
          </xdr:cNvPr>
          <xdr:cNvCxnSpPr/>
        </xdr:nvCxnSpPr>
        <xdr:spPr>
          <a:xfrm>
            <a:off x="2590800" y="2499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Arrow Connector 185">
            <a:extLst>
              <a:ext uri="{FF2B5EF4-FFF2-40B4-BE49-F238E27FC236}">
                <a16:creationId xmlns:a16="http://schemas.microsoft.com/office/drawing/2014/main" id="{950BB38C-7A03-402F-A23A-931C74131737}"/>
              </a:ext>
            </a:extLst>
          </xdr:cNvPr>
          <xdr:cNvCxnSpPr/>
        </xdr:nvCxnSpPr>
        <xdr:spPr>
          <a:xfrm>
            <a:off x="2752725" y="2499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710ECA45-DC07-4698-A365-C822D2559D41}"/>
              </a:ext>
            </a:extLst>
          </xdr:cNvPr>
          <xdr:cNvCxnSpPr/>
        </xdr:nvCxnSpPr>
        <xdr:spPr>
          <a:xfrm>
            <a:off x="485768" y="24988837"/>
            <a:ext cx="22669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Arrow Connector 187">
            <a:extLst>
              <a:ext uri="{FF2B5EF4-FFF2-40B4-BE49-F238E27FC236}">
                <a16:creationId xmlns:a16="http://schemas.microsoft.com/office/drawing/2014/main" id="{60C43E67-ED08-466A-A618-C757618BA785}"/>
              </a:ext>
            </a:extLst>
          </xdr:cNvPr>
          <xdr:cNvCxnSpPr/>
        </xdr:nvCxnSpPr>
        <xdr:spPr>
          <a:xfrm flipV="1">
            <a:off x="485775" y="2535078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Arrow Connector 188">
            <a:extLst>
              <a:ext uri="{FF2B5EF4-FFF2-40B4-BE49-F238E27FC236}">
                <a16:creationId xmlns:a16="http://schemas.microsoft.com/office/drawing/2014/main" id="{8C1A8BB1-575A-481F-931C-CC6C613817C6}"/>
              </a:ext>
            </a:extLst>
          </xdr:cNvPr>
          <xdr:cNvCxnSpPr/>
        </xdr:nvCxnSpPr>
        <xdr:spPr>
          <a:xfrm flipV="1">
            <a:off x="2752725" y="2534602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Straight Connector 189">
            <a:extLst>
              <a:ext uri="{FF2B5EF4-FFF2-40B4-BE49-F238E27FC236}">
                <a16:creationId xmlns:a16="http://schemas.microsoft.com/office/drawing/2014/main" id="{CE3B99C1-AA15-440F-98E3-6369C675543A}"/>
              </a:ext>
            </a:extLst>
          </xdr:cNvPr>
          <xdr:cNvCxnSpPr/>
        </xdr:nvCxnSpPr>
        <xdr:spPr>
          <a:xfrm>
            <a:off x="485775" y="25798463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Connector 190">
            <a:extLst>
              <a:ext uri="{FF2B5EF4-FFF2-40B4-BE49-F238E27FC236}">
                <a16:creationId xmlns:a16="http://schemas.microsoft.com/office/drawing/2014/main" id="{4AEA6C1F-BA1A-47CB-8AC1-46C8F91A582A}"/>
              </a:ext>
            </a:extLst>
          </xdr:cNvPr>
          <xdr:cNvCxnSpPr/>
        </xdr:nvCxnSpPr>
        <xdr:spPr>
          <a:xfrm>
            <a:off x="2752724" y="25793700"/>
            <a:ext cx="0" cy="504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Connector 191">
            <a:extLst>
              <a:ext uri="{FF2B5EF4-FFF2-40B4-BE49-F238E27FC236}">
                <a16:creationId xmlns:a16="http://schemas.microsoft.com/office/drawing/2014/main" id="{64411605-8603-4B35-A5A4-7EF1DC83F733}"/>
              </a:ext>
            </a:extLst>
          </xdr:cNvPr>
          <xdr:cNvCxnSpPr/>
        </xdr:nvCxnSpPr>
        <xdr:spPr>
          <a:xfrm>
            <a:off x="409574" y="2622232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Connector 192">
            <a:extLst>
              <a:ext uri="{FF2B5EF4-FFF2-40B4-BE49-F238E27FC236}">
                <a16:creationId xmlns:a16="http://schemas.microsoft.com/office/drawing/2014/main" id="{E960BB80-AA2B-49B9-88AA-B278499FA113}"/>
              </a:ext>
            </a:extLst>
          </xdr:cNvPr>
          <xdr:cNvCxnSpPr/>
        </xdr:nvCxnSpPr>
        <xdr:spPr>
          <a:xfrm flipH="1">
            <a:off x="442912" y="26184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Connector 193">
            <a:extLst>
              <a:ext uri="{FF2B5EF4-FFF2-40B4-BE49-F238E27FC236}">
                <a16:creationId xmlns:a16="http://schemas.microsoft.com/office/drawing/2014/main" id="{BC685DD1-BADA-43DA-AD6B-1206732AFE15}"/>
              </a:ext>
            </a:extLst>
          </xdr:cNvPr>
          <xdr:cNvCxnSpPr/>
        </xdr:nvCxnSpPr>
        <xdr:spPr>
          <a:xfrm flipH="1">
            <a:off x="2709861" y="261794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Straight Connector 194">
            <a:extLst>
              <a:ext uri="{FF2B5EF4-FFF2-40B4-BE49-F238E27FC236}">
                <a16:creationId xmlns:a16="http://schemas.microsoft.com/office/drawing/2014/main" id="{6EF7E974-DB7D-48C4-BE79-95322DC897C2}"/>
              </a:ext>
            </a:extLst>
          </xdr:cNvPr>
          <xdr:cNvCxnSpPr/>
        </xdr:nvCxnSpPr>
        <xdr:spPr>
          <a:xfrm>
            <a:off x="485775" y="2630804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Arrow Connector 195">
            <a:extLst>
              <a:ext uri="{FF2B5EF4-FFF2-40B4-BE49-F238E27FC236}">
                <a16:creationId xmlns:a16="http://schemas.microsoft.com/office/drawing/2014/main" id="{243F40B6-D48C-4FA7-9BF7-B0846E821C65}"/>
              </a:ext>
            </a:extLst>
          </xdr:cNvPr>
          <xdr:cNvCxnSpPr/>
        </xdr:nvCxnSpPr>
        <xdr:spPr>
          <a:xfrm>
            <a:off x="490537" y="26365200"/>
            <a:ext cx="32861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Straight Connector 196">
            <a:extLst>
              <a:ext uri="{FF2B5EF4-FFF2-40B4-BE49-F238E27FC236}">
                <a16:creationId xmlns:a16="http://schemas.microsoft.com/office/drawing/2014/main" id="{2FB49D9E-200B-4AA9-9FA8-7247A04D3B13}"/>
              </a:ext>
            </a:extLst>
          </xdr:cNvPr>
          <xdr:cNvCxnSpPr/>
        </xdr:nvCxnSpPr>
        <xdr:spPr>
          <a:xfrm flipH="1" flipV="1">
            <a:off x="857250" y="2492216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Arrow Connector 197">
            <a:extLst>
              <a:ext uri="{FF2B5EF4-FFF2-40B4-BE49-F238E27FC236}">
                <a16:creationId xmlns:a16="http://schemas.microsoft.com/office/drawing/2014/main" id="{C22207AB-78DB-4052-A739-930049AE59E0}"/>
              </a:ext>
            </a:extLst>
          </xdr:cNvPr>
          <xdr:cNvCxnSpPr/>
        </xdr:nvCxnSpPr>
        <xdr:spPr>
          <a:xfrm>
            <a:off x="1619250" y="249888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8" name="Group 207">
            <a:extLst>
              <a:ext uri="{FF2B5EF4-FFF2-40B4-BE49-F238E27FC236}">
                <a16:creationId xmlns:a16="http://schemas.microsoft.com/office/drawing/2014/main" id="{D168036F-C26D-213E-CB6F-7AEA0AD012F6}"/>
              </a:ext>
            </a:extLst>
          </xdr:cNvPr>
          <xdr:cNvGrpSpPr/>
        </xdr:nvGrpSpPr>
        <xdr:grpSpPr>
          <a:xfrm>
            <a:off x="1576388" y="25179337"/>
            <a:ext cx="85725" cy="85726"/>
            <a:chOff x="1738313" y="3957637"/>
            <a:chExt cx="85725" cy="85726"/>
          </a:xfrm>
        </xdr:grpSpPr>
        <xdr:cxnSp macro="">
          <xdr:nvCxnSpPr>
            <xdr:cNvPr id="200" name="Straight Connector 199">
              <a:extLst>
                <a:ext uri="{FF2B5EF4-FFF2-40B4-BE49-F238E27FC236}">
                  <a16:creationId xmlns:a16="http://schemas.microsoft.com/office/drawing/2014/main" id="{1AC2B6A3-B42E-C5DD-8A54-545EF816CB8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2" name="Straight Connector 201">
              <a:extLst>
                <a:ext uri="{FF2B5EF4-FFF2-40B4-BE49-F238E27FC236}">
                  <a16:creationId xmlns:a16="http://schemas.microsoft.com/office/drawing/2014/main" id="{37677C88-246C-A9F9-999E-4B2FE4604E9F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66" name="Straight Connector 265">
            <a:extLst>
              <a:ext uri="{FF2B5EF4-FFF2-40B4-BE49-F238E27FC236}">
                <a16:creationId xmlns:a16="http://schemas.microsoft.com/office/drawing/2014/main" id="{260673CA-C107-4B0B-8B07-6EB7FE5EEBC7}"/>
              </a:ext>
            </a:extLst>
          </xdr:cNvPr>
          <xdr:cNvCxnSpPr/>
        </xdr:nvCxnSpPr>
        <xdr:spPr>
          <a:xfrm>
            <a:off x="409574" y="25936575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Connector 266">
            <a:extLst>
              <a:ext uri="{FF2B5EF4-FFF2-40B4-BE49-F238E27FC236}">
                <a16:creationId xmlns:a16="http://schemas.microsoft.com/office/drawing/2014/main" id="{029FCA43-A407-4588-AA3A-9E724E888B83}"/>
              </a:ext>
            </a:extLst>
          </xdr:cNvPr>
          <xdr:cNvCxnSpPr/>
        </xdr:nvCxnSpPr>
        <xdr:spPr>
          <a:xfrm flipH="1">
            <a:off x="442912" y="2589847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Connector 267">
            <a:extLst>
              <a:ext uri="{FF2B5EF4-FFF2-40B4-BE49-F238E27FC236}">
                <a16:creationId xmlns:a16="http://schemas.microsoft.com/office/drawing/2014/main" id="{0CBF758B-2EDF-4890-BB06-A7302CDD6C10}"/>
              </a:ext>
            </a:extLst>
          </xdr:cNvPr>
          <xdr:cNvCxnSpPr/>
        </xdr:nvCxnSpPr>
        <xdr:spPr>
          <a:xfrm flipH="1">
            <a:off x="2709861" y="2589371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Straight Connector 268">
            <a:extLst>
              <a:ext uri="{FF2B5EF4-FFF2-40B4-BE49-F238E27FC236}">
                <a16:creationId xmlns:a16="http://schemas.microsoft.com/office/drawing/2014/main" id="{89C80FF1-039A-4A45-975C-F4E7410CA196}"/>
              </a:ext>
            </a:extLst>
          </xdr:cNvPr>
          <xdr:cNvCxnSpPr/>
        </xdr:nvCxnSpPr>
        <xdr:spPr>
          <a:xfrm>
            <a:off x="1619250" y="2550318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Connector 269">
            <a:extLst>
              <a:ext uri="{FF2B5EF4-FFF2-40B4-BE49-F238E27FC236}">
                <a16:creationId xmlns:a16="http://schemas.microsoft.com/office/drawing/2014/main" id="{FCFB009A-2891-4CDA-9A1D-089ACAC16FB8}"/>
              </a:ext>
            </a:extLst>
          </xdr:cNvPr>
          <xdr:cNvCxnSpPr/>
        </xdr:nvCxnSpPr>
        <xdr:spPr>
          <a:xfrm flipH="1">
            <a:off x="1576387" y="258984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48" name="Group 447">
            <a:extLst>
              <a:ext uri="{FF2B5EF4-FFF2-40B4-BE49-F238E27FC236}">
                <a16:creationId xmlns:a16="http://schemas.microsoft.com/office/drawing/2014/main" id="{2EF50991-048B-4CFE-9F1F-7D62708B6F42}"/>
              </a:ext>
            </a:extLst>
          </xdr:cNvPr>
          <xdr:cNvGrpSpPr/>
        </xdr:nvGrpSpPr>
        <xdr:grpSpPr>
          <a:xfrm>
            <a:off x="447675" y="25174575"/>
            <a:ext cx="85725" cy="85726"/>
            <a:chOff x="1738313" y="3957637"/>
            <a:chExt cx="85725" cy="85726"/>
          </a:xfrm>
        </xdr:grpSpPr>
        <xdr:cxnSp macro="">
          <xdr:nvCxnSpPr>
            <xdr:cNvPr id="449" name="Straight Connector 448">
              <a:extLst>
                <a:ext uri="{FF2B5EF4-FFF2-40B4-BE49-F238E27FC236}">
                  <a16:creationId xmlns:a16="http://schemas.microsoft.com/office/drawing/2014/main" id="{51B120B3-B79B-C211-D32A-78B152C3CAF0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0" name="Straight Connector 449">
              <a:extLst>
                <a:ext uri="{FF2B5EF4-FFF2-40B4-BE49-F238E27FC236}">
                  <a16:creationId xmlns:a16="http://schemas.microsoft.com/office/drawing/2014/main" id="{D065018D-148D-7F61-CF90-F1444E0ADE0C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51" name="Group 450">
            <a:extLst>
              <a:ext uri="{FF2B5EF4-FFF2-40B4-BE49-F238E27FC236}">
                <a16:creationId xmlns:a16="http://schemas.microsoft.com/office/drawing/2014/main" id="{67CDF356-AAD9-4C46-9B2B-4866AC8964AF}"/>
              </a:ext>
            </a:extLst>
          </xdr:cNvPr>
          <xdr:cNvGrpSpPr/>
        </xdr:nvGrpSpPr>
        <xdr:grpSpPr>
          <a:xfrm>
            <a:off x="2714625" y="25174575"/>
            <a:ext cx="85725" cy="85726"/>
            <a:chOff x="1738313" y="3957637"/>
            <a:chExt cx="85725" cy="85726"/>
          </a:xfrm>
        </xdr:grpSpPr>
        <xdr:cxnSp macro="">
          <xdr:nvCxnSpPr>
            <xdr:cNvPr id="452" name="Straight Connector 451">
              <a:extLst>
                <a:ext uri="{FF2B5EF4-FFF2-40B4-BE49-F238E27FC236}">
                  <a16:creationId xmlns:a16="http://schemas.microsoft.com/office/drawing/2014/main" id="{3084C801-0E4E-1332-8607-8D1835DC642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3" name="Straight Connector 452">
              <a:extLst>
                <a:ext uri="{FF2B5EF4-FFF2-40B4-BE49-F238E27FC236}">
                  <a16:creationId xmlns:a16="http://schemas.microsoft.com/office/drawing/2014/main" id="{53587190-D93C-3A62-11E8-1F83C824C0A9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</xdr:col>
      <xdr:colOff>85724</xdr:colOff>
      <xdr:row>372</xdr:row>
      <xdr:rowOff>128588</xdr:rowOff>
    </xdr:from>
    <xdr:to>
      <xdr:col>24</xdr:col>
      <xdr:colOff>80972</xdr:colOff>
      <xdr:row>383</xdr:row>
      <xdr:rowOff>85723</xdr:rowOff>
    </xdr:to>
    <xdr:grpSp>
      <xdr:nvGrpSpPr>
        <xdr:cNvPr id="1351" name="Group 1350">
          <a:extLst>
            <a:ext uri="{FF2B5EF4-FFF2-40B4-BE49-F238E27FC236}">
              <a16:creationId xmlns:a16="http://schemas.microsoft.com/office/drawing/2014/main" id="{A95D80D0-9E9E-960F-CB9E-32CDC079A499}"/>
            </a:ext>
          </a:extLst>
        </xdr:cNvPr>
        <xdr:cNvGrpSpPr/>
      </xdr:nvGrpSpPr>
      <xdr:grpSpPr>
        <a:xfrm>
          <a:off x="409574" y="53925788"/>
          <a:ext cx="3557598" cy="1528760"/>
          <a:chOff x="409574" y="27922538"/>
          <a:chExt cx="3557598" cy="1528760"/>
        </a:xfrm>
      </xdr:grpSpPr>
      <xdr:sp macro="" textlink="">
        <xdr:nvSpPr>
          <xdr:cNvPr id="218" name="Isosceles Triangle 217">
            <a:extLst>
              <a:ext uri="{FF2B5EF4-FFF2-40B4-BE49-F238E27FC236}">
                <a16:creationId xmlns:a16="http://schemas.microsoft.com/office/drawing/2014/main" id="{57A5A00A-4849-4BC7-B738-C2F143BC4B94}"/>
              </a:ext>
            </a:extLst>
          </xdr:cNvPr>
          <xdr:cNvSpPr/>
        </xdr:nvSpPr>
        <xdr:spPr>
          <a:xfrm>
            <a:off x="409575" y="282321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9" name="Straight Connector 218">
            <a:extLst>
              <a:ext uri="{FF2B5EF4-FFF2-40B4-BE49-F238E27FC236}">
                <a16:creationId xmlns:a16="http://schemas.microsoft.com/office/drawing/2014/main" id="{E1071994-EE67-4B3B-92E8-D90C95CA5B69}"/>
              </a:ext>
            </a:extLst>
          </xdr:cNvPr>
          <xdr:cNvCxnSpPr/>
        </xdr:nvCxnSpPr>
        <xdr:spPr>
          <a:xfrm>
            <a:off x="485776" y="28222575"/>
            <a:ext cx="34051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0" name="Isosceles Triangle 219">
            <a:extLst>
              <a:ext uri="{FF2B5EF4-FFF2-40B4-BE49-F238E27FC236}">
                <a16:creationId xmlns:a16="http://schemas.microsoft.com/office/drawing/2014/main" id="{BAFCEAA4-3018-44D3-B6E9-07FC2C3EFE3D}"/>
              </a:ext>
            </a:extLst>
          </xdr:cNvPr>
          <xdr:cNvSpPr/>
        </xdr:nvSpPr>
        <xdr:spPr>
          <a:xfrm>
            <a:off x="3805247" y="282273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1" name="Straight Arrow Connector 220">
            <a:extLst>
              <a:ext uri="{FF2B5EF4-FFF2-40B4-BE49-F238E27FC236}">
                <a16:creationId xmlns:a16="http://schemas.microsoft.com/office/drawing/2014/main" id="{DCC68609-D7E3-4CB9-AA47-EF03EFC4E46B}"/>
              </a:ext>
            </a:extLst>
          </xdr:cNvPr>
          <xdr:cNvCxnSpPr/>
        </xdr:nvCxnSpPr>
        <xdr:spPr>
          <a:xfrm>
            <a:off x="485775" y="279844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Arrow Connector 221">
            <a:extLst>
              <a:ext uri="{FF2B5EF4-FFF2-40B4-BE49-F238E27FC236}">
                <a16:creationId xmlns:a16="http://schemas.microsoft.com/office/drawing/2014/main" id="{5D75D02E-3E8A-4BDF-8F7F-CF032A32F936}"/>
              </a:ext>
            </a:extLst>
          </xdr:cNvPr>
          <xdr:cNvCxnSpPr/>
        </xdr:nvCxnSpPr>
        <xdr:spPr>
          <a:xfrm>
            <a:off x="647700" y="27989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Arrow Connector 222">
            <a:extLst>
              <a:ext uri="{FF2B5EF4-FFF2-40B4-BE49-F238E27FC236}">
                <a16:creationId xmlns:a16="http://schemas.microsoft.com/office/drawing/2014/main" id="{721C9E91-318B-415A-91D4-DB66D96DABF6}"/>
              </a:ext>
            </a:extLst>
          </xdr:cNvPr>
          <xdr:cNvCxnSpPr/>
        </xdr:nvCxnSpPr>
        <xdr:spPr>
          <a:xfrm>
            <a:off x="809625" y="27989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Arrow Connector 223">
            <a:extLst>
              <a:ext uri="{FF2B5EF4-FFF2-40B4-BE49-F238E27FC236}">
                <a16:creationId xmlns:a16="http://schemas.microsoft.com/office/drawing/2014/main" id="{6F78B80B-281F-4891-BD29-862FF3D16DAB}"/>
              </a:ext>
            </a:extLst>
          </xdr:cNvPr>
          <xdr:cNvCxnSpPr/>
        </xdr:nvCxnSpPr>
        <xdr:spPr>
          <a:xfrm>
            <a:off x="971550" y="279939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Straight Arrow Connector 224">
            <a:extLst>
              <a:ext uri="{FF2B5EF4-FFF2-40B4-BE49-F238E27FC236}">
                <a16:creationId xmlns:a16="http://schemas.microsoft.com/office/drawing/2014/main" id="{360EE806-1814-437E-B7D0-1C6F852C9686}"/>
              </a:ext>
            </a:extLst>
          </xdr:cNvPr>
          <xdr:cNvCxnSpPr/>
        </xdr:nvCxnSpPr>
        <xdr:spPr>
          <a:xfrm>
            <a:off x="1133475" y="27989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Arrow Connector 225">
            <a:extLst>
              <a:ext uri="{FF2B5EF4-FFF2-40B4-BE49-F238E27FC236}">
                <a16:creationId xmlns:a16="http://schemas.microsoft.com/office/drawing/2014/main" id="{3938F6EF-588B-4778-BBDC-B326A27D0FC0}"/>
              </a:ext>
            </a:extLst>
          </xdr:cNvPr>
          <xdr:cNvCxnSpPr/>
        </xdr:nvCxnSpPr>
        <xdr:spPr>
          <a:xfrm>
            <a:off x="1295400" y="27993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Arrow Connector 226">
            <a:extLst>
              <a:ext uri="{FF2B5EF4-FFF2-40B4-BE49-F238E27FC236}">
                <a16:creationId xmlns:a16="http://schemas.microsoft.com/office/drawing/2014/main" id="{7D83581B-2DDC-479A-B895-3991A43DC658}"/>
              </a:ext>
            </a:extLst>
          </xdr:cNvPr>
          <xdr:cNvCxnSpPr/>
        </xdr:nvCxnSpPr>
        <xdr:spPr>
          <a:xfrm>
            <a:off x="1457325" y="27993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Arrow Connector 227">
            <a:extLst>
              <a:ext uri="{FF2B5EF4-FFF2-40B4-BE49-F238E27FC236}">
                <a16:creationId xmlns:a16="http://schemas.microsoft.com/office/drawing/2014/main" id="{E9FA28CC-DBCA-4447-ADC1-C17ADDE0E702}"/>
              </a:ext>
            </a:extLst>
          </xdr:cNvPr>
          <xdr:cNvCxnSpPr/>
        </xdr:nvCxnSpPr>
        <xdr:spPr>
          <a:xfrm>
            <a:off x="1781175" y="27989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Arrow Connector 228">
            <a:extLst>
              <a:ext uri="{FF2B5EF4-FFF2-40B4-BE49-F238E27FC236}">
                <a16:creationId xmlns:a16="http://schemas.microsoft.com/office/drawing/2014/main" id="{F51BA0C7-343A-4E37-9460-5958C85B7515}"/>
              </a:ext>
            </a:extLst>
          </xdr:cNvPr>
          <xdr:cNvCxnSpPr/>
        </xdr:nvCxnSpPr>
        <xdr:spPr>
          <a:xfrm>
            <a:off x="1943100" y="27993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Arrow Connector 229">
            <a:extLst>
              <a:ext uri="{FF2B5EF4-FFF2-40B4-BE49-F238E27FC236}">
                <a16:creationId xmlns:a16="http://schemas.microsoft.com/office/drawing/2014/main" id="{DEA6D0CA-AC1F-4C20-8B26-F66BC6C26467}"/>
              </a:ext>
            </a:extLst>
          </xdr:cNvPr>
          <xdr:cNvCxnSpPr/>
        </xdr:nvCxnSpPr>
        <xdr:spPr>
          <a:xfrm>
            <a:off x="2105025" y="27993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Arrow Connector 230">
            <a:extLst>
              <a:ext uri="{FF2B5EF4-FFF2-40B4-BE49-F238E27FC236}">
                <a16:creationId xmlns:a16="http://schemas.microsoft.com/office/drawing/2014/main" id="{A0DB61BF-481C-4C40-921F-4CAF00E45500}"/>
              </a:ext>
            </a:extLst>
          </xdr:cNvPr>
          <xdr:cNvCxnSpPr/>
        </xdr:nvCxnSpPr>
        <xdr:spPr>
          <a:xfrm>
            <a:off x="2266950" y="279987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Arrow Connector 231">
            <a:extLst>
              <a:ext uri="{FF2B5EF4-FFF2-40B4-BE49-F238E27FC236}">
                <a16:creationId xmlns:a16="http://schemas.microsoft.com/office/drawing/2014/main" id="{E3432FA6-9174-4A0D-9231-361A5B3BC274}"/>
              </a:ext>
            </a:extLst>
          </xdr:cNvPr>
          <xdr:cNvCxnSpPr/>
        </xdr:nvCxnSpPr>
        <xdr:spPr>
          <a:xfrm>
            <a:off x="2428875" y="27989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Arrow Connector 232">
            <a:extLst>
              <a:ext uri="{FF2B5EF4-FFF2-40B4-BE49-F238E27FC236}">
                <a16:creationId xmlns:a16="http://schemas.microsoft.com/office/drawing/2014/main" id="{93910ED1-5F4F-4773-A04C-6CF510BEC351}"/>
              </a:ext>
            </a:extLst>
          </xdr:cNvPr>
          <xdr:cNvCxnSpPr/>
        </xdr:nvCxnSpPr>
        <xdr:spPr>
          <a:xfrm>
            <a:off x="2590800" y="27993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Arrow Connector 233">
            <a:extLst>
              <a:ext uri="{FF2B5EF4-FFF2-40B4-BE49-F238E27FC236}">
                <a16:creationId xmlns:a16="http://schemas.microsoft.com/office/drawing/2014/main" id="{8ABA3121-E18A-4F81-B576-8E2A817FA1E9}"/>
              </a:ext>
            </a:extLst>
          </xdr:cNvPr>
          <xdr:cNvCxnSpPr/>
        </xdr:nvCxnSpPr>
        <xdr:spPr>
          <a:xfrm>
            <a:off x="2752725" y="27993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287D6C79-ED94-4A0E-BE91-D3ACBAFB8988}"/>
              </a:ext>
            </a:extLst>
          </xdr:cNvPr>
          <xdr:cNvCxnSpPr/>
        </xdr:nvCxnSpPr>
        <xdr:spPr>
          <a:xfrm>
            <a:off x="485768" y="27989212"/>
            <a:ext cx="340043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Arrow Connector 235">
            <a:extLst>
              <a:ext uri="{FF2B5EF4-FFF2-40B4-BE49-F238E27FC236}">
                <a16:creationId xmlns:a16="http://schemas.microsoft.com/office/drawing/2014/main" id="{6E70FB62-22FA-443F-A399-F8EAC90BEEA5}"/>
              </a:ext>
            </a:extLst>
          </xdr:cNvPr>
          <xdr:cNvCxnSpPr/>
        </xdr:nvCxnSpPr>
        <xdr:spPr>
          <a:xfrm flipV="1">
            <a:off x="485775" y="283511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Arrow Connector 236">
            <a:extLst>
              <a:ext uri="{FF2B5EF4-FFF2-40B4-BE49-F238E27FC236}">
                <a16:creationId xmlns:a16="http://schemas.microsoft.com/office/drawing/2014/main" id="{5400915B-1295-4749-8E22-25AA6B07E9C1}"/>
              </a:ext>
            </a:extLst>
          </xdr:cNvPr>
          <xdr:cNvCxnSpPr/>
        </xdr:nvCxnSpPr>
        <xdr:spPr>
          <a:xfrm flipV="1">
            <a:off x="3886209" y="283463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Connector 237">
            <a:extLst>
              <a:ext uri="{FF2B5EF4-FFF2-40B4-BE49-F238E27FC236}">
                <a16:creationId xmlns:a16="http://schemas.microsoft.com/office/drawing/2014/main" id="{809D4318-0CDA-4D01-874C-8046D25F1B7A}"/>
              </a:ext>
            </a:extLst>
          </xdr:cNvPr>
          <xdr:cNvCxnSpPr/>
        </xdr:nvCxnSpPr>
        <xdr:spPr>
          <a:xfrm>
            <a:off x="485775" y="2879883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4F5597C0-C22B-45D6-B93D-48E9C323B1FB}"/>
              </a:ext>
            </a:extLst>
          </xdr:cNvPr>
          <xdr:cNvCxnSpPr/>
        </xdr:nvCxnSpPr>
        <xdr:spPr>
          <a:xfrm>
            <a:off x="3886206" y="28798838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808E16D0-6049-4519-A135-A71C130902F3}"/>
              </a:ext>
            </a:extLst>
          </xdr:cNvPr>
          <xdr:cNvCxnSpPr/>
        </xdr:nvCxnSpPr>
        <xdr:spPr>
          <a:xfrm>
            <a:off x="409574" y="29222701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13419C84-0C4C-4AEA-B0B7-FB2586D5DD9D}"/>
              </a:ext>
            </a:extLst>
          </xdr:cNvPr>
          <xdr:cNvCxnSpPr/>
        </xdr:nvCxnSpPr>
        <xdr:spPr>
          <a:xfrm flipH="1">
            <a:off x="442912" y="291846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Connector 241">
            <a:extLst>
              <a:ext uri="{FF2B5EF4-FFF2-40B4-BE49-F238E27FC236}">
                <a16:creationId xmlns:a16="http://schemas.microsoft.com/office/drawing/2014/main" id="{E161BA4D-6401-418F-A0F2-500B1688CE44}"/>
              </a:ext>
            </a:extLst>
          </xdr:cNvPr>
          <xdr:cNvCxnSpPr/>
        </xdr:nvCxnSpPr>
        <xdr:spPr>
          <a:xfrm flipH="1">
            <a:off x="3843343" y="291798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Straight Connector 242">
            <a:extLst>
              <a:ext uri="{FF2B5EF4-FFF2-40B4-BE49-F238E27FC236}">
                <a16:creationId xmlns:a16="http://schemas.microsoft.com/office/drawing/2014/main" id="{F4D979ED-D920-4C01-AFEF-80BF93E21729}"/>
              </a:ext>
            </a:extLst>
          </xdr:cNvPr>
          <xdr:cNvCxnSpPr/>
        </xdr:nvCxnSpPr>
        <xdr:spPr>
          <a:xfrm>
            <a:off x="485775" y="293084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Arrow Connector 243">
            <a:extLst>
              <a:ext uri="{FF2B5EF4-FFF2-40B4-BE49-F238E27FC236}">
                <a16:creationId xmlns:a16="http://schemas.microsoft.com/office/drawing/2014/main" id="{53C860F0-CC0D-447F-BF02-3ED193179B38}"/>
              </a:ext>
            </a:extLst>
          </xdr:cNvPr>
          <xdr:cNvCxnSpPr/>
        </xdr:nvCxnSpPr>
        <xdr:spPr>
          <a:xfrm>
            <a:off x="490537" y="29365575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Straight Connector 244">
            <a:extLst>
              <a:ext uri="{FF2B5EF4-FFF2-40B4-BE49-F238E27FC236}">
                <a16:creationId xmlns:a16="http://schemas.microsoft.com/office/drawing/2014/main" id="{512B31BF-C3D6-4D9D-B3B1-9026F0313765}"/>
              </a:ext>
            </a:extLst>
          </xdr:cNvPr>
          <xdr:cNvCxnSpPr/>
        </xdr:nvCxnSpPr>
        <xdr:spPr>
          <a:xfrm flipH="1" flipV="1">
            <a:off x="857250" y="2792253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Straight Arrow Connector 245">
            <a:extLst>
              <a:ext uri="{FF2B5EF4-FFF2-40B4-BE49-F238E27FC236}">
                <a16:creationId xmlns:a16="http://schemas.microsoft.com/office/drawing/2014/main" id="{12E456CB-8389-4B6F-B962-6EFEC8A0EDDE}"/>
              </a:ext>
            </a:extLst>
          </xdr:cNvPr>
          <xdr:cNvCxnSpPr/>
        </xdr:nvCxnSpPr>
        <xdr:spPr>
          <a:xfrm>
            <a:off x="1619250" y="27989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47" name="Group 246">
            <a:extLst>
              <a:ext uri="{FF2B5EF4-FFF2-40B4-BE49-F238E27FC236}">
                <a16:creationId xmlns:a16="http://schemas.microsoft.com/office/drawing/2014/main" id="{C87EA3CE-4337-4FB3-91C4-8F49F30C640A}"/>
              </a:ext>
            </a:extLst>
          </xdr:cNvPr>
          <xdr:cNvGrpSpPr/>
        </xdr:nvGrpSpPr>
        <xdr:grpSpPr>
          <a:xfrm>
            <a:off x="1576388" y="28179712"/>
            <a:ext cx="85725" cy="85726"/>
            <a:chOff x="1738313" y="3957637"/>
            <a:chExt cx="85725" cy="85726"/>
          </a:xfrm>
        </xdr:grpSpPr>
        <xdr:cxnSp macro="">
          <xdr:nvCxnSpPr>
            <xdr:cNvPr id="248" name="Straight Connector 247">
              <a:extLst>
                <a:ext uri="{FF2B5EF4-FFF2-40B4-BE49-F238E27FC236}">
                  <a16:creationId xmlns:a16="http://schemas.microsoft.com/office/drawing/2014/main" id="{A596A6EC-2736-7CE9-1FC8-321CA7858B93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9" name="Straight Connector 248">
              <a:extLst>
                <a:ext uri="{FF2B5EF4-FFF2-40B4-BE49-F238E27FC236}">
                  <a16:creationId xmlns:a16="http://schemas.microsoft.com/office/drawing/2014/main" id="{54F738BD-B19C-C943-E35A-BC946598017A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52" name="Straight Arrow Connector 251">
            <a:extLst>
              <a:ext uri="{FF2B5EF4-FFF2-40B4-BE49-F238E27FC236}">
                <a16:creationId xmlns:a16="http://schemas.microsoft.com/office/drawing/2014/main" id="{17EDF121-EE12-4D63-9CD2-4A2B0AE0B530}"/>
              </a:ext>
            </a:extLst>
          </xdr:cNvPr>
          <xdr:cNvCxnSpPr/>
        </xdr:nvCxnSpPr>
        <xdr:spPr>
          <a:xfrm>
            <a:off x="2914650" y="27989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Arrow Connector 252">
            <a:extLst>
              <a:ext uri="{FF2B5EF4-FFF2-40B4-BE49-F238E27FC236}">
                <a16:creationId xmlns:a16="http://schemas.microsoft.com/office/drawing/2014/main" id="{6C22AE51-D6F2-4BA7-AA08-D9E9FD0ECAB4}"/>
              </a:ext>
            </a:extLst>
          </xdr:cNvPr>
          <xdr:cNvCxnSpPr/>
        </xdr:nvCxnSpPr>
        <xdr:spPr>
          <a:xfrm>
            <a:off x="3076575" y="27989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Arrow Connector 253">
            <a:extLst>
              <a:ext uri="{FF2B5EF4-FFF2-40B4-BE49-F238E27FC236}">
                <a16:creationId xmlns:a16="http://schemas.microsoft.com/office/drawing/2014/main" id="{BDB4E3E1-A0E2-4975-B3C4-F2B1E76D0166}"/>
              </a:ext>
            </a:extLst>
          </xdr:cNvPr>
          <xdr:cNvCxnSpPr/>
        </xdr:nvCxnSpPr>
        <xdr:spPr>
          <a:xfrm>
            <a:off x="3238500" y="279939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Arrow Connector 254">
            <a:extLst>
              <a:ext uri="{FF2B5EF4-FFF2-40B4-BE49-F238E27FC236}">
                <a16:creationId xmlns:a16="http://schemas.microsoft.com/office/drawing/2014/main" id="{48EBDB7E-8BB2-4739-8AD1-016397657FF5}"/>
              </a:ext>
            </a:extLst>
          </xdr:cNvPr>
          <xdr:cNvCxnSpPr/>
        </xdr:nvCxnSpPr>
        <xdr:spPr>
          <a:xfrm>
            <a:off x="3400425" y="279844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Arrow Connector 255">
            <a:extLst>
              <a:ext uri="{FF2B5EF4-FFF2-40B4-BE49-F238E27FC236}">
                <a16:creationId xmlns:a16="http://schemas.microsoft.com/office/drawing/2014/main" id="{9C6FC0CD-528B-400E-BBBA-14C6BBA290E3}"/>
              </a:ext>
            </a:extLst>
          </xdr:cNvPr>
          <xdr:cNvCxnSpPr/>
        </xdr:nvCxnSpPr>
        <xdr:spPr>
          <a:xfrm>
            <a:off x="3562350" y="27989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Arrow Connector 256">
            <a:extLst>
              <a:ext uri="{FF2B5EF4-FFF2-40B4-BE49-F238E27FC236}">
                <a16:creationId xmlns:a16="http://schemas.microsoft.com/office/drawing/2014/main" id="{C851ADDB-52FB-4298-82A9-05FC7DA4EE93}"/>
              </a:ext>
            </a:extLst>
          </xdr:cNvPr>
          <xdr:cNvCxnSpPr/>
        </xdr:nvCxnSpPr>
        <xdr:spPr>
          <a:xfrm>
            <a:off x="3724275" y="27989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Arrow Connector 257">
            <a:extLst>
              <a:ext uri="{FF2B5EF4-FFF2-40B4-BE49-F238E27FC236}">
                <a16:creationId xmlns:a16="http://schemas.microsoft.com/office/drawing/2014/main" id="{1FB14BC1-AC31-4C18-9685-A7685B4801C8}"/>
              </a:ext>
            </a:extLst>
          </xdr:cNvPr>
          <xdr:cNvCxnSpPr/>
        </xdr:nvCxnSpPr>
        <xdr:spPr>
          <a:xfrm>
            <a:off x="3886200" y="27989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60" name="Group 259">
            <a:extLst>
              <a:ext uri="{FF2B5EF4-FFF2-40B4-BE49-F238E27FC236}">
                <a16:creationId xmlns:a16="http://schemas.microsoft.com/office/drawing/2014/main" id="{DFDBA0D8-84DB-412B-A261-35D9E401F386}"/>
              </a:ext>
            </a:extLst>
          </xdr:cNvPr>
          <xdr:cNvGrpSpPr/>
        </xdr:nvGrpSpPr>
        <xdr:grpSpPr>
          <a:xfrm>
            <a:off x="2714625" y="28179713"/>
            <a:ext cx="85725" cy="85726"/>
            <a:chOff x="1738313" y="3957637"/>
            <a:chExt cx="85725" cy="85726"/>
          </a:xfrm>
        </xdr:grpSpPr>
        <xdr:cxnSp macro="">
          <xdr:nvCxnSpPr>
            <xdr:cNvPr id="261" name="Straight Connector 260">
              <a:extLst>
                <a:ext uri="{FF2B5EF4-FFF2-40B4-BE49-F238E27FC236}">
                  <a16:creationId xmlns:a16="http://schemas.microsoft.com/office/drawing/2014/main" id="{B76E5084-4538-DC1B-E3A5-E438B0FB99AC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2" name="Straight Connector 261">
              <a:extLst>
                <a:ext uri="{FF2B5EF4-FFF2-40B4-BE49-F238E27FC236}">
                  <a16:creationId xmlns:a16="http://schemas.microsoft.com/office/drawing/2014/main" id="{BB6643A4-10F9-451E-FB5C-4CA2E074EDF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71" name="Straight Connector 270">
            <a:extLst>
              <a:ext uri="{FF2B5EF4-FFF2-40B4-BE49-F238E27FC236}">
                <a16:creationId xmlns:a16="http://schemas.microsoft.com/office/drawing/2014/main" id="{10F2AFE7-4AEC-4D22-8A8E-8F908ABCAA4E}"/>
              </a:ext>
            </a:extLst>
          </xdr:cNvPr>
          <xdr:cNvCxnSpPr/>
        </xdr:nvCxnSpPr>
        <xdr:spPr>
          <a:xfrm>
            <a:off x="1619251" y="28503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>
            <a:extLst>
              <a:ext uri="{FF2B5EF4-FFF2-40B4-BE49-F238E27FC236}">
                <a16:creationId xmlns:a16="http://schemas.microsoft.com/office/drawing/2014/main" id="{F63599E2-3B6F-4E00-A39E-4584D4923621}"/>
              </a:ext>
            </a:extLst>
          </xdr:cNvPr>
          <xdr:cNvCxnSpPr/>
        </xdr:nvCxnSpPr>
        <xdr:spPr>
          <a:xfrm flipH="1">
            <a:off x="1576388" y="28898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563979B3-C463-46D0-B20F-2EEA4B0FA3C6}"/>
              </a:ext>
            </a:extLst>
          </xdr:cNvPr>
          <xdr:cNvCxnSpPr/>
        </xdr:nvCxnSpPr>
        <xdr:spPr>
          <a:xfrm>
            <a:off x="409575" y="28936949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D0D35C91-7426-4BEF-9A3C-719BA06A205D}"/>
              </a:ext>
            </a:extLst>
          </xdr:cNvPr>
          <xdr:cNvCxnSpPr/>
        </xdr:nvCxnSpPr>
        <xdr:spPr>
          <a:xfrm flipH="1">
            <a:off x="442913" y="2889884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F81A2874-6CFB-4026-AAD6-0C15A5F7A77B}"/>
              </a:ext>
            </a:extLst>
          </xdr:cNvPr>
          <xdr:cNvCxnSpPr/>
        </xdr:nvCxnSpPr>
        <xdr:spPr>
          <a:xfrm flipH="1">
            <a:off x="3843344" y="2889408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F0BAC14C-A812-4BDD-8279-59121F5ED2E5}"/>
              </a:ext>
            </a:extLst>
          </xdr:cNvPr>
          <xdr:cNvCxnSpPr/>
        </xdr:nvCxnSpPr>
        <xdr:spPr>
          <a:xfrm>
            <a:off x="2752726" y="28503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Straight Connector 276">
            <a:extLst>
              <a:ext uri="{FF2B5EF4-FFF2-40B4-BE49-F238E27FC236}">
                <a16:creationId xmlns:a16="http://schemas.microsoft.com/office/drawing/2014/main" id="{463D9A2F-272D-4627-9044-E514F2C47F61}"/>
              </a:ext>
            </a:extLst>
          </xdr:cNvPr>
          <xdr:cNvCxnSpPr/>
        </xdr:nvCxnSpPr>
        <xdr:spPr>
          <a:xfrm flipH="1">
            <a:off x="2709863" y="28898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54" name="Group 453">
            <a:extLst>
              <a:ext uri="{FF2B5EF4-FFF2-40B4-BE49-F238E27FC236}">
                <a16:creationId xmlns:a16="http://schemas.microsoft.com/office/drawing/2014/main" id="{00D5625C-D2B6-42D4-8E22-4DA59ADB7FEF}"/>
              </a:ext>
            </a:extLst>
          </xdr:cNvPr>
          <xdr:cNvGrpSpPr/>
        </xdr:nvGrpSpPr>
        <xdr:grpSpPr>
          <a:xfrm>
            <a:off x="447675" y="28174950"/>
            <a:ext cx="85725" cy="85726"/>
            <a:chOff x="1738313" y="3957637"/>
            <a:chExt cx="85725" cy="85726"/>
          </a:xfrm>
        </xdr:grpSpPr>
        <xdr:cxnSp macro="">
          <xdr:nvCxnSpPr>
            <xdr:cNvPr id="455" name="Straight Connector 454">
              <a:extLst>
                <a:ext uri="{FF2B5EF4-FFF2-40B4-BE49-F238E27FC236}">
                  <a16:creationId xmlns:a16="http://schemas.microsoft.com/office/drawing/2014/main" id="{FC4B189C-7FBE-D121-9E84-CD7A8FA2C65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6" name="Straight Connector 455">
              <a:extLst>
                <a:ext uri="{FF2B5EF4-FFF2-40B4-BE49-F238E27FC236}">
                  <a16:creationId xmlns:a16="http://schemas.microsoft.com/office/drawing/2014/main" id="{FA8B8A6A-EBAC-FC40-5DF2-F091C4ECF259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57" name="Group 456">
            <a:extLst>
              <a:ext uri="{FF2B5EF4-FFF2-40B4-BE49-F238E27FC236}">
                <a16:creationId xmlns:a16="http://schemas.microsoft.com/office/drawing/2014/main" id="{792A3279-EAFB-40AB-8BB0-FE0C78E5B7C5}"/>
              </a:ext>
            </a:extLst>
          </xdr:cNvPr>
          <xdr:cNvGrpSpPr/>
        </xdr:nvGrpSpPr>
        <xdr:grpSpPr>
          <a:xfrm>
            <a:off x="3848100" y="28174950"/>
            <a:ext cx="85725" cy="85726"/>
            <a:chOff x="1738313" y="3957637"/>
            <a:chExt cx="85725" cy="85726"/>
          </a:xfrm>
        </xdr:grpSpPr>
        <xdr:cxnSp macro="">
          <xdr:nvCxnSpPr>
            <xdr:cNvPr id="458" name="Straight Connector 457">
              <a:extLst>
                <a:ext uri="{FF2B5EF4-FFF2-40B4-BE49-F238E27FC236}">
                  <a16:creationId xmlns:a16="http://schemas.microsoft.com/office/drawing/2014/main" id="{644687F4-C32B-38EA-63E5-01A9F89F11E4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59" name="Straight Connector 458">
              <a:extLst>
                <a:ext uri="{FF2B5EF4-FFF2-40B4-BE49-F238E27FC236}">
                  <a16:creationId xmlns:a16="http://schemas.microsoft.com/office/drawing/2014/main" id="{CEB194D9-F9A7-75A8-E371-6F28A709868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14</xdr:col>
      <xdr:colOff>57150</xdr:colOff>
      <xdr:row>39</xdr:row>
      <xdr:rowOff>76200</xdr:rowOff>
    </xdr:from>
    <xdr:to>
      <xdr:col>15</xdr:col>
      <xdr:colOff>114300</xdr:colOff>
      <xdr:row>39</xdr:row>
      <xdr:rowOff>76200</xdr:rowOff>
    </xdr:to>
    <xdr:cxnSp macro="">
      <xdr:nvCxnSpPr>
        <xdr:cNvPr id="479" name="Straight Arrow Connector 478">
          <a:extLst>
            <a:ext uri="{FF2B5EF4-FFF2-40B4-BE49-F238E27FC236}">
              <a16:creationId xmlns:a16="http://schemas.microsoft.com/office/drawing/2014/main" id="{7D2A8153-04EA-4257-9B12-4965D0E84493}"/>
            </a:ext>
          </a:extLst>
        </xdr:cNvPr>
        <xdr:cNvCxnSpPr/>
      </xdr:nvCxnSpPr>
      <xdr:spPr>
        <a:xfrm>
          <a:off x="2486025" y="27508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40</xdr:row>
      <xdr:rowOff>76200</xdr:rowOff>
    </xdr:from>
    <xdr:to>
      <xdr:col>15</xdr:col>
      <xdr:colOff>114300</xdr:colOff>
      <xdr:row>40</xdr:row>
      <xdr:rowOff>76200</xdr:rowOff>
    </xdr:to>
    <xdr:cxnSp macro="">
      <xdr:nvCxnSpPr>
        <xdr:cNvPr id="480" name="Straight Arrow Connector 479">
          <a:extLst>
            <a:ext uri="{FF2B5EF4-FFF2-40B4-BE49-F238E27FC236}">
              <a16:creationId xmlns:a16="http://schemas.microsoft.com/office/drawing/2014/main" id="{5B33E390-0604-4429-BCD6-2ACDE92847C5}"/>
            </a:ext>
          </a:extLst>
        </xdr:cNvPr>
        <xdr:cNvCxnSpPr/>
      </xdr:nvCxnSpPr>
      <xdr:spPr>
        <a:xfrm>
          <a:off x="2486025" y="276510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41</xdr:row>
      <xdr:rowOff>76200</xdr:rowOff>
    </xdr:from>
    <xdr:to>
      <xdr:col>15</xdr:col>
      <xdr:colOff>114300</xdr:colOff>
      <xdr:row>41</xdr:row>
      <xdr:rowOff>76200</xdr:rowOff>
    </xdr:to>
    <xdr:cxnSp macro="">
      <xdr:nvCxnSpPr>
        <xdr:cNvPr id="481" name="Straight Arrow Connector 480">
          <a:extLst>
            <a:ext uri="{FF2B5EF4-FFF2-40B4-BE49-F238E27FC236}">
              <a16:creationId xmlns:a16="http://schemas.microsoft.com/office/drawing/2014/main" id="{2B1480F6-5CB0-47B8-8CE4-F425DAFBA390}"/>
            </a:ext>
          </a:extLst>
        </xdr:cNvPr>
        <xdr:cNvCxnSpPr/>
      </xdr:nvCxnSpPr>
      <xdr:spPr>
        <a:xfrm>
          <a:off x="2486025" y="277939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42</xdr:row>
      <xdr:rowOff>76200</xdr:rowOff>
    </xdr:from>
    <xdr:to>
      <xdr:col>15</xdr:col>
      <xdr:colOff>114300</xdr:colOff>
      <xdr:row>42</xdr:row>
      <xdr:rowOff>76200</xdr:rowOff>
    </xdr:to>
    <xdr:cxnSp macro="">
      <xdr:nvCxnSpPr>
        <xdr:cNvPr id="482" name="Straight Arrow Connector 481">
          <a:extLst>
            <a:ext uri="{FF2B5EF4-FFF2-40B4-BE49-F238E27FC236}">
              <a16:creationId xmlns:a16="http://schemas.microsoft.com/office/drawing/2014/main" id="{77E340B8-A574-4F41-88AB-FEDC658F9EF4}"/>
            </a:ext>
          </a:extLst>
        </xdr:cNvPr>
        <xdr:cNvCxnSpPr/>
      </xdr:nvCxnSpPr>
      <xdr:spPr>
        <a:xfrm>
          <a:off x="2486025" y="27936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27</xdr:row>
      <xdr:rowOff>0</xdr:rowOff>
    </xdr:from>
    <xdr:to>
      <xdr:col>24</xdr:col>
      <xdr:colOff>80979</xdr:colOff>
      <xdr:row>38</xdr:row>
      <xdr:rowOff>85723</xdr:rowOff>
    </xdr:to>
    <xdr:grpSp>
      <xdr:nvGrpSpPr>
        <xdr:cNvPr id="1357" name="Group 1356">
          <a:extLst>
            <a:ext uri="{FF2B5EF4-FFF2-40B4-BE49-F238E27FC236}">
              <a16:creationId xmlns:a16="http://schemas.microsoft.com/office/drawing/2014/main" id="{5B4C1419-77D3-3ACE-5718-D8CADCCC9EB3}"/>
            </a:ext>
          </a:extLst>
        </xdr:cNvPr>
        <xdr:cNvGrpSpPr/>
      </xdr:nvGrpSpPr>
      <xdr:grpSpPr>
        <a:xfrm>
          <a:off x="409574" y="4505325"/>
          <a:ext cx="3557605" cy="1657348"/>
          <a:chOff x="409574" y="7648575"/>
          <a:chExt cx="3557605" cy="1657348"/>
        </a:xfrm>
      </xdr:grpSpPr>
      <xdr:sp macro="" textlink="">
        <xdr:nvSpPr>
          <xdr:cNvPr id="466" name="Isosceles Triangle 465">
            <a:extLst>
              <a:ext uri="{FF2B5EF4-FFF2-40B4-BE49-F238E27FC236}">
                <a16:creationId xmlns:a16="http://schemas.microsoft.com/office/drawing/2014/main" id="{C4C4C692-8653-4EE8-A8A1-D3331CB4592E}"/>
              </a:ext>
            </a:extLst>
          </xdr:cNvPr>
          <xdr:cNvSpPr/>
        </xdr:nvSpPr>
        <xdr:spPr>
          <a:xfrm>
            <a:off x="409575" y="808672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67" name="Straight Connector 466">
            <a:extLst>
              <a:ext uri="{FF2B5EF4-FFF2-40B4-BE49-F238E27FC236}">
                <a16:creationId xmlns:a16="http://schemas.microsoft.com/office/drawing/2014/main" id="{20B6155A-543C-4D35-B011-13623083902A}"/>
              </a:ext>
            </a:extLst>
          </xdr:cNvPr>
          <xdr:cNvCxnSpPr/>
        </xdr:nvCxnSpPr>
        <xdr:spPr>
          <a:xfrm>
            <a:off x="485776" y="8077200"/>
            <a:ext cx="3419474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8" name="Isosceles Triangle 467">
            <a:extLst>
              <a:ext uri="{FF2B5EF4-FFF2-40B4-BE49-F238E27FC236}">
                <a16:creationId xmlns:a16="http://schemas.microsoft.com/office/drawing/2014/main" id="{36AE25C0-3BDE-4FCF-9231-780D6C5AEF7A}"/>
              </a:ext>
            </a:extLst>
          </xdr:cNvPr>
          <xdr:cNvSpPr/>
        </xdr:nvSpPr>
        <xdr:spPr>
          <a:xfrm>
            <a:off x="3805254" y="808196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69" name="Straight Arrow Connector 468">
            <a:extLst>
              <a:ext uri="{FF2B5EF4-FFF2-40B4-BE49-F238E27FC236}">
                <a16:creationId xmlns:a16="http://schemas.microsoft.com/office/drawing/2014/main" id="{FBE27DA3-754D-4F0A-B20B-1C923D562735}"/>
              </a:ext>
            </a:extLst>
          </xdr:cNvPr>
          <xdr:cNvCxnSpPr/>
        </xdr:nvCxnSpPr>
        <xdr:spPr>
          <a:xfrm flipV="1">
            <a:off x="485775" y="820578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Arrow Connector 469">
            <a:extLst>
              <a:ext uri="{FF2B5EF4-FFF2-40B4-BE49-F238E27FC236}">
                <a16:creationId xmlns:a16="http://schemas.microsoft.com/office/drawing/2014/main" id="{9BEC426C-13AC-439F-9FED-AA75B4D7CD50}"/>
              </a:ext>
            </a:extLst>
          </xdr:cNvPr>
          <xdr:cNvCxnSpPr/>
        </xdr:nvCxnSpPr>
        <xdr:spPr>
          <a:xfrm flipV="1">
            <a:off x="3886216" y="820102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1" name="Straight Connector 470">
            <a:extLst>
              <a:ext uri="{FF2B5EF4-FFF2-40B4-BE49-F238E27FC236}">
                <a16:creationId xmlns:a16="http://schemas.microsoft.com/office/drawing/2014/main" id="{F835CAA3-AFF3-47FD-976A-C3E9ABE23DE5}"/>
              </a:ext>
            </a:extLst>
          </xdr:cNvPr>
          <xdr:cNvCxnSpPr/>
        </xdr:nvCxnSpPr>
        <xdr:spPr>
          <a:xfrm>
            <a:off x="485775" y="86487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Straight Connector 471">
            <a:extLst>
              <a:ext uri="{FF2B5EF4-FFF2-40B4-BE49-F238E27FC236}">
                <a16:creationId xmlns:a16="http://schemas.microsoft.com/office/drawing/2014/main" id="{CCC78846-1397-4006-A410-CEB7C5608E2D}"/>
              </a:ext>
            </a:extLst>
          </xdr:cNvPr>
          <xdr:cNvCxnSpPr/>
        </xdr:nvCxnSpPr>
        <xdr:spPr>
          <a:xfrm>
            <a:off x="3886215" y="8658225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Straight Connector 472">
            <a:extLst>
              <a:ext uri="{FF2B5EF4-FFF2-40B4-BE49-F238E27FC236}">
                <a16:creationId xmlns:a16="http://schemas.microsoft.com/office/drawing/2014/main" id="{B96385E4-CC9E-4A13-9BD4-FA74C146878D}"/>
              </a:ext>
            </a:extLst>
          </xdr:cNvPr>
          <xdr:cNvCxnSpPr/>
        </xdr:nvCxnSpPr>
        <xdr:spPr>
          <a:xfrm>
            <a:off x="409574" y="9077326"/>
            <a:ext cx="35385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Connector 473">
            <a:extLst>
              <a:ext uri="{FF2B5EF4-FFF2-40B4-BE49-F238E27FC236}">
                <a16:creationId xmlns:a16="http://schemas.microsoft.com/office/drawing/2014/main" id="{5A3F08A6-F9A8-4319-B25F-3D3708D7AFAC}"/>
              </a:ext>
            </a:extLst>
          </xdr:cNvPr>
          <xdr:cNvCxnSpPr/>
        </xdr:nvCxnSpPr>
        <xdr:spPr>
          <a:xfrm flipH="1">
            <a:off x="442912" y="9039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Straight Connector 474">
            <a:extLst>
              <a:ext uri="{FF2B5EF4-FFF2-40B4-BE49-F238E27FC236}">
                <a16:creationId xmlns:a16="http://schemas.microsoft.com/office/drawing/2014/main" id="{B8F3B906-1FDE-445F-BD44-E844327D9A3E}"/>
              </a:ext>
            </a:extLst>
          </xdr:cNvPr>
          <xdr:cNvCxnSpPr/>
        </xdr:nvCxnSpPr>
        <xdr:spPr>
          <a:xfrm flipH="1">
            <a:off x="3843352" y="90344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Straight Connector 475">
            <a:extLst>
              <a:ext uri="{FF2B5EF4-FFF2-40B4-BE49-F238E27FC236}">
                <a16:creationId xmlns:a16="http://schemas.microsoft.com/office/drawing/2014/main" id="{509B9862-64E0-4D37-8A1B-30BD417882E3}"/>
              </a:ext>
            </a:extLst>
          </xdr:cNvPr>
          <xdr:cNvCxnSpPr/>
        </xdr:nvCxnSpPr>
        <xdr:spPr>
          <a:xfrm>
            <a:off x="485775" y="916304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" name="Straight Arrow Connector 476">
            <a:extLst>
              <a:ext uri="{FF2B5EF4-FFF2-40B4-BE49-F238E27FC236}">
                <a16:creationId xmlns:a16="http://schemas.microsoft.com/office/drawing/2014/main" id="{ADB2F78B-E6FF-4D24-8E9C-30ED4CA8BA93}"/>
              </a:ext>
            </a:extLst>
          </xdr:cNvPr>
          <xdr:cNvCxnSpPr/>
        </xdr:nvCxnSpPr>
        <xdr:spPr>
          <a:xfrm>
            <a:off x="490537" y="922020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Straight Arrow Connector 477">
            <a:extLst>
              <a:ext uri="{FF2B5EF4-FFF2-40B4-BE49-F238E27FC236}">
                <a16:creationId xmlns:a16="http://schemas.microsoft.com/office/drawing/2014/main" id="{904EA3B4-C71A-4834-B1DF-C241697BD40C}"/>
              </a:ext>
            </a:extLst>
          </xdr:cNvPr>
          <xdr:cNvCxnSpPr/>
        </xdr:nvCxnSpPr>
        <xdr:spPr>
          <a:xfrm>
            <a:off x="1619250" y="764857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3" name="Straight Connector 482">
            <a:extLst>
              <a:ext uri="{FF2B5EF4-FFF2-40B4-BE49-F238E27FC236}">
                <a16:creationId xmlns:a16="http://schemas.microsoft.com/office/drawing/2014/main" id="{A6514757-1B69-4305-93B2-61DEB0731C2B}"/>
              </a:ext>
            </a:extLst>
          </xdr:cNvPr>
          <xdr:cNvCxnSpPr/>
        </xdr:nvCxnSpPr>
        <xdr:spPr>
          <a:xfrm>
            <a:off x="409575" y="8791575"/>
            <a:ext cx="3533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Straight Connector 483">
            <a:extLst>
              <a:ext uri="{FF2B5EF4-FFF2-40B4-BE49-F238E27FC236}">
                <a16:creationId xmlns:a16="http://schemas.microsoft.com/office/drawing/2014/main" id="{FC93AB48-05FD-4F64-BF9D-460510FCD8A0}"/>
              </a:ext>
            </a:extLst>
          </xdr:cNvPr>
          <xdr:cNvCxnSpPr/>
        </xdr:nvCxnSpPr>
        <xdr:spPr>
          <a:xfrm flipH="1">
            <a:off x="442913" y="875347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5" name="Straight Connector 484">
            <a:extLst>
              <a:ext uri="{FF2B5EF4-FFF2-40B4-BE49-F238E27FC236}">
                <a16:creationId xmlns:a16="http://schemas.microsoft.com/office/drawing/2014/main" id="{69F3E130-C118-4601-BF7F-B34ADE08D516}"/>
              </a:ext>
            </a:extLst>
          </xdr:cNvPr>
          <xdr:cNvCxnSpPr/>
        </xdr:nvCxnSpPr>
        <xdr:spPr>
          <a:xfrm flipH="1">
            <a:off x="3843353" y="874871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Straight Connector 485">
            <a:extLst>
              <a:ext uri="{FF2B5EF4-FFF2-40B4-BE49-F238E27FC236}">
                <a16:creationId xmlns:a16="http://schemas.microsoft.com/office/drawing/2014/main" id="{AF752593-D5D0-4DB2-BBA5-2553529CA02A}"/>
              </a:ext>
            </a:extLst>
          </xdr:cNvPr>
          <xdr:cNvCxnSpPr/>
        </xdr:nvCxnSpPr>
        <xdr:spPr>
          <a:xfrm>
            <a:off x="1619251" y="836295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Straight Connector 486">
            <a:extLst>
              <a:ext uri="{FF2B5EF4-FFF2-40B4-BE49-F238E27FC236}">
                <a16:creationId xmlns:a16="http://schemas.microsoft.com/office/drawing/2014/main" id="{FD77DD74-58A2-4666-BCC5-CED37220B1A3}"/>
              </a:ext>
            </a:extLst>
          </xdr:cNvPr>
          <xdr:cNvCxnSpPr/>
        </xdr:nvCxnSpPr>
        <xdr:spPr>
          <a:xfrm flipH="1">
            <a:off x="1576388" y="8753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88" name="Group 487">
            <a:extLst>
              <a:ext uri="{FF2B5EF4-FFF2-40B4-BE49-F238E27FC236}">
                <a16:creationId xmlns:a16="http://schemas.microsoft.com/office/drawing/2014/main" id="{690AD841-B42F-4163-9A87-E7AC98F003A7}"/>
              </a:ext>
            </a:extLst>
          </xdr:cNvPr>
          <xdr:cNvGrpSpPr/>
        </xdr:nvGrpSpPr>
        <xdr:grpSpPr>
          <a:xfrm>
            <a:off x="447675" y="8039100"/>
            <a:ext cx="85725" cy="85726"/>
            <a:chOff x="1738313" y="3957637"/>
            <a:chExt cx="85725" cy="85726"/>
          </a:xfrm>
        </xdr:grpSpPr>
        <xdr:cxnSp macro="">
          <xdr:nvCxnSpPr>
            <xdr:cNvPr id="489" name="Straight Connector 488">
              <a:extLst>
                <a:ext uri="{FF2B5EF4-FFF2-40B4-BE49-F238E27FC236}">
                  <a16:creationId xmlns:a16="http://schemas.microsoft.com/office/drawing/2014/main" id="{6AAED4A5-8E9C-093E-D8A9-E690FCFD1BC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0" name="Straight Connector 489">
              <a:extLst>
                <a:ext uri="{FF2B5EF4-FFF2-40B4-BE49-F238E27FC236}">
                  <a16:creationId xmlns:a16="http://schemas.microsoft.com/office/drawing/2014/main" id="{0CCE347D-A317-E964-1FBA-279F33A01F3E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91" name="Group 490">
            <a:extLst>
              <a:ext uri="{FF2B5EF4-FFF2-40B4-BE49-F238E27FC236}">
                <a16:creationId xmlns:a16="http://schemas.microsoft.com/office/drawing/2014/main" id="{2D4303CB-0F3C-4884-82EE-107BBC67C9B9}"/>
              </a:ext>
            </a:extLst>
          </xdr:cNvPr>
          <xdr:cNvGrpSpPr/>
        </xdr:nvGrpSpPr>
        <xdr:grpSpPr>
          <a:xfrm>
            <a:off x="3848116" y="8039100"/>
            <a:ext cx="85725" cy="85726"/>
            <a:chOff x="1738313" y="3957637"/>
            <a:chExt cx="85725" cy="85726"/>
          </a:xfrm>
        </xdr:grpSpPr>
        <xdr:cxnSp macro="">
          <xdr:nvCxnSpPr>
            <xdr:cNvPr id="492" name="Straight Connector 491">
              <a:extLst>
                <a:ext uri="{FF2B5EF4-FFF2-40B4-BE49-F238E27FC236}">
                  <a16:creationId xmlns:a16="http://schemas.microsoft.com/office/drawing/2014/main" id="{2494E735-1121-C34E-D52C-791EFD7F2BB0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3" name="Straight Connector 492">
              <a:extLst>
                <a:ext uri="{FF2B5EF4-FFF2-40B4-BE49-F238E27FC236}">
                  <a16:creationId xmlns:a16="http://schemas.microsoft.com/office/drawing/2014/main" id="{53147391-36A4-66F7-8631-05ADEED6A6CE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96" name="Straight Connector 495">
            <a:extLst>
              <a:ext uri="{FF2B5EF4-FFF2-40B4-BE49-F238E27FC236}">
                <a16:creationId xmlns:a16="http://schemas.microsoft.com/office/drawing/2014/main" id="{9F713F6F-A774-47E8-9027-984D7F976452}"/>
              </a:ext>
            </a:extLst>
          </xdr:cNvPr>
          <xdr:cNvCxnSpPr/>
        </xdr:nvCxnSpPr>
        <xdr:spPr>
          <a:xfrm>
            <a:off x="2752726" y="836295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7" name="Straight Connector 496">
            <a:extLst>
              <a:ext uri="{FF2B5EF4-FFF2-40B4-BE49-F238E27FC236}">
                <a16:creationId xmlns:a16="http://schemas.microsoft.com/office/drawing/2014/main" id="{5A470748-1028-4FA1-9684-5A2EA8937B49}"/>
              </a:ext>
            </a:extLst>
          </xdr:cNvPr>
          <xdr:cNvCxnSpPr/>
        </xdr:nvCxnSpPr>
        <xdr:spPr>
          <a:xfrm flipH="1">
            <a:off x="2709863" y="8753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8" name="Straight Arrow Connector 497">
            <a:extLst>
              <a:ext uri="{FF2B5EF4-FFF2-40B4-BE49-F238E27FC236}">
                <a16:creationId xmlns:a16="http://schemas.microsoft.com/office/drawing/2014/main" id="{20A817FA-4B01-4840-8866-892239FAC55C}"/>
              </a:ext>
            </a:extLst>
          </xdr:cNvPr>
          <xdr:cNvCxnSpPr/>
        </xdr:nvCxnSpPr>
        <xdr:spPr>
          <a:xfrm>
            <a:off x="2752725" y="764857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57150</xdr:colOff>
      <xdr:row>151</xdr:row>
      <xdr:rowOff>76200</xdr:rowOff>
    </xdr:from>
    <xdr:to>
      <xdr:col>15</xdr:col>
      <xdr:colOff>114300</xdr:colOff>
      <xdr:row>151</xdr:row>
      <xdr:rowOff>76200</xdr:rowOff>
    </xdr:to>
    <xdr:cxnSp macro="">
      <xdr:nvCxnSpPr>
        <xdr:cNvPr id="513" name="Straight Arrow Connector 512">
          <a:extLst>
            <a:ext uri="{FF2B5EF4-FFF2-40B4-BE49-F238E27FC236}">
              <a16:creationId xmlns:a16="http://schemas.microsoft.com/office/drawing/2014/main" id="{420F16FE-6ED1-40D0-8FE5-3546AA42DC32}"/>
            </a:ext>
          </a:extLst>
        </xdr:cNvPr>
        <xdr:cNvCxnSpPr/>
      </xdr:nvCxnSpPr>
      <xdr:spPr>
        <a:xfrm>
          <a:off x="2486025" y="33651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152</xdr:row>
      <xdr:rowOff>76200</xdr:rowOff>
    </xdr:from>
    <xdr:to>
      <xdr:col>15</xdr:col>
      <xdr:colOff>114300</xdr:colOff>
      <xdr:row>152</xdr:row>
      <xdr:rowOff>76200</xdr:rowOff>
    </xdr:to>
    <xdr:cxnSp macro="">
      <xdr:nvCxnSpPr>
        <xdr:cNvPr id="514" name="Straight Arrow Connector 513">
          <a:extLst>
            <a:ext uri="{FF2B5EF4-FFF2-40B4-BE49-F238E27FC236}">
              <a16:creationId xmlns:a16="http://schemas.microsoft.com/office/drawing/2014/main" id="{8C33FD2C-4CEB-4A50-8526-2F6A681575EF}"/>
            </a:ext>
          </a:extLst>
        </xdr:cNvPr>
        <xdr:cNvCxnSpPr/>
      </xdr:nvCxnSpPr>
      <xdr:spPr>
        <a:xfrm>
          <a:off x="2486025" y="337947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153</xdr:row>
      <xdr:rowOff>76200</xdr:rowOff>
    </xdr:from>
    <xdr:to>
      <xdr:col>15</xdr:col>
      <xdr:colOff>114300</xdr:colOff>
      <xdr:row>153</xdr:row>
      <xdr:rowOff>76200</xdr:rowOff>
    </xdr:to>
    <xdr:cxnSp macro="">
      <xdr:nvCxnSpPr>
        <xdr:cNvPr id="515" name="Straight Arrow Connector 514">
          <a:extLst>
            <a:ext uri="{FF2B5EF4-FFF2-40B4-BE49-F238E27FC236}">
              <a16:creationId xmlns:a16="http://schemas.microsoft.com/office/drawing/2014/main" id="{3C616671-D3AC-4EEB-8B33-BA9D8685027F}"/>
            </a:ext>
          </a:extLst>
        </xdr:cNvPr>
        <xdr:cNvCxnSpPr/>
      </xdr:nvCxnSpPr>
      <xdr:spPr>
        <a:xfrm>
          <a:off x="2486025" y="33937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154</xdr:row>
      <xdr:rowOff>76200</xdr:rowOff>
    </xdr:from>
    <xdr:to>
      <xdr:col>15</xdr:col>
      <xdr:colOff>114300</xdr:colOff>
      <xdr:row>154</xdr:row>
      <xdr:rowOff>76200</xdr:rowOff>
    </xdr:to>
    <xdr:cxnSp macro="">
      <xdr:nvCxnSpPr>
        <xdr:cNvPr id="516" name="Straight Arrow Connector 515">
          <a:extLst>
            <a:ext uri="{FF2B5EF4-FFF2-40B4-BE49-F238E27FC236}">
              <a16:creationId xmlns:a16="http://schemas.microsoft.com/office/drawing/2014/main" id="{447D545C-F16C-4AB4-B4FE-9E90BD21CDD0}"/>
            </a:ext>
          </a:extLst>
        </xdr:cNvPr>
        <xdr:cNvCxnSpPr/>
      </xdr:nvCxnSpPr>
      <xdr:spPr>
        <a:xfrm>
          <a:off x="2486025" y="34080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139</xdr:row>
      <xdr:rowOff>0</xdr:rowOff>
    </xdr:from>
    <xdr:to>
      <xdr:col>24</xdr:col>
      <xdr:colOff>80979</xdr:colOff>
      <xdr:row>150</xdr:row>
      <xdr:rowOff>85723</xdr:rowOff>
    </xdr:to>
    <xdr:grpSp>
      <xdr:nvGrpSpPr>
        <xdr:cNvPr id="1356" name="Group 1355">
          <a:extLst>
            <a:ext uri="{FF2B5EF4-FFF2-40B4-BE49-F238E27FC236}">
              <a16:creationId xmlns:a16="http://schemas.microsoft.com/office/drawing/2014/main" id="{18ED4585-6FE4-768F-93D5-BB7347ED0683}"/>
            </a:ext>
          </a:extLst>
        </xdr:cNvPr>
        <xdr:cNvGrpSpPr/>
      </xdr:nvGrpSpPr>
      <xdr:grpSpPr>
        <a:xfrm>
          <a:off x="409574" y="20507325"/>
          <a:ext cx="3557605" cy="1657348"/>
          <a:chOff x="409574" y="10791825"/>
          <a:chExt cx="3557605" cy="1657348"/>
        </a:xfrm>
      </xdr:grpSpPr>
      <xdr:sp macro="" textlink="">
        <xdr:nvSpPr>
          <xdr:cNvPr id="500" name="Isosceles Triangle 499">
            <a:extLst>
              <a:ext uri="{FF2B5EF4-FFF2-40B4-BE49-F238E27FC236}">
                <a16:creationId xmlns:a16="http://schemas.microsoft.com/office/drawing/2014/main" id="{3EAAE6F8-61BE-4820-8010-FCDE1FA0A863}"/>
              </a:ext>
            </a:extLst>
          </xdr:cNvPr>
          <xdr:cNvSpPr/>
        </xdr:nvSpPr>
        <xdr:spPr>
          <a:xfrm>
            <a:off x="409575" y="112299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01" name="Straight Connector 500">
            <a:extLst>
              <a:ext uri="{FF2B5EF4-FFF2-40B4-BE49-F238E27FC236}">
                <a16:creationId xmlns:a16="http://schemas.microsoft.com/office/drawing/2014/main" id="{FB6BFBA9-FC97-480C-871E-A46C690AF26A}"/>
              </a:ext>
            </a:extLst>
          </xdr:cNvPr>
          <xdr:cNvCxnSpPr/>
        </xdr:nvCxnSpPr>
        <xdr:spPr>
          <a:xfrm>
            <a:off x="485776" y="11220450"/>
            <a:ext cx="3419474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2" name="Isosceles Triangle 501">
            <a:extLst>
              <a:ext uri="{FF2B5EF4-FFF2-40B4-BE49-F238E27FC236}">
                <a16:creationId xmlns:a16="http://schemas.microsoft.com/office/drawing/2014/main" id="{2EC88C8B-B406-41AB-B6AE-502BE61F1682}"/>
              </a:ext>
            </a:extLst>
          </xdr:cNvPr>
          <xdr:cNvSpPr/>
        </xdr:nvSpPr>
        <xdr:spPr>
          <a:xfrm>
            <a:off x="3805254" y="112252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03" name="Straight Arrow Connector 502">
            <a:extLst>
              <a:ext uri="{FF2B5EF4-FFF2-40B4-BE49-F238E27FC236}">
                <a16:creationId xmlns:a16="http://schemas.microsoft.com/office/drawing/2014/main" id="{9C4D9FAB-C85A-4450-8DCF-D905F757117A}"/>
              </a:ext>
            </a:extLst>
          </xdr:cNvPr>
          <xdr:cNvCxnSpPr/>
        </xdr:nvCxnSpPr>
        <xdr:spPr>
          <a:xfrm flipV="1">
            <a:off x="485775" y="113490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Arrow Connector 503">
            <a:extLst>
              <a:ext uri="{FF2B5EF4-FFF2-40B4-BE49-F238E27FC236}">
                <a16:creationId xmlns:a16="http://schemas.microsoft.com/office/drawing/2014/main" id="{DC2AA540-3B5C-4FC7-BAA0-A39429D524A2}"/>
              </a:ext>
            </a:extLst>
          </xdr:cNvPr>
          <xdr:cNvCxnSpPr/>
        </xdr:nvCxnSpPr>
        <xdr:spPr>
          <a:xfrm flipV="1">
            <a:off x="3886216" y="113442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" name="Straight Connector 504">
            <a:extLst>
              <a:ext uri="{FF2B5EF4-FFF2-40B4-BE49-F238E27FC236}">
                <a16:creationId xmlns:a16="http://schemas.microsoft.com/office/drawing/2014/main" id="{0A8B9D9F-E82C-4E17-AD23-34F732F7924F}"/>
              </a:ext>
            </a:extLst>
          </xdr:cNvPr>
          <xdr:cNvCxnSpPr/>
        </xdr:nvCxnSpPr>
        <xdr:spPr>
          <a:xfrm>
            <a:off x="485775" y="1179195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" name="Straight Connector 505">
            <a:extLst>
              <a:ext uri="{FF2B5EF4-FFF2-40B4-BE49-F238E27FC236}">
                <a16:creationId xmlns:a16="http://schemas.microsoft.com/office/drawing/2014/main" id="{479FDEF1-4F39-4B33-8A4F-813AD1895ACE}"/>
              </a:ext>
            </a:extLst>
          </xdr:cNvPr>
          <xdr:cNvCxnSpPr/>
        </xdr:nvCxnSpPr>
        <xdr:spPr>
          <a:xfrm>
            <a:off x="3886215" y="11801475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" name="Straight Connector 506">
            <a:extLst>
              <a:ext uri="{FF2B5EF4-FFF2-40B4-BE49-F238E27FC236}">
                <a16:creationId xmlns:a16="http://schemas.microsoft.com/office/drawing/2014/main" id="{158E16F6-B292-45BE-A4E3-A558B3944665}"/>
              </a:ext>
            </a:extLst>
          </xdr:cNvPr>
          <xdr:cNvCxnSpPr/>
        </xdr:nvCxnSpPr>
        <xdr:spPr>
          <a:xfrm>
            <a:off x="409574" y="12220576"/>
            <a:ext cx="35385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Straight Connector 507">
            <a:extLst>
              <a:ext uri="{FF2B5EF4-FFF2-40B4-BE49-F238E27FC236}">
                <a16:creationId xmlns:a16="http://schemas.microsoft.com/office/drawing/2014/main" id="{A908D168-EEA0-4823-90C8-0E56C0E1EF70}"/>
              </a:ext>
            </a:extLst>
          </xdr:cNvPr>
          <xdr:cNvCxnSpPr/>
        </xdr:nvCxnSpPr>
        <xdr:spPr>
          <a:xfrm flipH="1">
            <a:off x="442912" y="12182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9" name="Straight Connector 508">
            <a:extLst>
              <a:ext uri="{FF2B5EF4-FFF2-40B4-BE49-F238E27FC236}">
                <a16:creationId xmlns:a16="http://schemas.microsoft.com/office/drawing/2014/main" id="{BF53D2E9-1328-413C-AFBE-843DA46639EF}"/>
              </a:ext>
            </a:extLst>
          </xdr:cNvPr>
          <xdr:cNvCxnSpPr/>
        </xdr:nvCxnSpPr>
        <xdr:spPr>
          <a:xfrm flipH="1">
            <a:off x="3843352" y="121777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" name="Straight Connector 509">
            <a:extLst>
              <a:ext uri="{FF2B5EF4-FFF2-40B4-BE49-F238E27FC236}">
                <a16:creationId xmlns:a16="http://schemas.microsoft.com/office/drawing/2014/main" id="{08B0AAB0-8BB3-4AE0-AA8D-4A345D8EAF66}"/>
              </a:ext>
            </a:extLst>
          </xdr:cNvPr>
          <xdr:cNvCxnSpPr/>
        </xdr:nvCxnSpPr>
        <xdr:spPr>
          <a:xfrm>
            <a:off x="485775" y="123062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" name="Straight Arrow Connector 510">
            <a:extLst>
              <a:ext uri="{FF2B5EF4-FFF2-40B4-BE49-F238E27FC236}">
                <a16:creationId xmlns:a16="http://schemas.microsoft.com/office/drawing/2014/main" id="{0F5FC153-AE83-42CD-A50B-22EB22C411EB}"/>
              </a:ext>
            </a:extLst>
          </xdr:cNvPr>
          <xdr:cNvCxnSpPr/>
        </xdr:nvCxnSpPr>
        <xdr:spPr>
          <a:xfrm>
            <a:off x="490537" y="1236345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2" name="Straight Arrow Connector 511">
            <a:extLst>
              <a:ext uri="{FF2B5EF4-FFF2-40B4-BE49-F238E27FC236}">
                <a16:creationId xmlns:a16="http://schemas.microsoft.com/office/drawing/2014/main" id="{F8710301-D819-43A3-ACB7-4BB3503FC4EA}"/>
              </a:ext>
            </a:extLst>
          </xdr:cNvPr>
          <xdr:cNvCxnSpPr/>
        </xdr:nvCxnSpPr>
        <xdr:spPr>
          <a:xfrm>
            <a:off x="1619250" y="1079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7" name="Straight Connector 516">
            <a:extLst>
              <a:ext uri="{FF2B5EF4-FFF2-40B4-BE49-F238E27FC236}">
                <a16:creationId xmlns:a16="http://schemas.microsoft.com/office/drawing/2014/main" id="{7F4C591E-C462-488B-8147-680E4E079B75}"/>
              </a:ext>
            </a:extLst>
          </xdr:cNvPr>
          <xdr:cNvCxnSpPr/>
        </xdr:nvCxnSpPr>
        <xdr:spPr>
          <a:xfrm>
            <a:off x="409575" y="11934825"/>
            <a:ext cx="3533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8" name="Straight Connector 517">
            <a:extLst>
              <a:ext uri="{FF2B5EF4-FFF2-40B4-BE49-F238E27FC236}">
                <a16:creationId xmlns:a16="http://schemas.microsoft.com/office/drawing/2014/main" id="{0335ABF0-D7B2-4646-BCC3-88BA7D73DEE7}"/>
              </a:ext>
            </a:extLst>
          </xdr:cNvPr>
          <xdr:cNvCxnSpPr/>
        </xdr:nvCxnSpPr>
        <xdr:spPr>
          <a:xfrm flipH="1">
            <a:off x="442913" y="1189672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9" name="Straight Connector 518">
            <a:extLst>
              <a:ext uri="{FF2B5EF4-FFF2-40B4-BE49-F238E27FC236}">
                <a16:creationId xmlns:a16="http://schemas.microsoft.com/office/drawing/2014/main" id="{E211B0A6-127A-498D-935C-9D9418EF8BB2}"/>
              </a:ext>
            </a:extLst>
          </xdr:cNvPr>
          <xdr:cNvCxnSpPr/>
        </xdr:nvCxnSpPr>
        <xdr:spPr>
          <a:xfrm flipH="1">
            <a:off x="3843353" y="1189196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Straight Connector 519">
            <a:extLst>
              <a:ext uri="{FF2B5EF4-FFF2-40B4-BE49-F238E27FC236}">
                <a16:creationId xmlns:a16="http://schemas.microsoft.com/office/drawing/2014/main" id="{C46873E9-32A4-4617-AA8D-A0BE8D5C388A}"/>
              </a:ext>
            </a:extLst>
          </xdr:cNvPr>
          <xdr:cNvCxnSpPr/>
        </xdr:nvCxnSpPr>
        <xdr:spPr>
          <a:xfrm>
            <a:off x="1619251" y="1150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1" name="Straight Connector 520">
            <a:extLst>
              <a:ext uri="{FF2B5EF4-FFF2-40B4-BE49-F238E27FC236}">
                <a16:creationId xmlns:a16="http://schemas.microsoft.com/office/drawing/2014/main" id="{DE48D9D3-3FA7-410D-B39F-3B6AC92A4487}"/>
              </a:ext>
            </a:extLst>
          </xdr:cNvPr>
          <xdr:cNvCxnSpPr/>
        </xdr:nvCxnSpPr>
        <xdr:spPr>
          <a:xfrm flipH="1">
            <a:off x="1576388" y="1189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22" name="Group 521">
            <a:extLst>
              <a:ext uri="{FF2B5EF4-FFF2-40B4-BE49-F238E27FC236}">
                <a16:creationId xmlns:a16="http://schemas.microsoft.com/office/drawing/2014/main" id="{08626740-5429-4BE0-A0A7-4BCD34F3C903}"/>
              </a:ext>
            </a:extLst>
          </xdr:cNvPr>
          <xdr:cNvGrpSpPr/>
        </xdr:nvGrpSpPr>
        <xdr:grpSpPr>
          <a:xfrm>
            <a:off x="447675" y="11182350"/>
            <a:ext cx="85725" cy="85726"/>
            <a:chOff x="1738313" y="3957637"/>
            <a:chExt cx="85725" cy="85726"/>
          </a:xfrm>
        </xdr:grpSpPr>
        <xdr:cxnSp macro="">
          <xdr:nvCxnSpPr>
            <xdr:cNvPr id="523" name="Straight Connector 522">
              <a:extLst>
                <a:ext uri="{FF2B5EF4-FFF2-40B4-BE49-F238E27FC236}">
                  <a16:creationId xmlns:a16="http://schemas.microsoft.com/office/drawing/2014/main" id="{5161EC52-6114-CCC3-AC03-49CC656EFC9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4" name="Straight Connector 523">
              <a:extLst>
                <a:ext uri="{FF2B5EF4-FFF2-40B4-BE49-F238E27FC236}">
                  <a16:creationId xmlns:a16="http://schemas.microsoft.com/office/drawing/2014/main" id="{AF426C79-3595-7413-0161-7AA798709B7A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25" name="Group 524">
            <a:extLst>
              <a:ext uri="{FF2B5EF4-FFF2-40B4-BE49-F238E27FC236}">
                <a16:creationId xmlns:a16="http://schemas.microsoft.com/office/drawing/2014/main" id="{7A2CEB57-5E5B-4FCB-80A5-67ADAF5C3A72}"/>
              </a:ext>
            </a:extLst>
          </xdr:cNvPr>
          <xdr:cNvGrpSpPr/>
        </xdr:nvGrpSpPr>
        <xdr:grpSpPr>
          <a:xfrm>
            <a:off x="3848116" y="11182350"/>
            <a:ext cx="85725" cy="85726"/>
            <a:chOff x="1738313" y="3957637"/>
            <a:chExt cx="85725" cy="85726"/>
          </a:xfrm>
        </xdr:grpSpPr>
        <xdr:cxnSp macro="">
          <xdr:nvCxnSpPr>
            <xdr:cNvPr id="526" name="Straight Connector 525">
              <a:extLst>
                <a:ext uri="{FF2B5EF4-FFF2-40B4-BE49-F238E27FC236}">
                  <a16:creationId xmlns:a16="http://schemas.microsoft.com/office/drawing/2014/main" id="{5A3E30A2-EA1A-2B08-D2C3-3446587AB9DA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7" name="Straight Connector 526">
              <a:extLst>
                <a:ext uri="{FF2B5EF4-FFF2-40B4-BE49-F238E27FC236}">
                  <a16:creationId xmlns:a16="http://schemas.microsoft.com/office/drawing/2014/main" id="{BDB17AC8-1FC7-979E-FFF3-09A1E7DF62D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28" name="Straight Connector 527">
            <a:extLst>
              <a:ext uri="{FF2B5EF4-FFF2-40B4-BE49-F238E27FC236}">
                <a16:creationId xmlns:a16="http://schemas.microsoft.com/office/drawing/2014/main" id="{D089AB2B-657B-41DC-BD29-FE17AFC60393}"/>
              </a:ext>
            </a:extLst>
          </xdr:cNvPr>
          <xdr:cNvCxnSpPr/>
        </xdr:nvCxnSpPr>
        <xdr:spPr>
          <a:xfrm>
            <a:off x="2752726" y="1150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Straight Connector 528">
            <a:extLst>
              <a:ext uri="{FF2B5EF4-FFF2-40B4-BE49-F238E27FC236}">
                <a16:creationId xmlns:a16="http://schemas.microsoft.com/office/drawing/2014/main" id="{4BCE32E8-D34E-4E1A-B26A-C2C8D4C9245D}"/>
              </a:ext>
            </a:extLst>
          </xdr:cNvPr>
          <xdr:cNvCxnSpPr/>
        </xdr:nvCxnSpPr>
        <xdr:spPr>
          <a:xfrm flipH="1">
            <a:off x="2709863" y="1189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Straight Arrow Connector 529">
            <a:extLst>
              <a:ext uri="{FF2B5EF4-FFF2-40B4-BE49-F238E27FC236}">
                <a16:creationId xmlns:a16="http://schemas.microsoft.com/office/drawing/2014/main" id="{C6E1B795-9BDE-44DD-B772-F8EF162AEB2E}"/>
              </a:ext>
            </a:extLst>
          </xdr:cNvPr>
          <xdr:cNvCxnSpPr/>
        </xdr:nvCxnSpPr>
        <xdr:spPr>
          <a:xfrm>
            <a:off x="2752725" y="1079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31" name="Group 530">
            <a:extLst>
              <a:ext uri="{FF2B5EF4-FFF2-40B4-BE49-F238E27FC236}">
                <a16:creationId xmlns:a16="http://schemas.microsoft.com/office/drawing/2014/main" id="{A29A16DF-E5BC-4260-AC0D-2A294ED21D6E}"/>
              </a:ext>
            </a:extLst>
          </xdr:cNvPr>
          <xdr:cNvGrpSpPr/>
        </xdr:nvGrpSpPr>
        <xdr:grpSpPr>
          <a:xfrm>
            <a:off x="1581150" y="11172825"/>
            <a:ext cx="85725" cy="85726"/>
            <a:chOff x="1738313" y="3957637"/>
            <a:chExt cx="85725" cy="85726"/>
          </a:xfrm>
        </xdr:grpSpPr>
        <xdr:cxnSp macro="">
          <xdr:nvCxnSpPr>
            <xdr:cNvPr id="532" name="Straight Connector 531">
              <a:extLst>
                <a:ext uri="{FF2B5EF4-FFF2-40B4-BE49-F238E27FC236}">
                  <a16:creationId xmlns:a16="http://schemas.microsoft.com/office/drawing/2014/main" id="{75F5E86C-4665-06CB-B08D-0FD67BC21F1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3" name="Straight Connector 532">
              <a:extLst>
                <a:ext uri="{FF2B5EF4-FFF2-40B4-BE49-F238E27FC236}">
                  <a16:creationId xmlns:a16="http://schemas.microsoft.com/office/drawing/2014/main" id="{64E18128-434F-8412-3014-C6B1467CF470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34" name="Group 533">
            <a:extLst>
              <a:ext uri="{FF2B5EF4-FFF2-40B4-BE49-F238E27FC236}">
                <a16:creationId xmlns:a16="http://schemas.microsoft.com/office/drawing/2014/main" id="{F9E438DA-95DC-4397-8300-58AD86E45632}"/>
              </a:ext>
            </a:extLst>
          </xdr:cNvPr>
          <xdr:cNvGrpSpPr/>
        </xdr:nvGrpSpPr>
        <xdr:grpSpPr>
          <a:xfrm>
            <a:off x="2709862" y="11177587"/>
            <a:ext cx="85725" cy="85726"/>
            <a:chOff x="1738313" y="3957637"/>
            <a:chExt cx="85725" cy="85726"/>
          </a:xfrm>
        </xdr:grpSpPr>
        <xdr:cxnSp macro="">
          <xdr:nvCxnSpPr>
            <xdr:cNvPr id="535" name="Straight Connector 534">
              <a:extLst>
                <a:ext uri="{FF2B5EF4-FFF2-40B4-BE49-F238E27FC236}">
                  <a16:creationId xmlns:a16="http://schemas.microsoft.com/office/drawing/2014/main" id="{B60E27D1-5362-A632-3B2B-F203399159B5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6" name="Straight Connector 535">
              <a:extLst>
                <a:ext uri="{FF2B5EF4-FFF2-40B4-BE49-F238E27FC236}">
                  <a16:creationId xmlns:a16="http://schemas.microsoft.com/office/drawing/2014/main" id="{944B095A-181A-5BA7-AC0A-184A2169639A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57150</xdr:colOff>
      <xdr:row>158</xdr:row>
      <xdr:rowOff>76200</xdr:rowOff>
    </xdr:from>
    <xdr:to>
      <xdr:col>20</xdr:col>
      <xdr:colOff>114300</xdr:colOff>
      <xdr:row>158</xdr:row>
      <xdr:rowOff>76200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FA0F82E7-41FB-425E-9852-257F43BFB3CD}"/>
            </a:ext>
          </a:extLst>
        </xdr:cNvPr>
        <xdr:cNvCxnSpPr/>
      </xdr:nvCxnSpPr>
      <xdr:spPr>
        <a:xfrm>
          <a:off x="2486025" y="369379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159</xdr:row>
      <xdr:rowOff>76200</xdr:rowOff>
    </xdr:from>
    <xdr:to>
      <xdr:col>20</xdr:col>
      <xdr:colOff>114300</xdr:colOff>
      <xdr:row>159</xdr:row>
      <xdr:rowOff>76200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CBE7E781-1B0C-4B8B-BF5F-C59468DA9290}"/>
            </a:ext>
          </a:extLst>
        </xdr:cNvPr>
        <xdr:cNvCxnSpPr/>
      </xdr:nvCxnSpPr>
      <xdr:spPr>
        <a:xfrm>
          <a:off x="2486025" y="37080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160</xdr:row>
      <xdr:rowOff>76200</xdr:rowOff>
    </xdr:from>
    <xdr:to>
      <xdr:col>20</xdr:col>
      <xdr:colOff>114300</xdr:colOff>
      <xdr:row>160</xdr:row>
      <xdr:rowOff>76200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C760B715-53F7-4620-AA46-9709B0DEB3DC}"/>
            </a:ext>
          </a:extLst>
        </xdr:cNvPr>
        <xdr:cNvCxnSpPr/>
      </xdr:nvCxnSpPr>
      <xdr:spPr>
        <a:xfrm>
          <a:off x="2486025" y="372237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161</xdr:row>
      <xdr:rowOff>76200</xdr:rowOff>
    </xdr:from>
    <xdr:to>
      <xdr:col>20</xdr:col>
      <xdr:colOff>114300</xdr:colOff>
      <xdr:row>161</xdr:row>
      <xdr:rowOff>76200</xdr:rowOff>
    </xdr:to>
    <xdr:cxnSp macro="">
      <xdr:nvCxnSpPr>
        <xdr:cNvPr id="540" name="Straight Arrow Connector 539">
          <a:extLst>
            <a:ext uri="{FF2B5EF4-FFF2-40B4-BE49-F238E27FC236}">
              <a16:creationId xmlns:a16="http://schemas.microsoft.com/office/drawing/2014/main" id="{6FB072B4-8D1E-4FB6-8DE5-DA73262C43B0}"/>
            </a:ext>
          </a:extLst>
        </xdr:cNvPr>
        <xdr:cNvCxnSpPr/>
      </xdr:nvCxnSpPr>
      <xdr:spPr>
        <a:xfrm>
          <a:off x="2486025" y="37366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394</xdr:row>
      <xdr:rowOff>76200</xdr:rowOff>
    </xdr:from>
    <xdr:to>
      <xdr:col>20</xdr:col>
      <xdr:colOff>114300</xdr:colOff>
      <xdr:row>394</xdr:row>
      <xdr:rowOff>76200</xdr:rowOff>
    </xdr:to>
    <xdr:cxnSp macro="">
      <xdr:nvCxnSpPr>
        <xdr:cNvPr id="201" name="Straight Arrow Connector 200">
          <a:extLst>
            <a:ext uri="{FF2B5EF4-FFF2-40B4-BE49-F238E27FC236}">
              <a16:creationId xmlns:a16="http://schemas.microsoft.com/office/drawing/2014/main" id="{7E5195FD-E347-45F3-88CB-BD2867B5E41C}"/>
            </a:ext>
          </a:extLst>
        </xdr:cNvPr>
        <xdr:cNvCxnSpPr/>
      </xdr:nvCxnSpPr>
      <xdr:spPr>
        <a:xfrm>
          <a:off x="3133725" y="31013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400</xdr:row>
      <xdr:rowOff>128588</xdr:rowOff>
    </xdr:from>
    <xdr:to>
      <xdr:col>31</xdr:col>
      <xdr:colOff>85745</xdr:colOff>
      <xdr:row>411</xdr:row>
      <xdr:rowOff>85723</xdr:rowOff>
    </xdr:to>
    <xdr:grpSp>
      <xdr:nvGrpSpPr>
        <xdr:cNvPr id="1369" name="Group 1368">
          <a:extLst>
            <a:ext uri="{FF2B5EF4-FFF2-40B4-BE49-F238E27FC236}">
              <a16:creationId xmlns:a16="http://schemas.microsoft.com/office/drawing/2014/main" id="{ADCC9F18-6E28-E356-974D-8EE62F8CC5E2}"/>
            </a:ext>
          </a:extLst>
        </xdr:cNvPr>
        <xdr:cNvGrpSpPr/>
      </xdr:nvGrpSpPr>
      <xdr:grpSpPr>
        <a:xfrm>
          <a:off x="409574" y="57926288"/>
          <a:ext cx="4695846" cy="1528760"/>
          <a:chOff x="409574" y="31923038"/>
          <a:chExt cx="4695846" cy="1528760"/>
        </a:xfrm>
      </xdr:grpSpPr>
      <xdr:sp macro="" textlink="">
        <xdr:nvSpPr>
          <xdr:cNvPr id="251" name="Isosceles Triangle 250">
            <a:extLst>
              <a:ext uri="{FF2B5EF4-FFF2-40B4-BE49-F238E27FC236}">
                <a16:creationId xmlns:a16="http://schemas.microsoft.com/office/drawing/2014/main" id="{22B4B7E9-611F-4455-BFF9-A756104D1E16}"/>
              </a:ext>
            </a:extLst>
          </xdr:cNvPr>
          <xdr:cNvSpPr/>
        </xdr:nvSpPr>
        <xdr:spPr>
          <a:xfrm>
            <a:off x="409575" y="322326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6A2C76B7-9EF2-48A5-9DFB-12C99BE3B5E7}"/>
              </a:ext>
            </a:extLst>
          </xdr:cNvPr>
          <xdr:cNvCxnSpPr/>
        </xdr:nvCxnSpPr>
        <xdr:spPr>
          <a:xfrm>
            <a:off x="485776" y="32223075"/>
            <a:ext cx="4538662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3" name="Isosceles Triangle 262">
            <a:extLst>
              <a:ext uri="{FF2B5EF4-FFF2-40B4-BE49-F238E27FC236}">
                <a16:creationId xmlns:a16="http://schemas.microsoft.com/office/drawing/2014/main" id="{E0A817C6-1B52-4CB9-9C8C-092137FFE013}"/>
              </a:ext>
            </a:extLst>
          </xdr:cNvPr>
          <xdr:cNvSpPr/>
        </xdr:nvSpPr>
        <xdr:spPr>
          <a:xfrm>
            <a:off x="4943495" y="322278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64" name="Straight Arrow Connector 263">
            <a:extLst>
              <a:ext uri="{FF2B5EF4-FFF2-40B4-BE49-F238E27FC236}">
                <a16:creationId xmlns:a16="http://schemas.microsoft.com/office/drawing/2014/main" id="{5C619328-E0D7-40C6-952E-8B1CD7D09B5C}"/>
              </a:ext>
            </a:extLst>
          </xdr:cNvPr>
          <xdr:cNvCxnSpPr/>
        </xdr:nvCxnSpPr>
        <xdr:spPr>
          <a:xfrm>
            <a:off x="485775" y="319849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Arrow Connector 264">
            <a:extLst>
              <a:ext uri="{FF2B5EF4-FFF2-40B4-BE49-F238E27FC236}">
                <a16:creationId xmlns:a16="http://schemas.microsoft.com/office/drawing/2014/main" id="{94578D6E-3ADA-4C5A-B9E9-56CD00679CE6}"/>
              </a:ext>
            </a:extLst>
          </xdr:cNvPr>
          <xdr:cNvCxnSpPr/>
        </xdr:nvCxnSpPr>
        <xdr:spPr>
          <a:xfrm>
            <a:off x="647700" y="31989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Arrow Connector 277">
            <a:extLst>
              <a:ext uri="{FF2B5EF4-FFF2-40B4-BE49-F238E27FC236}">
                <a16:creationId xmlns:a16="http://schemas.microsoft.com/office/drawing/2014/main" id="{23F566F2-7D3B-4857-A3DE-F46A8B3D3759}"/>
              </a:ext>
            </a:extLst>
          </xdr:cNvPr>
          <xdr:cNvCxnSpPr/>
        </xdr:nvCxnSpPr>
        <xdr:spPr>
          <a:xfrm>
            <a:off x="809625" y="31989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Arrow Connector 278">
            <a:extLst>
              <a:ext uri="{FF2B5EF4-FFF2-40B4-BE49-F238E27FC236}">
                <a16:creationId xmlns:a16="http://schemas.microsoft.com/office/drawing/2014/main" id="{1AC57C4B-35C7-4133-8FD6-7677BC45C348}"/>
              </a:ext>
            </a:extLst>
          </xdr:cNvPr>
          <xdr:cNvCxnSpPr/>
        </xdr:nvCxnSpPr>
        <xdr:spPr>
          <a:xfrm>
            <a:off x="971550" y="319944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Arrow Connector 279">
            <a:extLst>
              <a:ext uri="{FF2B5EF4-FFF2-40B4-BE49-F238E27FC236}">
                <a16:creationId xmlns:a16="http://schemas.microsoft.com/office/drawing/2014/main" id="{CB4D334F-ABAF-40C9-8F07-9C71E0A8BCE7}"/>
              </a:ext>
            </a:extLst>
          </xdr:cNvPr>
          <xdr:cNvCxnSpPr/>
        </xdr:nvCxnSpPr>
        <xdr:spPr>
          <a:xfrm>
            <a:off x="1133475" y="31989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Arrow Connector 280">
            <a:extLst>
              <a:ext uri="{FF2B5EF4-FFF2-40B4-BE49-F238E27FC236}">
                <a16:creationId xmlns:a16="http://schemas.microsoft.com/office/drawing/2014/main" id="{103860E5-A48E-43B5-9A03-D88E51F0DAA4}"/>
              </a:ext>
            </a:extLst>
          </xdr:cNvPr>
          <xdr:cNvCxnSpPr/>
        </xdr:nvCxnSpPr>
        <xdr:spPr>
          <a:xfrm>
            <a:off x="1295400" y="31994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" name="Straight Arrow Connector 281">
            <a:extLst>
              <a:ext uri="{FF2B5EF4-FFF2-40B4-BE49-F238E27FC236}">
                <a16:creationId xmlns:a16="http://schemas.microsoft.com/office/drawing/2014/main" id="{E4529F36-BF6D-432B-8259-7697AE025C0F}"/>
              </a:ext>
            </a:extLst>
          </xdr:cNvPr>
          <xdr:cNvCxnSpPr/>
        </xdr:nvCxnSpPr>
        <xdr:spPr>
          <a:xfrm>
            <a:off x="1457325" y="31994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Straight Arrow Connector 282">
            <a:extLst>
              <a:ext uri="{FF2B5EF4-FFF2-40B4-BE49-F238E27FC236}">
                <a16:creationId xmlns:a16="http://schemas.microsoft.com/office/drawing/2014/main" id="{32DD0983-8435-452B-9A2B-97460335BF01}"/>
              </a:ext>
            </a:extLst>
          </xdr:cNvPr>
          <xdr:cNvCxnSpPr/>
        </xdr:nvCxnSpPr>
        <xdr:spPr>
          <a:xfrm>
            <a:off x="1781175" y="31989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" name="Straight Arrow Connector 283">
            <a:extLst>
              <a:ext uri="{FF2B5EF4-FFF2-40B4-BE49-F238E27FC236}">
                <a16:creationId xmlns:a16="http://schemas.microsoft.com/office/drawing/2014/main" id="{61DBA663-14F0-4E37-A98A-8D138F5133B9}"/>
              </a:ext>
            </a:extLst>
          </xdr:cNvPr>
          <xdr:cNvCxnSpPr/>
        </xdr:nvCxnSpPr>
        <xdr:spPr>
          <a:xfrm>
            <a:off x="1943100" y="31994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" name="Straight Arrow Connector 284">
            <a:extLst>
              <a:ext uri="{FF2B5EF4-FFF2-40B4-BE49-F238E27FC236}">
                <a16:creationId xmlns:a16="http://schemas.microsoft.com/office/drawing/2014/main" id="{161C5B89-E434-457F-BA74-0302CE3A4582}"/>
              </a:ext>
            </a:extLst>
          </xdr:cNvPr>
          <xdr:cNvCxnSpPr/>
        </xdr:nvCxnSpPr>
        <xdr:spPr>
          <a:xfrm>
            <a:off x="2105025" y="31994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Straight Arrow Connector 285">
            <a:extLst>
              <a:ext uri="{FF2B5EF4-FFF2-40B4-BE49-F238E27FC236}">
                <a16:creationId xmlns:a16="http://schemas.microsoft.com/office/drawing/2014/main" id="{48B83070-B474-4E44-914F-963CC897DE97}"/>
              </a:ext>
            </a:extLst>
          </xdr:cNvPr>
          <xdr:cNvCxnSpPr/>
        </xdr:nvCxnSpPr>
        <xdr:spPr>
          <a:xfrm>
            <a:off x="2266950" y="319992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" name="Straight Arrow Connector 286">
            <a:extLst>
              <a:ext uri="{FF2B5EF4-FFF2-40B4-BE49-F238E27FC236}">
                <a16:creationId xmlns:a16="http://schemas.microsoft.com/office/drawing/2014/main" id="{E635B8B9-0E71-47CC-A092-676723F39B8D}"/>
              </a:ext>
            </a:extLst>
          </xdr:cNvPr>
          <xdr:cNvCxnSpPr/>
        </xdr:nvCxnSpPr>
        <xdr:spPr>
          <a:xfrm>
            <a:off x="2428875" y="31989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Arrow Connector 287">
            <a:extLst>
              <a:ext uri="{FF2B5EF4-FFF2-40B4-BE49-F238E27FC236}">
                <a16:creationId xmlns:a16="http://schemas.microsoft.com/office/drawing/2014/main" id="{F8BDC842-9B5C-416F-842E-4175CDF70C81}"/>
              </a:ext>
            </a:extLst>
          </xdr:cNvPr>
          <xdr:cNvCxnSpPr/>
        </xdr:nvCxnSpPr>
        <xdr:spPr>
          <a:xfrm>
            <a:off x="2590800" y="31994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Arrow Connector 288">
            <a:extLst>
              <a:ext uri="{FF2B5EF4-FFF2-40B4-BE49-F238E27FC236}">
                <a16:creationId xmlns:a16="http://schemas.microsoft.com/office/drawing/2014/main" id="{91988540-7D93-46C9-96C7-89261361BBB7}"/>
              </a:ext>
            </a:extLst>
          </xdr:cNvPr>
          <xdr:cNvCxnSpPr/>
        </xdr:nvCxnSpPr>
        <xdr:spPr>
          <a:xfrm>
            <a:off x="2752725" y="31994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Connector 289">
            <a:extLst>
              <a:ext uri="{FF2B5EF4-FFF2-40B4-BE49-F238E27FC236}">
                <a16:creationId xmlns:a16="http://schemas.microsoft.com/office/drawing/2014/main" id="{E6144C23-2F25-4592-99A6-2B5F557B365B}"/>
              </a:ext>
            </a:extLst>
          </xdr:cNvPr>
          <xdr:cNvCxnSpPr/>
        </xdr:nvCxnSpPr>
        <xdr:spPr>
          <a:xfrm>
            <a:off x="485768" y="31989712"/>
            <a:ext cx="453867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" name="Straight Arrow Connector 290">
            <a:extLst>
              <a:ext uri="{FF2B5EF4-FFF2-40B4-BE49-F238E27FC236}">
                <a16:creationId xmlns:a16="http://schemas.microsoft.com/office/drawing/2014/main" id="{2001371B-B16A-4E9A-9BA7-A2D09396207B}"/>
              </a:ext>
            </a:extLst>
          </xdr:cNvPr>
          <xdr:cNvCxnSpPr/>
        </xdr:nvCxnSpPr>
        <xdr:spPr>
          <a:xfrm flipV="1">
            <a:off x="485775" y="323516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Straight Arrow Connector 291">
            <a:extLst>
              <a:ext uri="{FF2B5EF4-FFF2-40B4-BE49-F238E27FC236}">
                <a16:creationId xmlns:a16="http://schemas.microsoft.com/office/drawing/2014/main" id="{CDF21B51-2C5D-4490-B9F9-BADCBBF609C1}"/>
              </a:ext>
            </a:extLst>
          </xdr:cNvPr>
          <xdr:cNvCxnSpPr/>
        </xdr:nvCxnSpPr>
        <xdr:spPr>
          <a:xfrm flipV="1">
            <a:off x="5024457" y="323468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" name="Straight Connector 292">
            <a:extLst>
              <a:ext uri="{FF2B5EF4-FFF2-40B4-BE49-F238E27FC236}">
                <a16:creationId xmlns:a16="http://schemas.microsoft.com/office/drawing/2014/main" id="{2D00E2FA-5C2D-4D6A-B372-88DD0B77A3EB}"/>
              </a:ext>
            </a:extLst>
          </xdr:cNvPr>
          <xdr:cNvCxnSpPr/>
        </xdr:nvCxnSpPr>
        <xdr:spPr>
          <a:xfrm>
            <a:off x="485775" y="3279933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Connector 293">
            <a:extLst>
              <a:ext uri="{FF2B5EF4-FFF2-40B4-BE49-F238E27FC236}">
                <a16:creationId xmlns:a16="http://schemas.microsoft.com/office/drawing/2014/main" id="{A7F10E4B-EC14-46C5-86FA-CBC4D6B09D51}"/>
              </a:ext>
            </a:extLst>
          </xdr:cNvPr>
          <xdr:cNvCxnSpPr/>
        </xdr:nvCxnSpPr>
        <xdr:spPr>
          <a:xfrm>
            <a:off x="5019681" y="32799338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Straight Connector 294">
            <a:extLst>
              <a:ext uri="{FF2B5EF4-FFF2-40B4-BE49-F238E27FC236}">
                <a16:creationId xmlns:a16="http://schemas.microsoft.com/office/drawing/2014/main" id="{85FC4750-9FB3-4757-BF01-5EDF67F71ED9}"/>
              </a:ext>
            </a:extLst>
          </xdr:cNvPr>
          <xdr:cNvCxnSpPr/>
        </xdr:nvCxnSpPr>
        <xdr:spPr>
          <a:xfrm>
            <a:off x="409574" y="33223201"/>
            <a:ext cx="46815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Straight Connector 295">
            <a:extLst>
              <a:ext uri="{FF2B5EF4-FFF2-40B4-BE49-F238E27FC236}">
                <a16:creationId xmlns:a16="http://schemas.microsoft.com/office/drawing/2014/main" id="{95476721-BBBE-48BE-A751-FAD94036A975}"/>
              </a:ext>
            </a:extLst>
          </xdr:cNvPr>
          <xdr:cNvCxnSpPr/>
        </xdr:nvCxnSpPr>
        <xdr:spPr>
          <a:xfrm flipH="1">
            <a:off x="442912" y="33185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6909655B-493B-4C55-AE2B-4E0ED7B0B579}"/>
              </a:ext>
            </a:extLst>
          </xdr:cNvPr>
          <xdr:cNvCxnSpPr/>
        </xdr:nvCxnSpPr>
        <xdr:spPr>
          <a:xfrm flipH="1">
            <a:off x="4976818" y="331803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Straight Connector 297">
            <a:extLst>
              <a:ext uri="{FF2B5EF4-FFF2-40B4-BE49-F238E27FC236}">
                <a16:creationId xmlns:a16="http://schemas.microsoft.com/office/drawing/2014/main" id="{76E720F6-4B59-434B-B35B-873FEB53AF0A}"/>
              </a:ext>
            </a:extLst>
          </xdr:cNvPr>
          <xdr:cNvCxnSpPr/>
        </xdr:nvCxnSpPr>
        <xdr:spPr>
          <a:xfrm>
            <a:off x="485775" y="333089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Arrow Connector 298">
            <a:extLst>
              <a:ext uri="{FF2B5EF4-FFF2-40B4-BE49-F238E27FC236}">
                <a16:creationId xmlns:a16="http://schemas.microsoft.com/office/drawing/2014/main" id="{8FCCA0ED-8AB1-48AA-B2D2-A262B02EAD02}"/>
              </a:ext>
            </a:extLst>
          </xdr:cNvPr>
          <xdr:cNvCxnSpPr/>
        </xdr:nvCxnSpPr>
        <xdr:spPr>
          <a:xfrm>
            <a:off x="490537" y="33366075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Straight Connector 299">
            <a:extLst>
              <a:ext uri="{FF2B5EF4-FFF2-40B4-BE49-F238E27FC236}">
                <a16:creationId xmlns:a16="http://schemas.microsoft.com/office/drawing/2014/main" id="{B8357038-BDF7-44C1-8C9D-B7EF14076983}"/>
              </a:ext>
            </a:extLst>
          </xdr:cNvPr>
          <xdr:cNvCxnSpPr/>
        </xdr:nvCxnSpPr>
        <xdr:spPr>
          <a:xfrm flipH="1" flipV="1">
            <a:off x="857250" y="3192303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Arrow Connector 300">
            <a:extLst>
              <a:ext uri="{FF2B5EF4-FFF2-40B4-BE49-F238E27FC236}">
                <a16:creationId xmlns:a16="http://schemas.microsoft.com/office/drawing/2014/main" id="{4D13DFFE-402D-4EC0-9EAA-4B46704F3A7E}"/>
              </a:ext>
            </a:extLst>
          </xdr:cNvPr>
          <xdr:cNvCxnSpPr/>
        </xdr:nvCxnSpPr>
        <xdr:spPr>
          <a:xfrm>
            <a:off x="1619250" y="31989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02" name="Group 301">
            <a:extLst>
              <a:ext uri="{FF2B5EF4-FFF2-40B4-BE49-F238E27FC236}">
                <a16:creationId xmlns:a16="http://schemas.microsoft.com/office/drawing/2014/main" id="{035D4794-79C4-4ECF-ACD8-05AA98BD5B71}"/>
              </a:ext>
            </a:extLst>
          </xdr:cNvPr>
          <xdr:cNvGrpSpPr/>
        </xdr:nvGrpSpPr>
        <xdr:grpSpPr>
          <a:xfrm>
            <a:off x="1576388" y="32180212"/>
            <a:ext cx="85725" cy="85726"/>
            <a:chOff x="1738313" y="3957637"/>
            <a:chExt cx="85725" cy="85726"/>
          </a:xfrm>
        </xdr:grpSpPr>
        <xdr:cxnSp macro="">
          <xdr:nvCxnSpPr>
            <xdr:cNvPr id="303" name="Straight Connector 302">
              <a:extLst>
                <a:ext uri="{FF2B5EF4-FFF2-40B4-BE49-F238E27FC236}">
                  <a16:creationId xmlns:a16="http://schemas.microsoft.com/office/drawing/2014/main" id="{9C556F7C-1EA4-9D7E-89BE-593BD751473B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4" name="Straight Connector 303">
              <a:extLst>
                <a:ext uri="{FF2B5EF4-FFF2-40B4-BE49-F238E27FC236}">
                  <a16:creationId xmlns:a16="http://schemas.microsoft.com/office/drawing/2014/main" id="{D8EE4DDC-5B75-B80F-1792-6856E4D59FFC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05" name="Straight Arrow Connector 304">
            <a:extLst>
              <a:ext uri="{FF2B5EF4-FFF2-40B4-BE49-F238E27FC236}">
                <a16:creationId xmlns:a16="http://schemas.microsoft.com/office/drawing/2014/main" id="{E2C02D9F-904F-436E-9996-450AC9D9378D}"/>
              </a:ext>
            </a:extLst>
          </xdr:cNvPr>
          <xdr:cNvCxnSpPr/>
        </xdr:nvCxnSpPr>
        <xdr:spPr>
          <a:xfrm>
            <a:off x="2914650" y="31989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Arrow Connector 305">
            <a:extLst>
              <a:ext uri="{FF2B5EF4-FFF2-40B4-BE49-F238E27FC236}">
                <a16:creationId xmlns:a16="http://schemas.microsoft.com/office/drawing/2014/main" id="{2D3910EA-56B5-4B47-A54C-DD7E3AF50AB3}"/>
              </a:ext>
            </a:extLst>
          </xdr:cNvPr>
          <xdr:cNvCxnSpPr/>
        </xdr:nvCxnSpPr>
        <xdr:spPr>
          <a:xfrm>
            <a:off x="3076575" y="31989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Arrow Connector 306">
            <a:extLst>
              <a:ext uri="{FF2B5EF4-FFF2-40B4-BE49-F238E27FC236}">
                <a16:creationId xmlns:a16="http://schemas.microsoft.com/office/drawing/2014/main" id="{722EA8E9-08C2-414A-BFE4-C60E28D150E0}"/>
              </a:ext>
            </a:extLst>
          </xdr:cNvPr>
          <xdr:cNvCxnSpPr/>
        </xdr:nvCxnSpPr>
        <xdr:spPr>
          <a:xfrm>
            <a:off x="3238500" y="319944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Arrow Connector 307">
            <a:extLst>
              <a:ext uri="{FF2B5EF4-FFF2-40B4-BE49-F238E27FC236}">
                <a16:creationId xmlns:a16="http://schemas.microsoft.com/office/drawing/2014/main" id="{CB2AFDC4-1B34-494C-A9A3-522A96D8134B}"/>
              </a:ext>
            </a:extLst>
          </xdr:cNvPr>
          <xdr:cNvCxnSpPr/>
        </xdr:nvCxnSpPr>
        <xdr:spPr>
          <a:xfrm>
            <a:off x="3400425" y="319849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Arrow Connector 308">
            <a:extLst>
              <a:ext uri="{FF2B5EF4-FFF2-40B4-BE49-F238E27FC236}">
                <a16:creationId xmlns:a16="http://schemas.microsoft.com/office/drawing/2014/main" id="{DC512638-400D-4784-BC62-893171C286E0}"/>
              </a:ext>
            </a:extLst>
          </xdr:cNvPr>
          <xdr:cNvCxnSpPr/>
        </xdr:nvCxnSpPr>
        <xdr:spPr>
          <a:xfrm>
            <a:off x="3562350" y="31989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Arrow Connector 309">
            <a:extLst>
              <a:ext uri="{FF2B5EF4-FFF2-40B4-BE49-F238E27FC236}">
                <a16:creationId xmlns:a16="http://schemas.microsoft.com/office/drawing/2014/main" id="{F3DB8888-89E0-4C00-8D31-2A9247E9B521}"/>
              </a:ext>
            </a:extLst>
          </xdr:cNvPr>
          <xdr:cNvCxnSpPr/>
        </xdr:nvCxnSpPr>
        <xdr:spPr>
          <a:xfrm>
            <a:off x="3724275" y="31989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Straight Arrow Connector 310">
            <a:extLst>
              <a:ext uri="{FF2B5EF4-FFF2-40B4-BE49-F238E27FC236}">
                <a16:creationId xmlns:a16="http://schemas.microsoft.com/office/drawing/2014/main" id="{F406D6A3-F265-4D26-9288-3B9C05BBF23C}"/>
              </a:ext>
            </a:extLst>
          </xdr:cNvPr>
          <xdr:cNvCxnSpPr/>
        </xdr:nvCxnSpPr>
        <xdr:spPr>
          <a:xfrm>
            <a:off x="3886200" y="31989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12" name="Group 311">
            <a:extLst>
              <a:ext uri="{FF2B5EF4-FFF2-40B4-BE49-F238E27FC236}">
                <a16:creationId xmlns:a16="http://schemas.microsoft.com/office/drawing/2014/main" id="{B5ADF8C1-8158-4844-A53D-9FF94B602C56}"/>
              </a:ext>
            </a:extLst>
          </xdr:cNvPr>
          <xdr:cNvGrpSpPr/>
        </xdr:nvGrpSpPr>
        <xdr:grpSpPr>
          <a:xfrm>
            <a:off x="2714625" y="32180213"/>
            <a:ext cx="85725" cy="85726"/>
            <a:chOff x="1738313" y="3957637"/>
            <a:chExt cx="85725" cy="85726"/>
          </a:xfrm>
        </xdr:grpSpPr>
        <xdr:cxnSp macro="">
          <xdr:nvCxnSpPr>
            <xdr:cNvPr id="313" name="Straight Connector 312">
              <a:extLst>
                <a:ext uri="{FF2B5EF4-FFF2-40B4-BE49-F238E27FC236}">
                  <a16:creationId xmlns:a16="http://schemas.microsoft.com/office/drawing/2014/main" id="{9568FA95-291C-F395-0953-359DD16DDD88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4" name="Straight Connector 313">
              <a:extLst>
                <a:ext uri="{FF2B5EF4-FFF2-40B4-BE49-F238E27FC236}">
                  <a16:creationId xmlns:a16="http://schemas.microsoft.com/office/drawing/2014/main" id="{A346A14D-108D-1811-D6A7-ED789C20F3E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15" name="Straight Connector 314">
            <a:extLst>
              <a:ext uri="{FF2B5EF4-FFF2-40B4-BE49-F238E27FC236}">
                <a16:creationId xmlns:a16="http://schemas.microsoft.com/office/drawing/2014/main" id="{A459188A-CAE7-4E74-87DC-B895E007E2E2}"/>
              </a:ext>
            </a:extLst>
          </xdr:cNvPr>
          <xdr:cNvCxnSpPr/>
        </xdr:nvCxnSpPr>
        <xdr:spPr>
          <a:xfrm>
            <a:off x="1619251" y="32504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id="{0AFE0014-8130-47B9-A9BB-E79B138C44D4}"/>
              </a:ext>
            </a:extLst>
          </xdr:cNvPr>
          <xdr:cNvCxnSpPr/>
        </xdr:nvCxnSpPr>
        <xdr:spPr>
          <a:xfrm flipH="1">
            <a:off x="1576388" y="32899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Connector 316">
            <a:extLst>
              <a:ext uri="{FF2B5EF4-FFF2-40B4-BE49-F238E27FC236}">
                <a16:creationId xmlns:a16="http://schemas.microsoft.com/office/drawing/2014/main" id="{774FC70A-86DF-4A60-99B6-D1068F11CD30}"/>
              </a:ext>
            </a:extLst>
          </xdr:cNvPr>
          <xdr:cNvCxnSpPr/>
        </xdr:nvCxnSpPr>
        <xdr:spPr>
          <a:xfrm>
            <a:off x="409575" y="32937449"/>
            <a:ext cx="46577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Straight Connector 317">
            <a:extLst>
              <a:ext uri="{FF2B5EF4-FFF2-40B4-BE49-F238E27FC236}">
                <a16:creationId xmlns:a16="http://schemas.microsoft.com/office/drawing/2014/main" id="{6383A94B-5DB6-4322-9AF3-972941CD7B30}"/>
              </a:ext>
            </a:extLst>
          </xdr:cNvPr>
          <xdr:cNvCxnSpPr/>
        </xdr:nvCxnSpPr>
        <xdr:spPr>
          <a:xfrm flipH="1">
            <a:off x="442913" y="3289934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Connector 318">
            <a:extLst>
              <a:ext uri="{FF2B5EF4-FFF2-40B4-BE49-F238E27FC236}">
                <a16:creationId xmlns:a16="http://schemas.microsoft.com/office/drawing/2014/main" id="{17610176-172B-406D-8732-264A9EA1AFCF}"/>
              </a:ext>
            </a:extLst>
          </xdr:cNvPr>
          <xdr:cNvCxnSpPr/>
        </xdr:nvCxnSpPr>
        <xdr:spPr>
          <a:xfrm flipH="1">
            <a:off x="4976819" y="3289458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" name="Straight Connector 319">
            <a:extLst>
              <a:ext uri="{FF2B5EF4-FFF2-40B4-BE49-F238E27FC236}">
                <a16:creationId xmlns:a16="http://schemas.microsoft.com/office/drawing/2014/main" id="{2BC5D21D-DB8D-462A-817C-8611AC56CEA4}"/>
              </a:ext>
            </a:extLst>
          </xdr:cNvPr>
          <xdr:cNvCxnSpPr/>
        </xdr:nvCxnSpPr>
        <xdr:spPr>
          <a:xfrm>
            <a:off x="2752726" y="32504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1" name="Straight Connector 320">
            <a:extLst>
              <a:ext uri="{FF2B5EF4-FFF2-40B4-BE49-F238E27FC236}">
                <a16:creationId xmlns:a16="http://schemas.microsoft.com/office/drawing/2014/main" id="{DC71E46C-439F-474E-B420-1B153C42DB9B}"/>
              </a:ext>
            </a:extLst>
          </xdr:cNvPr>
          <xdr:cNvCxnSpPr/>
        </xdr:nvCxnSpPr>
        <xdr:spPr>
          <a:xfrm flipH="1">
            <a:off x="2709863" y="32899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id="{7AEF1B11-902E-419F-8097-8458C283DA18}"/>
              </a:ext>
            </a:extLst>
          </xdr:cNvPr>
          <xdr:cNvCxnSpPr/>
        </xdr:nvCxnSpPr>
        <xdr:spPr>
          <a:xfrm>
            <a:off x="3886201" y="32504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1B5171E3-A164-4729-A755-A1B83D6998CC}"/>
              </a:ext>
            </a:extLst>
          </xdr:cNvPr>
          <xdr:cNvCxnSpPr/>
        </xdr:nvCxnSpPr>
        <xdr:spPr>
          <a:xfrm flipH="1">
            <a:off x="3843338" y="32899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Arrow Connector 334">
            <a:extLst>
              <a:ext uri="{FF2B5EF4-FFF2-40B4-BE49-F238E27FC236}">
                <a16:creationId xmlns:a16="http://schemas.microsoft.com/office/drawing/2014/main" id="{E4038D43-3E12-416B-B688-7FC421E5EEE2}"/>
              </a:ext>
            </a:extLst>
          </xdr:cNvPr>
          <xdr:cNvCxnSpPr/>
        </xdr:nvCxnSpPr>
        <xdr:spPr>
          <a:xfrm>
            <a:off x="4048125" y="319897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Arrow Connector 335">
            <a:extLst>
              <a:ext uri="{FF2B5EF4-FFF2-40B4-BE49-F238E27FC236}">
                <a16:creationId xmlns:a16="http://schemas.microsoft.com/office/drawing/2014/main" id="{80B14025-4A7C-4D26-A782-8837A9DEFDFE}"/>
              </a:ext>
            </a:extLst>
          </xdr:cNvPr>
          <xdr:cNvCxnSpPr/>
        </xdr:nvCxnSpPr>
        <xdr:spPr>
          <a:xfrm>
            <a:off x="4210050" y="319897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Arrow Connector 336">
            <a:extLst>
              <a:ext uri="{FF2B5EF4-FFF2-40B4-BE49-F238E27FC236}">
                <a16:creationId xmlns:a16="http://schemas.microsoft.com/office/drawing/2014/main" id="{9752E733-379B-48E0-AEFB-87121DAA56D0}"/>
              </a:ext>
            </a:extLst>
          </xdr:cNvPr>
          <xdr:cNvCxnSpPr/>
        </xdr:nvCxnSpPr>
        <xdr:spPr>
          <a:xfrm>
            <a:off x="4371975" y="3199447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Arrow Connector 337">
            <a:extLst>
              <a:ext uri="{FF2B5EF4-FFF2-40B4-BE49-F238E27FC236}">
                <a16:creationId xmlns:a16="http://schemas.microsoft.com/office/drawing/2014/main" id="{90268227-E409-4FA9-89B0-8F918460A89C}"/>
              </a:ext>
            </a:extLst>
          </xdr:cNvPr>
          <xdr:cNvCxnSpPr/>
        </xdr:nvCxnSpPr>
        <xdr:spPr>
          <a:xfrm>
            <a:off x="4533900" y="3198495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Arrow Connector 338">
            <a:extLst>
              <a:ext uri="{FF2B5EF4-FFF2-40B4-BE49-F238E27FC236}">
                <a16:creationId xmlns:a16="http://schemas.microsoft.com/office/drawing/2014/main" id="{7EF635D1-47A3-4F2D-ACB2-C6FF54086017}"/>
              </a:ext>
            </a:extLst>
          </xdr:cNvPr>
          <xdr:cNvCxnSpPr/>
        </xdr:nvCxnSpPr>
        <xdr:spPr>
          <a:xfrm>
            <a:off x="4695825" y="319897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Arrow Connector 339">
            <a:extLst>
              <a:ext uri="{FF2B5EF4-FFF2-40B4-BE49-F238E27FC236}">
                <a16:creationId xmlns:a16="http://schemas.microsoft.com/office/drawing/2014/main" id="{107755D3-441F-4096-B8F7-7102EE3E615A}"/>
              </a:ext>
            </a:extLst>
          </xdr:cNvPr>
          <xdr:cNvCxnSpPr/>
        </xdr:nvCxnSpPr>
        <xdr:spPr>
          <a:xfrm>
            <a:off x="4857750" y="319897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Arrow Connector 340">
            <a:extLst>
              <a:ext uri="{FF2B5EF4-FFF2-40B4-BE49-F238E27FC236}">
                <a16:creationId xmlns:a16="http://schemas.microsoft.com/office/drawing/2014/main" id="{FC610B96-A7B6-44C9-8DB3-2A3CB15C7C5A}"/>
              </a:ext>
            </a:extLst>
          </xdr:cNvPr>
          <xdr:cNvCxnSpPr/>
        </xdr:nvCxnSpPr>
        <xdr:spPr>
          <a:xfrm>
            <a:off x="5019675" y="319897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60" name="Group 459">
            <a:extLst>
              <a:ext uri="{FF2B5EF4-FFF2-40B4-BE49-F238E27FC236}">
                <a16:creationId xmlns:a16="http://schemas.microsoft.com/office/drawing/2014/main" id="{DAED71D9-D7F0-4F23-A4BC-1DDFFF1C49DA}"/>
              </a:ext>
            </a:extLst>
          </xdr:cNvPr>
          <xdr:cNvGrpSpPr/>
        </xdr:nvGrpSpPr>
        <xdr:grpSpPr>
          <a:xfrm>
            <a:off x="4981575" y="32165925"/>
            <a:ext cx="85725" cy="85726"/>
            <a:chOff x="1738313" y="3957637"/>
            <a:chExt cx="85725" cy="85726"/>
          </a:xfrm>
        </xdr:grpSpPr>
        <xdr:cxnSp macro="">
          <xdr:nvCxnSpPr>
            <xdr:cNvPr id="461" name="Straight Connector 460">
              <a:extLst>
                <a:ext uri="{FF2B5EF4-FFF2-40B4-BE49-F238E27FC236}">
                  <a16:creationId xmlns:a16="http://schemas.microsoft.com/office/drawing/2014/main" id="{E7870C50-1227-56D5-859F-9C608C68474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2" name="Straight Connector 461">
              <a:extLst>
                <a:ext uri="{FF2B5EF4-FFF2-40B4-BE49-F238E27FC236}">
                  <a16:creationId xmlns:a16="http://schemas.microsoft.com/office/drawing/2014/main" id="{043DB5F7-AFA2-19A9-B555-4C9172FF3FEE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63" name="Group 462">
            <a:extLst>
              <a:ext uri="{FF2B5EF4-FFF2-40B4-BE49-F238E27FC236}">
                <a16:creationId xmlns:a16="http://schemas.microsoft.com/office/drawing/2014/main" id="{95787193-434A-4BFB-AAFD-0896DB28DC82}"/>
              </a:ext>
            </a:extLst>
          </xdr:cNvPr>
          <xdr:cNvGrpSpPr/>
        </xdr:nvGrpSpPr>
        <xdr:grpSpPr>
          <a:xfrm>
            <a:off x="447675" y="32184975"/>
            <a:ext cx="85725" cy="85726"/>
            <a:chOff x="1738313" y="3957637"/>
            <a:chExt cx="85725" cy="85726"/>
          </a:xfrm>
        </xdr:grpSpPr>
        <xdr:cxnSp macro="">
          <xdr:nvCxnSpPr>
            <xdr:cNvPr id="464" name="Straight Connector 463">
              <a:extLst>
                <a:ext uri="{FF2B5EF4-FFF2-40B4-BE49-F238E27FC236}">
                  <a16:creationId xmlns:a16="http://schemas.microsoft.com/office/drawing/2014/main" id="{79F5643D-7AD7-681E-C62B-B653EE6923C1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65" name="Straight Connector 464">
              <a:extLst>
                <a:ext uri="{FF2B5EF4-FFF2-40B4-BE49-F238E27FC236}">
                  <a16:creationId xmlns:a16="http://schemas.microsoft.com/office/drawing/2014/main" id="{CFAD6404-1008-1F60-E01B-CB81C7852CC1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41" name="Group 540">
            <a:extLst>
              <a:ext uri="{FF2B5EF4-FFF2-40B4-BE49-F238E27FC236}">
                <a16:creationId xmlns:a16="http://schemas.microsoft.com/office/drawing/2014/main" id="{6122C05A-7981-4859-9D4F-6AA1991AFD97}"/>
              </a:ext>
            </a:extLst>
          </xdr:cNvPr>
          <xdr:cNvGrpSpPr/>
        </xdr:nvGrpSpPr>
        <xdr:grpSpPr>
          <a:xfrm>
            <a:off x="3848100" y="32175450"/>
            <a:ext cx="85725" cy="85726"/>
            <a:chOff x="1738313" y="3957637"/>
            <a:chExt cx="85725" cy="85726"/>
          </a:xfrm>
        </xdr:grpSpPr>
        <xdr:cxnSp macro="">
          <xdr:nvCxnSpPr>
            <xdr:cNvPr id="542" name="Straight Connector 541">
              <a:extLst>
                <a:ext uri="{FF2B5EF4-FFF2-40B4-BE49-F238E27FC236}">
                  <a16:creationId xmlns:a16="http://schemas.microsoft.com/office/drawing/2014/main" id="{620EF750-5B99-F1C5-E082-E90FB73992E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3" name="Straight Connector 542">
              <a:extLst>
                <a:ext uri="{FF2B5EF4-FFF2-40B4-BE49-F238E27FC236}">
                  <a16:creationId xmlns:a16="http://schemas.microsoft.com/office/drawing/2014/main" id="{F68E8518-8402-37AF-7D4A-BA7970995510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14</xdr:col>
      <xdr:colOff>57150</xdr:colOff>
      <xdr:row>61</xdr:row>
      <xdr:rowOff>76200</xdr:rowOff>
    </xdr:from>
    <xdr:to>
      <xdr:col>15</xdr:col>
      <xdr:colOff>114300</xdr:colOff>
      <xdr:row>61</xdr:row>
      <xdr:rowOff>76200</xdr:rowOff>
    </xdr:to>
    <xdr:cxnSp macro="">
      <xdr:nvCxnSpPr>
        <xdr:cNvPr id="557" name="Straight Arrow Connector 556">
          <a:extLst>
            <a:ext uri="{FF2B5EF4-FFF2-40B4-BE49-F238E27FC236}">
              <a16:creationId xmlns:a16="http://schemas.microsoft.com/office/drawing/2014/main" id="{46ADBD2A-BC7C-49C7-8D9B-1FF0A21970E0}"/>
            </a:ext>
          </a:extLst>
        </xdr:cNvPr>
        <xdr:cNvCxnSpPr/>
      </xdr:nvCxnSpPr>
      <xdr:spPr>
        <a:xfrm>
          <a:off x="2486025" y="33651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62</xdr:row>
      <xdr:rowOff>76200</xdr:rowOff>
    </xdr:from>
    <xdr:to>
      <xdr:col>15</xdr:col>
      <xdr:colOff>114300</xdr:colOff>
      <xdr:row>62</xdr:row>
      <xdr:rowOff>76200</xdr:rowOff>
    </xdr:to>
    <xdr:cxnSp macro="">
      <xdr:nvCxnSpPr>
        <xdr:cNvPr id="558" name="Straight Arrow Connector 557">
          <a:extLst>
            <a:ext uri="{FF2B5EF4-FFF2-40B4-BE49-F238E27FC236}">
              <a16:creationId xmlns:a16="http://schemas.microsoft.com/office/drawing/2014/main" id="{7468D7F9-01DF-427C-9F5D-5388FEC635A3}"/>
            </a:ext>
          </a:extLst>
        </xdr:cNvPr>
        <xdr:cNvCxnSpPr/>
      </xdr:nvCxnSpPr>
      <xdr:spPr>
        <a:xfrm>
          <a:off x="2486025" y="337947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63</xdr:row>
      <xdr:rowOff>76200</xdr:rowOff>
    </xdr:from>
    <xdr:to>
      <xdr:col>15</xdr:col>
      <xdr:colOff>114300</xdr:colOff>
      <xdr:row>63</xdr:row>
      <xdr:rowOff>76200</xdr:rowOff>
    </xdr:to>
    <xdr:cxnSp macro="">
      <xdr:nvCxnSpPr>
        <xdr:cNvPr id="559" name="Straight Arrow Connector 558">
          <a:extLst>
            <a:ext uri="{FF2B5EF4-FFF2-40B4-BE49-F238E27FC236}">
              <a16:creationId xmlns:a16="http://schemas.microsoft.com/office/drawing/2014/main" id="{5ABF1106-FCA6-4CF8-9A17-5056A0CAAA50}"/>
            </a:ext>
          </a:extLst>
        </xdr:cNvPr>
        <xdr:cNvCxnSpPr/>
      </xdr:nvCxnSpPr>
      <xdr:spPr>
        <a:xfrm>
          <a:off x="2486025" y="33937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64</xdr:row>
      <xdr:rowOff>76200</xdr:rowOff>
    </xdr:from>
    <xdr:to>
      <xdr:col>15</xdr:col>
      <xdr:colOff>114300</xdr:colOff>
      <xdr:row>64</xdr:row>
      <xdr:rowOff>76200</xdr:rowOff>
    </xdr:to>
    <xdr:cxnSp macro="">
      <xdr:nvCxnSpPr>
        <xdr:cNvPr id="560" name="Straight Arrow Connector 559">
          <a:extLst>
            <a:ext uri="{FF2B5EF4-FFF2-40B4-BE49-F238E27FC236}">
              <a16:creationId xmlns:a16="http://schemas.microsoft.com/office/drawing/2014/main" id="{9513E951-A970-4D0F-A568-0931FB1A8E0F}"/>
            </a:ext>
          </a:extLst>
        </xdr:cNvPr>
        <xdr:cNvCxnSpPr/>
      </xdr:nvCxnSpPr>
      <xdr:spPr>
        <a:xfrm>
          <a:off x="2486025" y="34080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49</xdr:row>
      <xdr:rowOff>0</xdr:rowOff>
    </xdr:from>
    <xdr:to>
      <xdr:col>31</xdr:col>
      <xdr:colOff>80979</xdr:colOff>
      <xdr:row>60</xdr:row>
      <xdr:rowOff>85723</xdr:rowOff>
    </xdr:to>
    <xdr:grpSp>
      <xdr:nvGrpSpPr>
        <xdr:cNvPr id="1355" name="Group 1354">
          <a:extLst>
            <a:ext uri="{FF2B5EF4-FFF2-40B4-BE49-F238E27FC236}">
              <a16:creationId xmlns:a16="http://schemas.microsoft.com/office/drawing/2014/main" id="{1E0BF9E4-2DE3-181D-8577-DCD1A53076FE}"/>
            </a:ext>
          </a:extLst>
        </xdr:cNvPr>
        <xdr:cNvGrpSpPr/>
      </xdr:nvGrpSpPr>
      <xdr:grpSpPr>
        <a:xfrm>
          <a:off x="409574" y="7648575"/>
          <a:ext cx="4691080" cy="1657348"/>
          <a:chOff x="409574" y="14935200"/>
          <a:chExt cx="4691080" cy="1657348"/>
        </a:xfrm>
      </xdr:grpSpPr>
      <xdr:sp macro="" textlink="">
        <xdr:nvSpPr>
          <xdr:cNvPr id="544" name="Isosceles Triangle 543">
            <a:extLst>
              <a:ext uri="{FF2B5EF4-FFF2-40B4-BE49-F238E27FC236}">
                <a16:creationId xmlns:a16="http://schemas.microsoft.com/office/drawing/2014/main" id="{3BE713DB-E1A0-45C4-B1D7-4495D2C1C843}"/>
              </a:ext>
            </a:extLst>
          </xdr:cNvPr>
          <xdr:cNvSpPr/>
        </xdr:nvSpPr>
        <xdr:spPr>
          <a:xfrm>
            <a:off x="409575" y="1537335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45" name="Straight Connector 544">
            <a:extLst>
              <a:ext uri="{FF2B5EF4-FFF2-40B4-BE49-F238E27FC236}">
                <a16:creationId xmlns:a16="http://schemas.microsoft.com/office/drawing/2014/main" id="{714A94FF-BE91-4703-B0C8-997B6D1BC1C9}"/>
              </a:ext>
            </a:extLst>
          </xdr:cNvPr>
          <xdr:cNvCxnSpPr/>
        </xdr:nvCxnSpPr>
        <xdr:spPr>
          <a:xfrm>
            <a:off x="485776" y="15363825"/>
            <a:ext cx="4524374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6" name="Isosceles Triangle 545">
            <a:extLst>
              <a:ext uri="{FF2B5EF4-FFF2-40B4-BE49-F238E27FC236}">
                <a16:creationId xmlns:a16="http://schemas.microsoft.com/office/drawing/2014/main" id="{2585A6FF-61BF-4118-A024-45E8AD2FBAB0}"/>
              </a:ext>
            </a:extLst>
          </xdr:cNvPr>
          <xdr:cNvSpPr/>
        </xdr:nvSpPr>
        <xdr:spPr>
          <a:xfrm>
            <a:off x="4938729" y="1536858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47" name="Straight Arrow Connector 546">
            <a:extLst>
              <a:ext uri="{FF2B5EF4-FFF2-40B4-BE49-F238E27FC236}">
                <a16:creationId xmlns:a16="http://schemas.microsoft.com/office/drawing/2014/main" id="{66315B7A-4E6C-4C1B-B391-45508B37C90B}"/>
              </a:ext>
            </a:extLst>
          </xdr:cNvPr>
          <xdr:cNvCxnSpPr/>
        </xdr:nvCxnSpPr>
        <xdr:spPr>
          <a:xfrm flipV="1">
            <a:off x="485775" y="1549241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8" name="Straight Arrow Connector 547">
            <a:extLst>
              <a:ext uri="{FF2B5EF4-FFF2-40B4-BE49-F238E27FC236}">
                <a16:creationId xmlns:a16="http://schemas.microsoft.com/office/drawing/2014/main" id="{82501100-C0AC-471C-84E8-23011D6BC1FC}"/>
              </a:ext>
            </a:extLst>
          </xdr:cNvPr>
          <xdr:cNvCxnSpPr/>
        </xdr:nvCxnSpPr>
        <xdr:spPr>
          <a:xfrm flipV="1">
            <a:off x="5019691" y="1548764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9" name="Straight Connector 548">
            <a:extLst>
              <a:ext uri="{FF2B5EF4-FFF2-40B4-BE49-F238E27FC236}">
                <a16:creationId xmlns:a16="http://schemas.microsoft.com/office/drawing/2014/main" id="{A883F935-74B6-4938-A59C-0D6751D186E8}"/>
              </a:ext>
            </a:extLst>
          </xdr:cNvPr>
          <xdr:cNvCxnSpPr/>
        </xdr:nvCxnSpPr>
        <xdr:spPr>
          <a:xfrm>
            <a:off x="485775" y="1593532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Straight Connector 549">
            <a:extLst>
              <a:ext uri="{FF2B5EF4-FFF2-40B4-BE49-F238E27FC236}">
                <a16:creationId xmlns:a16="http://schemas.microsoft.com/office/drawing/2014/main" id="{F77C0D48-B5B1-4291-A651-CA69B3683DE7}"/>
              </a:ext>
            </a:extLst>
          </xdr:cNvPr>
          <xdr:cNvCxnSpPr/>
        </xdr:nvCxnSpPr>
        <xdr:spPr>
          <a:xfrm>
            <a:off x="5019690" y="15944850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" name="Straight Connector 550">
            <a:extLst>
              <a:ext uri="{FF2B5EF4-FFF2-40B4-BE49-F238E27FC236}">
                <a16:creationId xmlns:a16="http://schemas.microsoft.com/office/drawing/2014/main" id="{C458387B-8EC1-4C75-AB71-EFF3EC18765F}"/>
              </a:ext>
            </a:extLst>
          </xdr:cNvPr>
          <xdr:cNvCxnSpPr/>
        </xdr:nvCxnSpPr>
        <xdr:spPr>
          <a:xfrm>
            <a:off x="409574" y="16363951"/>
            <a:ext cx="46672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2" name="Straight Connector 551">
            <a:extLst>
              <a:ext uri="{FF2B5EF4-FFF2-40B4-BE49-F238E27FC236}">
                <a16:creationId xmlns:a16="http://schemas.microsoft.com/office/drawing/2014/main" id="{57E90512-A9E8-4FD0-B648-4633C9A36003}"/>
              </a:ext>
            </a:extLst>
          </xdr:cNvPr>
          <xdr:cNvCxnSpPr/>
        </xdr:nvCxnSpPr>
        <xdr:spPr>
          <a:xfrm flipH="1">
            <a:off x="442912" y="16325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Straight Connector 552">
            <a:extLst>
              <a:ext uri="{FF2B5EF4-FFF2-40B4-BE49-F238E27FC236}">
                <a16:creationId xmlns:a16="http://schemas.microsoft.com/office/drawing/2014/main" id="{6D769F01-EDFA-4395-BF29-4E1CFFC899AF}"/>
              </a:ext>
            </a:extLst>
          </xdr:cNvPr>
          <xdr:cNvCxnSpPr/>
        </xdr:nvCxnSpPr>
        <xdr:spPr>
          <a:xfrm flipH="1">
            <a:off x="4976827" y="1632108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Straight Connector 553">
            <a:extLst>
              <a:ext uri="{FF2B5EF4-FFF2-40B4-BE49-F238E27FC236}">
                <a16:creationId xmlns:a16="http://schemas.microsoft.com/office/drawing/2014/main" id="{76B263C8-C749-4FF2-BBD6-9FAA94E8838D}"/>
              </a:ext>
            </a:extLst>
          </xdr:cNvPr>
          <xdr:cNvCxnSpPr/>
        </xdr:nvCxnSpPr>
        <xdr:spPr>
          <a:xfrm>
            <a:off x="485775" y="1644967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Arrow Connector 554">
            <a:extLst>
              <a:ext uri="{FF2B5EF4-FFF2-40B4-BE49-F238E27FC236}">
                <a16:creationId xmlns:a16="http://schemas.microsoft.com/office/drawing/2014/main" id="{73E522C6-16AD-4F84-946D-0009573E9EEB}"/>
              </a:ext>
            </a:extLst>
          </xdr:cNvPr>
          <xdr:cNvCxnSpPr/>
        </xdr:nvCxnSpPr>
        <xdr:spPr>
          <a:xfrm>
            <a:off x="490537" y="16506825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Straight Arrow Connector 555">
            <a:extLst>
              <a:ext uri="{FF2B5EF4-FFF2-40B4-BE49-F238E27FC236}">
                <a16:creationId xmlns:a16="http://schemas.microsoft.com/office/drawing/2014/main" id="{4F55FCA1-5050-4CF6-BF36-A8D881D7DEE4}"/>
              </a:ext>
            </a:extLst>
          </xdr:cNvPr>
          <xdr:cNvCxnSpPr/>
        </xdr:nvCxnSpPr>
        <xdr:spPr>
          <a:xfrm>
            <a:off x="1619250" y="1493520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1" name="Straight Connector 560">
            <a:extLst>
              <a:ext uri="{FF2B5EF4-FFF2-40B4-BE49-F238E27FC236}">
                <a16:creationId xmlns:a16="http://schemas.microsoft.com/office/drawing/2014/main" id="{D1BF7D5C-0931-43AF-A9C9-8D38A2507535}"/>
              </a:ext>
            </a:extLst>
          </xdr:cNvPr>
          <xdr:cNvCxnSpPr/>
        </xdr:nvCxnSpPr>
        <xdr:spPr>
          <a:xfrm>
            <a:off x="409575" y="16078200"/>
            <a:ext cx="4667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2" name="Straight Connector 561">
            <a:extLst>
              <a:ext uri="{FF2B5EF4-FFF2-40B4-BE49-F238E27FC236}">
                <a16:creationId xmlns:a16="http://schemas.microsoft.com/office/drawing/2014/main" id="{9CD5CF2D-61C1-43D5-8E47-E0930B8FBDF2}"/>
              </a:ext>
            </a:extLst>
          </xdr:cNvPr>
          <xdr:cNvCxnSpPr/>
        </xdr:nvCxnSpPr>
        <xdr:spPr>
          <a:xfrm flipH="1">
            <a:off x="442913" y="1604009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3" name="Straight Connector 562">
            <a:extLst>
              <a:ext uri="{FF2B5EF4-FFF2-40B4-BE49-F238E27FC236}">
                <a16:creationId xmlns:a16="http://schemas.microsoft.com/office/drawing/2014/main" id="{8A72EDDF-6559-4FD4-AA55-ABB4997719C5}"/>
              </a:ext>
            </a:extLst>
          </xdr:cNvPr>
          <xdr:cNvCxnSpPr/>
        </xdr:nvCxnSpPr>
        <xdr:spPr>
          <a:xfrm flipH="1">
            <a:off x="4976828" y="1603533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4" name="Straight Connector 563">
            <a:extLst>
              <a:ext uri="{FF2B5EF4-FFF2-40B4-BE49-F238E27FC236}">
                <a16:creationId xmlns:a16="http://schemas.microsoft.com/office/drawing/2014/main" id="{8AAB8D44-B448-4C6D-80C1-90DD35F8C202}"/>
              </a:ext>
            </a:extLst>
          </xdr:cNvPr>
          <xdr:cNvCxnSpPr/>
        </xdr:nvCxnSpPr>
        <xdr:spPr>
          <a:xfrm>
            <a:off x="1619251" y="1564957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5" name="Straight Connector 564">
            <a:extLst>
              <a:ext uri="{FF2B5EF4-FFF2-40B4-BE49-F238E27FC236}">
                <a16:creationId xmlns:a16="http://schemas.microsoft.com/office/drawing/2014/main" id="{FE499390-2DB6-4A1B-AA33-39446B317F99}"/>
              </a:ext>
            </a:extLst>
          </xdr:cNvPr>
          <xdr:cNvCxnSpPr/>
        </xdr:nvCxnSpPr>
        <xdr:spPr>
          <a:xfrm flipH="1">
            <a:off x="1576388" y="16040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66" name="Group 565">
            <a:extLst>
              <a:ext uri="{FF2B5EF4-FFF2-40B4-BE49-F238E27FC236}">
                <a16:creationId xmlns:a16="http://schemas.microsoft.com/office/drawing/2014/main" id="{5EBE2C11-802B-4ACF-A69D-65E8A5D19433}"/>
              </a:ext>
            </a:extLst>
          </xdr:cNvPr>
          <xdr:cNvGrpSpPr/>
        </xdr:nvGrpSpPr>
        <xdr:grpSpPr>
          <a:xfrm>
            <a:off x="447675" y="15325725"/>
            <a:ext cx="85725" cy="85726"/>
            <a:chOff x="1738313" y="3957637"/>
            <a:chExt cx="85725" cy="85726"/>
          </a:xfrm>
        </xdr:grpSpPr>
        <xdr:cxnSp macro="">
          <xdr:nvCxnSpPr>
            <xdr:cNvPr id="567" name="Straight Connector 566">
              <a:extLst>
                <a:ext uri="{FF2B5EF4-FFF2-40B4-BE49-F238E27FC236}">
                  <a16:creationId xmlns:a16="http://schemas.microsoft.com/office/drawing/2014/main" id="{34EC05AB-F7C8-DF5B-C125-6808B9137B2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8" name="Straight Connector 567">
              <a:extLst>
                <a:ext uri="{FF2B5EF4-FFF2-40B4-BE49-F238E27FC236}">
                  <a16:creationId xmlns:a16="http://schemas.microsoft.com/office/drawing/2014/main" id="{BC3A4748-35BE-6BBC-1F3E-31A845BEB603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69" name="Group 568">
            <a:extLst>
              <a:ext uri="{FF2B5EF4-FFF2-40B4-BE49-F238E27FC236}">
                <a16:creationId xmlns:a16="http://schemas.microsoft.com/office/drawing/2014/main" id="{E01D3392-90EE-4805-9B57-F5D6E09DDC97}"/>
              </a:ext>
            </a:extLst>
          </xdr:cNvPr>
          <xdr:cNvGrpSpPr/>
        </xdr:nvGrpSpPr>
        <xdr:grpSpPr>
          <a:xfrm>
            <a:off x="4981591" y="15325725"/>
            <a:ext cx="85725" cy="85726"/>
            <a:chOff x="1738313" y="3957637"/>
            <a:chExt cx="85725" cy="85726"/>
          </a:xfrm>
        </xdr:grpSpPr>
        <xdr:cxnSp macro="">
          <xdr:nvCxnSpPr>
            <xdr:cNvPr id="570" name="Straight Connector 569">
              <a:extLst>
                <a:ext uri="{FF2B5EF4-FFF2-40B4-BE49-F238E27FC236}">
                  <a16:creationId xmlns:a16="http://schemas.microsoft.com/office/drawing/2014/main" id="{7DAB1D45-AA6B-9066-C99B-184916677512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1" name="Straight Connector 570">
              <a:extLst>
                <a:ext uri="{FF2B5EF4-FFF2-40B4-BE49-F238E27FC236}">
                  <a16:creationId xmlns:a16="http://schemas.microsoft.com/office/drawing/2014/main" id="{A84EFE56-D9C9-A821-BF35-DD09E0C0BF86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72" name="Straight Connector 571">
            <a:extLst>
              <a:ext uri="{FF2B5EF4-FFF2-40B4-BE49-F238E27FC236}">
                <a16:creationId xmlns:a16="http://schemas.microsoft.com/office/drawing/2014/main" id="{1493F657-A150-47C1-A9CC-E516CB083281}"/>
              </a:ext>
            </a:extLst>
          </xdr:cNvPr>
          <xdr:cNvCxnSpPr/>
        </xdr:nvCxnSpPr>
        <xdr:spPr>
          <a:xfrm>
            <a:off x="2752726" y="1564957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3" name="Straight Connector 572">
            <a:extLst>
              <a:ext uri="{FF2B5EF4-FFF2-40B4-BE49-F238E27FC236}">
                <a16:creationId xmlns:a16="http://schemas.microsoft.com/office/drawing/2014/main" id="{692DA955-B423-4003-AE89-82309B9FB5F4}"/>
              </a:ext>
            </a:extLst>
          </xdr:cNvPr>
          <xdr:cNvCxnSpPr/>
        </xdr:nvCxnSpPr>
        <xdr:spPr>
          <a:xfrm flipH="1">
            <a:off x="2709863" y="16040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Straight Arrow Connector 573">
            <a:extLst>
              <a:ext uri="{FF2B5EF4-FFF2-40B4-BE49-F238E27FC236}">
                <a16:creationId xmlns:a16="http://schemas.microsoft.com/office/drawing/2014/main" id="{C23008B8-D335-4F0E-96E5-8994F5A07978}"/>
              </a:ext>
            </a:extLst>
          </xdr:cNvPr>
          <xdr:cNvCxnSpPr/>
        </xdr:nvCxnSpPr>
        <xdr:spPr>
          <a:xfrm>
            <a:off x="2752725" y="1493520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Connector 577">
            <a:extLst>
              <a:ext uri="{FF2B5EF4-FFF2-40B4-BE49-F238E27FC236}">
                <a16:creationId xmlns:a16="http://schemas.microsoft.com/office/drawing/2014/main" id="{758A1FCA-E363-408A-B12C-D0EFCDE41E26}"/>
              </a:ext>
            </a:extLst>
          </xdr:cNvPr>
          <xdr:cNvCxnSpPr/>
        </xdr:nvCxnSpPr>
        <xdr:spPr>
          <a:xfrm>
            <a:off x="3886201" y="1564957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Connector 578">
            <a:extLst>
              <a:ext uri="{FF2B5EF4-FFF2-40B4-BE49-F238E27FC236}">
                <a16:creationId xmlns:a16="http://schemas.microsoft.com/office/drawing/2014/main" id="{D7EA529B-00D2-4FD3-9068-6CBA02AFE813}"/>
              </a:ext>
            </a:extLst>
          </xdr:cNvPr>
          <xdr:cNvCxnSpPr/>
        </xdr:nvCxnSpPr>
        <xdr:spPr>
          <a:xfrm flipH="1">
            <a:off x="3843338" y="16040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Arrow Connector 579">
            <a:extLst>
              <a:ext uri="{FF2B5EF4-FFF2-40B4-BE49-F238E27FC236}">
                <a16:creationId xmlns:a16="http://schemas.microsoft.com/office/drawing/2014/main" id="{A8387A4E-92AC-4D2E-9A9D-13EE5521805C}"/>
              </a:ext>
            </a:extLst>
          </xdr:cNvPr>
          <xdr:cNvCxnSpPr/>
        </xdr:nvCxnSpPr>
        <xdr:spPr>
          <a:xfrm>
            <a:off x="3886200" y="1493520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57150</xdr:colOff>
      <xdr:row>211</xdr:row>
      <xdr:rowOff>76200</xdr:rowOff>
    </xdr:from>
    <xdr:to>
      <xdr:col>15</xdr:col>
      <xdr:colOff>114300</xdr:colOff>
      <xdr:row>211</xdr:row>
      <xdr:rowOff>76200</xdr:rowOff>
    </xdr:to>
    <xdr:cxnSp macro="">
      <xdr:nvCxnSpPr>
        <xdr:cNvPr id="594" name="Straight Arrow Connector 593">
          <a:extLst>
            <a:ext uri="{FF2B5EF4-FFF2-40B4-BE49-F238E27FC236}">
              <a16:creationId xmlns:a16="http://schemas.microsoft.com/office/drawing/2014/main" id="{9B84D15A-0F54-4840-A0F9-25CCF6EF8E77}"/>
            </a:ext>
          </a:extLst>
        </xdr:cNvPr>
        <xdr:cNvCxnSpPr/>
      </xdr:nvCxnSpPr>
      <xdr:spPr>
        <a:xfrm>
          <a:off x="2486025" y="41224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212</xdr:row>
      <xdr:rowOff>76200</xdr:rowOff>
    </xdr:from>
    <xdr:to>
      <xdr:col>15</xdr:col>
      <xdr:colOff>114300</xdr:colOff>
      <xdr:row>212</xdr:row>
      <xdr:rowOff>76200</xdr:rowOff>
    </xdr:to>
    <xdr:cxnSp macro="">
      <xdr:nvCxnSpPr>
        <xdr:cNvPr id="595" name="Straight Arrow Connector 594">
          <a:extLst>
            <a:ext uri="{FF2B5EF4-FFF2-40B4-BE49-F238E27FC236}">
              <a16:creationId xmlns:a16="http://schemas.microsoft.com/office/drawing/2014/main" id="{108BC772-0E34-4DFB-9360-A5FE83747B9D}"/>
            </a:ext>
          </a:extLst>
        </xdr:cNvPr>
        <xdr:cNvCxnSpPr/>
      </xdr:nvCxnSpPr>
      <xdr:spPr>
        <a:xfrm>
          <a:off x="2486025" y="413670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213</xdr:row>
      <xdr:rowOff>76200</xdr:rowOff>
    </xdr:from>
    <xdr:to>
      <xdr:col>15</xdr:col>
      <xdr:colOff>114300</xdr:colOff>
      <xdr:row>213</xdr:row>
      <xdr:rowOff>76200</xdr:rowOff>
    </xdr:to>
    <xdr:cxnSp macro="">
      <xdr:nvCxnSpPr>
        <xdr:cNvPr id="596" name="Straight Arrow Connector 595">
          <a:extLst>
            <a:ext uri="{FF2B5EF4-FFF2-40B4-BE49-F238E27FC236}">
              <a16:creationId xmlns:a16="http://schemas.microsoft.com/office/drawing/2014/main" id="{5278A933-2DF0-468E-90F3-B05E89D83867}"/>
            </a:ext>
          </a:extLst>
        </xdr:cNvPr>
        <xdr:cNvCxnSpPr/>
      </xdr:nvCxnSpPr>
      <xdr:spPr>
        <a:xfrm>
          <a:off x="2486025" y="415099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214</xdr:row>
      <xdr:rowOff>76200</xdr:rowOff>
    </xdr:from>
    <xdr:to>
      <xdr:col>15</xdr:col>
      <xdr:colOff>114300</xdr:colOff>
      <xdr:row>214</xdr:row>
      <xdr:rowOff>76200</xdr:rowOff>
    </xdr:to>
    <xdr:cxnSp macro="">
      <xdr:nvCxnSpPr>
        <xdr:cNvPr id="597" name="Straight Arrow Connector 596">
          <a:extLst>
            <a:ext uri="{FF2B5EF4-FFF2-40B4-BE49-F238E27FC236}">
              <a16:creationId xmlns:a16="http://schemas.microsoft.com/office/drawing/2014/main" id="{C2B6E5EC-664E-400C-B969-2FE9D8619569}"/>
            </a:ext>
          </a:extLst>
        </xdr:cNvPr>
        <xdr:cNvCxnSpPr/>
      </xdr:nvCxnSpPr>
      <xdr:spPr>
        <a:xfrm>
          <a:off x="2486025" y="41652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199</xdr:row>
      <xdr:rowOff>0</xdr:rowOff>
    </xdr:from>
    <xdr:to>
      <xdr:col>31</xdr:col>
      <xdr:colOff>80979</xdr:colOff>
      <xdr:row>210</xdr:row>
      <xdr:rowOff>85723</xdr:rowOff>
    </xdr:to>
    <xdr:grpSp>
      <xdr:nvGrpSpPr>
        <xdr:cNvPr id="1354" name="Group 1353">
          <a:extLst>
            <a:ext uri="{FF2B5EF4-FFF2-40B4-BE49-F238E27FC236}">
              <a16:creationId xmlns:a16="http://schemas.microsoft.com/office/drawing/2014/main" id="{4ACA447A-D7C5-E139-6E83-C341AC90CB57}"/>
            </a:ext>
          </a:extLst>
        </xdr:cNvPr>
        <xdr:cNvGrpSpPr/>
      </xdr:nvGrpSpPr>
      <xdr:grpSpPr>
        <a:xfrm>
          <a:off x="409574" y="29079825"/>
          <a:ext cx="4691080" cy="1657348"/>
          <a:chOff x="409574" y="18078450"/>
          <a:chExt cx="4691080" cy="1657348"/>
        </a:xfrm>
      </xdr:grpSpPr>
      <xdr:sp macro="" textlink="">
        <xdr:nvSpPr>
          <xdr:cNvPr id="581" name="Isosceles Triangle 580">
            <a:extLst>
              <a:ext uri="{FF2B5EF4-FFF2-40B4-BE49-F238E27FC236}">
                <a16:creationId xmlns:a16="http://schemas.microsoft.com/office/drawing/2014/main" id="{A0737CBC-4789-431F-8694-611ED95C2BA1}"/>
              </a:ext>
            </a:extLst>
          </xdr:cNvPr>
          <xdr:cNvSpPr/>
        </xdr:nvSpPr>
        <xdr:spPr>
          <a:xfrm>
            <a:off x="409575" y="185166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82" name="Straight Connector 581">
            <a:extLst>
              <a:ext uri="{FF2B5EF4-FFF2-40B4-BE49-F238E27FC236}">
                <a16:creationId xmlns:a16="http://schemas.microsoft.com/office/drawing/2014/main" id="{78623565-8651-4E90-8D71-23C5835B0CEB}"/>
              </a:ext>
            </a:extLst>
          </xdr:cNvPr>
          <xdr:cNvCxnSpPr/>
        </xdr:nvCxnSpPr>
        <xdr:spPr>
          <a:xfrm>
            <a:off x="485776" y="18507075"/>
            <a:ext cx="4524374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3" name="Isosceles Triangle 582">
            <a:extLst>
              <a:ext uri="{FF2B5EF4-FFF2-40B4-BE49-F238E27FC236}">
                <a16:creationId xmlns:a16="http://schemas.microsoft.com/office/drawing/2014/main" id="{22D5EAE7-FD7D-46FC-A910-0FD64B1A7262}"/>
              </a:ext>
            </a:extLst>
          </xdr:cNvPr>
          <xdr:cNvSpPr/>
        </xdr:nvSpPr>
        <xdr:spPr>
          <a:xfrm>
            <a:off x="4938729" y="185118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84" name="Straight Arrow Connector 583">
            <a:extLst>
              <a:ext uri="{FF2B5EF4-FFF2-40B4-BE49-F238E27FC236}">
                <a16:creationId xmlns:a16="http://schemas.microsoft.com/office/drawing/2014/main" id="{5C15A066-D75B-4FEE-9F56-75FF18BE06DD}"/>
              </a:ext>
            </a:extLst>
          </xdr:cNvPr>
          <xdr:cNvCxnSpPr/>
        </xdr:nvCxnSpPr>
        <xdr:spPr>
          <a:xfrm flipV="1">
            <a:off x="485775" y="186356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5" name="Straight Arrow Connector 584">
            <a:extLst>
              <a:ext uri="{FF2B5EF4-FFF2-40B4-BE49-F238E27FC236}">
                <a16:creationId xmlns:a16="http://schemas.microsoft.com/office/drawing/2014/main" id="{F2FD14AD-E8B9-4457-947A-92C36DF8BA5F}"/>
              </a:ext>
            </a:extLst>
          </xdr:cNvPr>
          <xdr:cNvCxnSpPr/>
        </xdr:nvCxnSpPr>
        <xdr:spPr>
          <a:xfrm flipV="1">
            <a:off x="5019691" y="186308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Straight Connector 585">
            <a:extLst>
              <a:ext uri="{FF2B5EF4-FFF2-40B4-BE49-F238E27FC236}">
                <a16:creationId xmlns:a16="http://schemas.microsoft.com/office/drawing/2014/main" id="{E0A3E2E0-D981-482C-B642-B97756F3416E}"/>
              </a:ext>
            </a:extLst>
          </xdr:cNvPr>
          <xdr:cNvCxnSpPr/>
        </xdr:nvCxnSpPr>
        <xdr:spPr>
          <a:xfrm>
            <a:off x="485775" y="1907857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" name="Straight Connector 586">
            <a:extLst>
              <a:ext uri="{FF2B5EF4-FFF2-40B4-BE49-F238E27FC236}">
                <a16:creationId xmlns:a16="http://schemas.microsoft.com/office/drawing/2014/main" id="{945297B9-DE39-45FD-84C0-B4659E5AA8CC}"/>
              </a:ext>
            </a:extLst>
          </xdr:cNvPr>
          <xdr:cNvCxnSpPr/>
        </xdr:nvCxnSpPr>
        <xdr:spPr>
          <a:xfrm>
            <a:off x="5019690" y="19088100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Straight Connector 587">
            <a:extLst>
              <a:ext uri="{FF2B5EF4-FFF2-40B4-BE49-F238E27FC236}">
                <a16:creationId xmlns:a16="http://schemas.microsoft.com/office/drawing/2014/main" id="{2E569A22-4A01-4F28-AFDC-7A2F74141603}"/>
              </a:ext>
            </a:extLst>
          </xdr:cNvPr>
          <xdr:cNvCxnSpPr/>
        </xdr:nvCxnSpPr>
        <xdr:spPr>
          <a:xfrm>
            <a:off x="409574" y="19507201"/>
            <a:ext cx="46672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Straight Connector 588">
            <a:extLst>
              <a:ext uri="{FF2B5EF4-FFF2-40B4-BE49-F238E27FC236}">
                <a16:creationId xmlns:a16="http://schemas.microsoft.com/office/drawing/2014/main" id="{51BB91B4-E2E9-41C9-9F7A-FDF0EF41DA9F}"/>
              </a:ext>
            </a:extLst>
          </xdr:cNvPr>
          <xdr:cNvCxnSpPr/>
        </xdr:nvCxnSpPr>
        <xdr:spPr>
          <a:xfrm flipH="1">
            <a:off x="442912" y="19469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" name="Straight Connector 589">
            <a:extLst>
              <a:ext uri="{FF2B5EF4-FFF2-40B4-BE49-F238E27FC236}">
                <a16:creationId xmlns:a16="http://schemas.microsoft.com/office/drawing/2014/main" id="{2DBFAFAB-0E0B-43CF-92D9-91C81B4ED709}"/>
              </a:ext>
            </a:extLst>
          </xdr:cNvPr>
          <xdr:cNvCxnSpPr/>
        </xdr:nvCxnSpPr>
        <xdr:spPr>
          <a:xfrm flipH="1">
            <a:off x="4976827" y="194643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" name="Straight Connector 590">
            <a:extLst>
              <a:ext uri="{FF2B5EF4-FFF2-40B4-BE49-F238E27FC236}">
                <a16:creationId xmlns:a16="http://schemas.microsoft.com/office/drawing/2014/main" id="{52766CB8-8B3A-4418-BA96-F3EC08EEA28C}"/>
              </a:ext>
            </a:extLst>
          </xdr:cNvPr>
          <xdr:cNvCxnSpPr/>
        </xdr:nvCxnSpPr>
        <xdr:spPr>
          <a:xfrm>
            <a:off x="485775" y="195929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Straight Arrow Connector 591">
            <a:extLst>
              <a:ext uri="{FF2B5EF4-FFF2-40B4-BE49-F238E27FC236}">
                <a16:creationId xmlns:a16="http://schemas.microsoft.com/office/drawing/2014/main" id="{A9B41A99-AAE4-4B4D-BD28-308B90A0D7D5}"/>
              </a:ext>
            </a:extLst>
          </xdr:cNvPr>
          <xdr:cNvCxnSpPr/>
        </xdr:nvCxnSpPr>
        <xdr:spPr>
          <a:xfrm>
            <a:off x="490537" y="19650075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" name="Straight Arrow Connector 592">
            <a:extLst>
              <a:ext uri="{FF2B5EF4-FFF2-40B4-BE49-F238E27FC236}">
                <a16:creationId xmlns:a16="http://schemas.microsoft.com/office/drawing/2014/main" id="{0EA4D58A-8C62-4761-BE18-DCBCDDA86FDF}"/>
              </a:ext>
            </a:extLst>
          </xdr:cNvPr>
          <xdr:cNvCxnSpPr/>
        </xdr:nvCxnSpPr>
        <xdr:spPr>
          <a:xfrm>
            <a:off x="1619250" y="1807845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Straight Connector 597">
            <a:extLst>
              <a:ext uri="{FF2B5EF4-FFF2-40B4-BE49-F238E27FC236}">
                <a16:creationId xmlns:a16="http://schemas.microsoft.com/office/drawing/2014/main" id="{BA45F8B1-9CF2-409E-937D-92210E02B40D}"/>
              </a:ext>
            </a:extLst>
          </xdr:cNvPr>
          <xdr:cNvCxnSpPr/>
        </xdr:nvCxnSpPr>
        <xdr:spPr>
          <a:xfrm>
            <a:off x="409575" y="19221450"/>
            <a:ext cx="4667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" name="Straight Connector 598">
            <a:extLst>
              <a:ext uri="{FF2B5EF4-FFF2-40B4-BE49-F238E27FC236}">
                <a16:creationId xmlns:a16="http://schemas.microsoft.com/office/drawing/2014/main" id="{B7089FD7-FC0C-4168-B268-7F50E41D8952}"/>
              </a:ext>
            </a:extLst>
          </xdr:cNvPr>
          <xdr:cNvCxnSpPr/>
        </xdr:nvCxnSpPr>
        <xdr:spPr>
          <a:xfrm flipH="1">
            <a:off x="442913" y="1918334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" name="Straight Connector 599">
            <a:extLst>
              <a:ext uri="{FF2B5EF4-FFF2-40B4-BE49-F238E27FC236}">
                <a16:creationId xmlns:a16="http://schemas.microsoft.com/office/drawing/2014/main" id="{FA0517E0-8D8E-495D-A688-94F9E22931DC}"/>
              </a:ext>
            </a:extLst>
          </xdr:cNvPr>
          <xdr:cNvCxnSpPr/>
        </xdr:nvCxnSpPr>
        <xdr:spPr>
          <a:xfrm flipH="1">
            <a:off x="4976828" y="1917858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Straight Connector 600">
            <a:extLst>
              <a:ext uri="{FF2B5EF4-FFF2-40B4-BE49-F238E27FC236}">
                <a16:creationId xmlns:a16="http://schemas.microsoft.com/office/drawing/2014/main" id="{C29803E4-65C0-4319-8682-AB322BB74B4C}"/>
              </a:ext>
            </a:extLst>
          </xdr:cNvPr>
          <xdr:cNvCxnSpPr/>
        </xdr:nvCxnSpPr>
        <xdr:spPr>
          <a:xfrm>
            <a:off x="1619251" y="1879282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" name="Straight Connector 601">
            <a:extLst>
              <a:ext uri="{FF2B5EF4-FFF2-40B4-BE49-F238E27FC236}">
                <a16:creationId xmlns:a16="http://schemas.microsoft.com/office/drawing/2014/main" id="{DF4B2C87-8065-4C2B-ABE1-53C959202CB9}"/>
              </a:ext>
            </a:extLst>
          </xdr:cNvPr>
          <xdr:cNvCxnSpPr/>
        </xdr:nvCxnSpPr>
        <xdr:spPr>
          <a:xfrm flipH="1">
            <a:off x="1576388" y="191833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03" name="Group 602">
            <a:extLst>
              <a:ext uri="{FF2B5EF4-FFF2-40B4-BE49-F238E27FC236}">
                <a16:creationId xmlns:a16="http://schemas.microsoft.com/office/drawing/2014/main" id="{A926F7DA-C7F7-4678-AB02-FD3A5FD7C72B}"/>
              </a:ext>
            </a:extLst>
          </xdr:cNvPr>
          <xdr:cNvGrpSpPr/>
        </xdr:nvGrpSpPr>
        <xdr:grpSpPr>
          <a:xfrm>
            <a:off x="447675" y="18468975"/>
            <a:ext cx="85725" cy="85726"/>
            <a:chOff x="1738313" y="3957637"/>
            <a:chExt cx="85725" cy="85726"/>
          </a:xfrm>
        </xdr:grpSpPr>
        <xdr:cxnSp macro="">
          <xdr:nvCxnSpPr>
            <xdr:cNvPr id="604" name="Straight Connector 603">
              <a:extLst>
                <a:ext uri="{FF2B5EF4-FFF2-40B4-BE49-F238E27FC236}">
                  <a16:creationId xmlns:a16="http://schemas.microsoft.com/office/drawing/2014/main" id="{6FFB5DD1-55F5-BF7F-0940-A717E429A753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5" name="Straight Connector 604">
              <a:extLst>
                <a:ext uri="{FF2B5EF4-FFF2-40B4-BE49-F238E27FC236}">
                  <a16:creationId xmlns:a16="http://schemas.microsoft.com/office/drawing/2014/main" id="{855FFEFF-78FC-83B3-5D92-164ABD8DE6A4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06" name="Group 605">
            <a:extLst>
              <a:ext uri="{FF2B5EF4-FFF2-40B4-BE49-F238E27FC236}">
                <a16:creationId xmlns:a16="http://schemas.microsoft.com/office/drawing/2014/main" id="{F1212D0F-B2A7-44BA-9A5D-A2856C052125}"/>
              </a:ext>
            </a:extLst>
          </xdr:cNvPr>
          <xdr:cNvGrpSpPr/>
        </xdr:nvGrpSpPr>
        <xdr:grpSpPr>
          <a:xfrm>
            <a:off x="4981591" y="18468975"/>
            <a:ext cx="85725" cy="85726"/>
            <a:chOff x="1738313" y="3957637"/>
            <a:chExt cx="85725" cy="85726"/>
          </a:xfrm>
        </xdr:grpSpPr>
        <xdr:cxnSp macro="">
          <xdr:nvCxnSpPr>
            <xdr:cNvPr id="607" name="Straight Connector 606">
              <a:extLst>
                <a:ext uri="{FF2B5EF4-FFF2-40B4-BE49-F238E27FC236}">
                  <a16:creationId xmlns:a16="http://schemas.microsoft.com/office/drawing/2014/main" id="{6675B5BC-394F-9E3C-07DA-1E3138C34A4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8" name="Straight Connector 607">
              <a:extLst>
                <a:ext uri="{FF2B5EF4-FFF2-40B4-BE49-F238E27FC236}">
                  <a16:creationId xmlns:a16="http://schemas.microsoft.com/office/drawing/2014/main" id="{4C186AE4-30AC-A868-6EBF-8A17E6CA9E5F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609" name="Straight Connector 608">
            <a:extLst>
              <a:ext uri="{FF2B5EF4-FFF2-40B4-BE49-F238E27FC236}">
                <a16:creationId xmlns:a16="http://schemas.microsoft.com/office/drawing/2014/main" id="{2F531F91-297D-4003-B287-8EB33CC499ED}"/>
              </a:ext>
            </a:extLst>
          </xdr:cNvPr>
          <xdr:cNvCxnSpPr/>
        </xdr:nvCxnSpPr>
        <xdr:spPr>
          <a:xfrm>
            <a:off x="2752726" y="1879282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Straight Connector 609">
            <a:extLst>
              <a:ext uri="{FF2B5EF4-FFF2-40B4-BE49-F238E27FC236}">
                <a16:creationId xmlns:a16="http://schemas.microsoft.com/office/drawing/2014/main" id="{B17B21CA-AFAE-48F6-A42C-DC38D45D3914}"/>
              </a:ext>
            </a:extLst>
          </xdr:cNvPr>
          <xdr:cNvCxnSpPr/>
        </xdr:nvCxnSpPr>
        <xdr:spPr>
          <a:xfrm flipH="1">
            <a:off x="2709863" y="191833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" name="Straight Arrow Connector 610">
            <a:extLst>
              <a:ext uri="{FF2B5EF4-FFF2-40B4-BE49-F238E27FC236}">
                <a16:creationId xmlns:a16="http://schemas.microsoft.com/office/drawing/2014/main" id="{27E842E9-3330-475F-B34E-7E42AB21E17B}"/>
              </a:ext>
            </a:extLst>
          </xdr:cNvPr>
          <xdr:cNvCxnSpPr/>
        </xdr:nvCxnSpPr>
        <xdr:spPr>
          <a:xfrm>
            <a:off x="2752725" y="1807845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" name="Straight Connector 611">
            <a:extLst>
              <a:ext uri="{FF2B5EF4-FFF2-40B4-BE49-F238E27FC236}">
                <a16:creationId xmlns:a16="http://schemas.microsoft.com/office/drawing/2014/main" id="{BE9A5819-1E98-4B9A-BF01-6037D7A4932C}"/>
              </a:ext>
            </a:extLst>
          </xdr:cNvPr>
          <xdr:cNvCxnSpPr/>
        </xdr:nvCxnSpPr>
        <xdr:spPr>
          <a:xfrm>
            <a:off x="3886201" y="18792825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" name="Straight Connector 612">
            <a:extLst>
              <a:ext uri="{FF2B5EF4-FFF2-40B4-BE49-F238E27FC236}">
                <a16:creationId xmlns:a16="http://schemas.microsoft.com/office/drawing/2014/main" id="{B9350AAA-84F9-4208-9ED1-A819DB507259}"/>
              </a:ext>
            </a:extLst>
          </xdr:cNvPr>
          <xdr:cNvCxnSpPr/>
        </xdr:nvCxnSpPr>
        <xdr:spPr>
          <a:xfrm flipH="1">
            <a:off x="3843338" y="191833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" name="Straight Arrow Connector 613">
            <a:extLst>
              <a:ext uri="{FF2B5EF4-FFF2-40B4-BE49-F238E27FC236}">
                <a16:creationId xmlns:a16="http://schemas.microsoft.com/office/drawing/2014/main" id="{1FF91B6E-42F1-4587-9A0D-CAB1E7E3BA9F}"/>
              </a:ext>
            </a:extLst>
          </xdr:cNvPr>
          <xdr:cNvCxnSpPr/>
        </xdr:nvCxnSpPr>
        <xdr:spPr>
          <a:xfrm>
            <a:off x="3886200" y="1807845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15" name="Group 614">
            <a:extLst>
              <a:ext uri="{FF2B5EF4-FFF2-40B4-BE49-F238E27FC236}">
                <a16:creationId xmlns:a16="http://schemas.microsoft.com/office/drawing/2014/main" id="{8C2507FC-4A45-4B6A-A9C8-8F20402497F1}"/>
              </a:ext>
            </a:extLst>
          </xdr:cNvPr>
          <xdr:cNvGrpSpPr/>
        </xdr:nvGrpSpPr>
        <xdr:grpSpPr>
          <a:xfrm>
            <a:off x="1576387" y="18459450"/>
            <a:ext cx="85725" cy="85726"/>
            <a:chOff x="1738313" y="3957637"/>
            <a:chExt cx="85725" cy="85726"/>
          </a:xfrm>
        </xdr:grpSpPr>
        <xdr:cxnSp macro="">
          <xdr:nvCxnSpPr>
            <xdr:cNvPr id="616" name="Straight Connector 615">
              <a:extLst>
                <a:ext uri="{FF2B5EF4-FFF2-40B4-BE49-F238E27FC236}">
                  <a16:creationId xmlns:a16="http://schemas.microsoft.com/office/drawing/2014/main" id="{FB09CA74-2E7A-7E39-BA87-1F7A3AB2CC5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17" name="Straight Connector 616">
              <a:extLst>
                <a:ext uri="{FF2B5EF4-FFF2-40B4-BE49-F238E27FC236}">
                  <a16:creationId xmlns:a16="http://schemas.microsoft.com/office/drawing/2014/main" id="{A031D4B5-9D2F-1F50-D3A8-16ECC964BA41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18" name="Group 617">
            <a:extLst>
              <a:ext uri="{FF2B5EF4-FFF2-40B4-BE49-F238E27FC236}">
                <a16:creationId xmlns:a16="http://schemas.microsoft.com/office/drawing/2014/main" id="{F9E0D47A-0B51-4831-AA6E-627C4F1DB615}"/>
              </a:ext>
            </a:extLst>
          </xdr:cNvPr>
          <xdr:cNvGrpSpPr/>
        </xdr:nvGrpSpPr>
        <xdr:grpSpPr>
          <a:xfrm>
            <a:off x="2709862" y="18459450"/>
            <a:ext cx="85725" cy="85726"/>
            <a:chOff x="1738313" y="3957637"/>
            <a:chExt cx="85725" cy="85726"/>
          </a:xfrm>
        </xdr:grpSpPr>
        <xdr:cxnSp macro="">
          <xdr:nvCxnSpPr>
            <xdr:cNvPr id="619" name="Straight Connector 618">
              <a:extLst>
                <a:ext uri="{FF2B5EF4-FFF2-40B4-BE49-F238E27FC236}">
                  <a16:creationId xmlns:a16="http://schemas.microsoft.com/office/drawing/2014/main" id="{2D217211-1402-048A-4853-B9A5671D7FED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0" name="Straight Connector 619">
              <a:extLst>
                <a:ext uri="{FF2B5EF4-FFF2-40B4-BE49-F238E27FC236}">
                  <a16:creationId xmlns:a16="http://schemas.microsoft.com/office/drawing/2014/main" id="{7B45469B-3ACC-790E-3454-7310B51A59A0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21" name="Group 620">
            <a:extLst>
              <a:ext uri="{FF2B5EF4-FFF2-40B4-BE49-F238E27FC236}">
                <a16:creationId xmlns:a16="http://schemas.microsoft.com/office/drawing/2014/main" id="{3DAF216B-7C9D-4869-AC3F-CEB14F74C0A3}"/>
              </a:ext>
            </a:extLst>
          </xdr:cNvPr>
          <xdr:cNvGrpSpPr/>
        </xdr:nvGrpSpPr>
        <xdr:grpSpPr>
          <a:xfrm>
            <a:off x="3843337" y="18464213"/>
            <a:ext cx="85725" cy="85726"/>
            <a:chOff x="1738313" y="3957637"/>
            <a:chExt cx="85725" cy="85726"/>
          </a:xfrm>
        </xdr:grpSpPr>
        <xdr:cxnSp macro="">
          <xdr:nvCxnSpPr>
            <xdr:cNvPr id="622" name="Straight Connector 621">
              <a:extLst>
                <a:ext uri="{FF2B5EF4-FFF2-40B4-BE49-F238E27FC236}">
                  <a16:creationId xmlns:a16="http://schemas.microsoft.com/office/drawing/2014/main" id="{D2DD4C56-D4A9-E09D-900D-3A6F3C610F72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23" name="Straight Connector 622">
              <a:extLst>
                <a:ext uri="{FF2B5EF4-FFF2-40B4-BE49-F238E27FC236}">
                  <a16:creationId xmlns:a16="http://schemas.microsoft.com/office/drawing/2014/main" id="{A8E3AB0F-065F-01A0-CCC4-AD594BD8D85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57150</xdr:colOff>
      <xdr:row>218</xdr:row>
      <xdr:rowOff>76200</xdr:rowOff>
    </xdr:from>
    <xdr:to>
      <xdr:col>20</xdr:col>
      <xdr:colOff>114300</xdr:colOff>
      <xdr:row>218</xdr:row>
      <xdr:rowOff>76200</xdr:rowOff>
    </xdr:to>
    <xdr:cxnSp macro="">
      <xdr:nvCxnSpPr>
        <xdr:cNvPr id="624" name="Straight Arrow Connector 623">
          <a:extLst>
            <a:ext uri="{FF2B5EF4-FFF2-40B4-BE49-F238E27FC236}">
              <a16:creationId xmlns:a16="http://schemas.microsoft.com/office/drawing/2014/main" id="{05C637E4-FB34-4236-AC20-9773221ED6EC}"/>
            </a:ext>
          </a:extLst>
        </xdr:cNvPr>
        <xdr:cNvCxnSpPr/>
      </xdr:nvCxnSpPr>
      <xdr:spPr>
        <a:xfrm>
          <a:off x="2486025" y="44367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219</xdr:row>
      <xdr:rowOff>76200</xdr:rowOff>
    </xdr:from>
    <xdr:to>
      <xdr:col>20</xdr:col>
      <xdr:colOff>114300</xdr:colOff>
      <xdr:row>219</xdr:row>
      <xdr:rowOff>76200</xdr:rowOff>
    </xdr:to>
    <xdr:cxnSp macro="">
      <xdr:nvCxnSpPr>
        <xdr:cNvPr id="625" name="Straight Arrow Connector 624">
          <a:extLst>
            <a:ext uri="{FF2B5EF4-FFF2-40B4-BE49-F238E27FC236}">
              <a16:creationId xmlns:a16="http://schemas.microsoft.com/office/drawing/2014/main" id="{EDAE8823-2E5D-426D-A29B-CC6B56C8F9F5}"/>
            </a:ext>
          </a:extLst>
        </xdr:cNvPr>
        <xdr:cNvCxnSpPr/>
      </xdr:nvCxnSpPr>
      <xdr:spPr>
        <a:xfrm>
          <a:off x="2486025" y="44510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220</xdr:row>
      <xdr:rowOff>76200</xdr:rowOff>
    </xdr:from>
    <xdr:to>
      <xdr:col>20</xdr:col>
      <xdr:colOff>114300</xdr:colOff>
      <xdr:row>220</xdr:row>
      <xdr:rowOff>76200</xdr:rowOff>
    </xdr:to>
    <xdr:cxnSp macro="">
      <xdr:nvCxnSpPr>
        <xdr:cNvPr id="626" name="Straight Arrow Connector 625">
          <a:extLst>
            <a:ext uri="{FF2B5EF4-FFF2-40B4-BE49-F238E27FC236}">
              <a16:creationId xmlns:a16="http://schemas.microsoft.com/office/drawing/2014/main" id="{A702460A-C266-4527-8AE3-54A718DE2DA2}"/>
            </a:ext>
          </a:extLst>
        </xdr:cNvPr>
        <xdr:cNvCxnSpPr/>
      </xdr:nvCxnSpPr>
      <xdr:spPr>
        <a:xfrm>
          <a:off x="2486025" y="44653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221</xdr:row>
      <xdr:rowOff>76200</xdr:rowOff>
    </xdr:from>
    <xdr:to>
      <xdr:col>20</xdr:col>
      <xdr:colOff>114300</xdr:colOff>
      <xdr:row>221</xdr:row>
      <xdr:rowOff>76200</xdr:rowOff>
    </xdr:to>
    <xdr:cxnSp macro="">
      <xdr:nvCxnSpPr>
        <xdr:cNvPr id="627" name="Straight Arrow Connector 626">
          <a:extLst>
            <a:ext uri="{FF2B5EF4-FFF2-40B4-BE49-F238E27FC236}">
              <a16:creationId xmlns:a16="http://schemas.microsoft.com/office/drawing/2014/main" id="{2C4C7A0F-0B91-4D3E-A654-A8804EAB0439}"/>
            </a:ext>
          </a:extLst>
        </xdr:cNvPr>
        <xdr:cNvCxnSpPr/>
      </xdr:nvCxnSpPr>
      <xdr:spPr>
        <a:xfrm>
          <a:off x="2486025" y="447960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477</xdr:row>
      <xdr:rowOff>76200</xdr:rowOff>
    </xdr:from>
    <xdr:to>
      <xdr:col>15</xdr:col>
      <xdr:colOff>114300</xdr:colOff>
      <xdr:row>477</xdr:row>
      <xdr:rowOff>76200</xdr:rowOff>
    </xdr:to>
    <xdr:cxnSp macro="">
      <xdr:nvCxnSpPr>
        <xdr:cNvPr id="665" name="Straight Arrow Connector 664">
          <a:extLst>
            <a:ext uri="{FF2B5EF4-FFF2-40B4-BE49-F238E27FC236}">
              <a16:creationId xmlns:a16="http://schemas.microsoft.com/office/drawing/2014/main" id="{553797A7-D25D-49DC-B7A5-CEF98BE88F77}"/>
            </a:ext>
          </a:extLst>
        </xdr:cNvPr>
        <xdr:cNvCxnSpPr/>
      </xdr:nvCxnSpPr>
      <xdr:spPr>
        <a:xfrm>
          <a:off x="2486025" y="40509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478</xdr:row>
      <xdr:rowOff>76200</xdr:rowOff>
    </xdr:from>
    <xdr:to>
      <xdr:col>15</xdr:col>
      <xdr:colOff>114300</xdr:colOff>
      <xdr:row>478</xdr:row>
      <xdr:rowOff>76200</xdr:rowOff>
    </xdr:to>
    <xdr:cxnSp macro="">
      <xdr:nvCxnSpPr>
        <xdr:cNvPr id="666" name="Straight Arrow Connector 665">
          <a:extLst>
            <a:ext uri="{FF2B5EF4-FFF2-40B4-BE49-F238E27FC236}">
              <a16:creationId xmlns:a16="http://schemas.microsoft.com/office/drawing/2014/main" id="{1F2865B2-8187-48F2-AFC1-598D9750AA6F}"/>
            </a:ext>
          </a:extLst>
        </xdr:cNvPr>
        <xdr:cNvCxnSpPr/>
      </xdr:nvCxnSpPr>
      <xdr:spPr>
        <a:xfrm>
          <a:off x="2486025" y="406527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479</xdr:row>
      <xdr:rowOff>76200</xdr:rowOff>
    </xdr:from>
    <xdr:to>
      <xdr:col>15</xdr:col>
      <xdr:colOff>114300</xdr:colOff>
      <xdr:row>479</xdr:row>
      <xdr:rowOff>76200</xdr:rowOff>
    </xdr:to>
    <xdr:cxnSp macro="">
      <xdr:nvCxnSpPr>
        <xdr:cNvPr id="667" name="Straight Arrow Connector 666">
          <a:extLst>
            <a:ext uri="{FF2B5EF4-FFF2-40B4-BE49-F238E27FC236}">
              <a16:creationId xmlns:a16="http://schemas.microsoft.com/office/drawing/2014/main" id="{89D6F366-F1A4-4071-9769-9AECDCA8696E}"/>
            </a:ext>
          </a:extLst>
        </xdr:cNvPr>
        <xdr:cNvCxnSpPr/>
      </xdr:nvCxnSpPr>
      <xdr:spPr>
        <a:xfrm>
          <a:off x="2486025" y="40795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480</xdr:row>
      <xdr:rowOff>76200</xdr:rowOff>
    </xdr:from>
    <xdr:to>
      <xdr:col>15</xdr:col>
      <xdr:colOff>114300</xdr:colOff>
      <xdr:row>480</xdr:row>
      <xdr:rowOff>76200</xdr:rowOff>
    </xdr:to>
    <xdr:cxnSp macro="">
      <xdr:nvCxnSpPr>
        <xdr:cNvPr id="668" name="Straight Arrow Connector 667">
          <a:extLst>
            <a:ext uri="{FF2B5EF4-FFF2-40B4-BE49-F238E27FC236}">
              <a16:creationId xmlns:a16="http://schemas.microsoft.com/office/drawing/2014/main" id="{1E47144D-220A-4411-869D-154671F5E81B}"/>
            </a:ext>
          </a:extLst>
        </xdr:cNvPr>
        <xdr:cNvCxnSpPr/>
      </xdr:nvCxnSpPr>
      <xdr:spPr>
        <a:xfrm>
          <a:off x="2486025" y="40938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463</xdr:row>
      <xdr:rowOff>138113</xdr:rowOff>
    </xdr:from>
    <xdr:to>
      <xdr:col>17</xdr:col>
      <xdr:colOff>80963</xdr:colOff>
      <xdr:row>476</xdr:row>
      <xdr:rowOff>85723</xdr:rowOff>
    </xdr:to>
    <xdr:grpSp>
      <xdr:nvGrpSpPr>
        <xdr:cNvPr id="1349" name="Group 1348">
          <a:extLst>
            <a:ext uri="{FF2B5EF4-FFF2-40B4-BE49-F238E27FC236}">
              <a16:creationId xmlns:a16="http://schemas.microsoft.com/office/drawing/2014/main" id="{9626EDFA-D635-EEB8-F3DC-8F492B34C381}"/>
            </a:ext>
          </a:extLst>
        </xdr:cNvPr>
        <xdr:cNvGrpSpPr/>
      </xdr:nvGrpSpPr>
      <xdr:grpSpPr>
        <a:xfrm>
          <a:off x="409574" y="66936938"/>
          <a:ext cx="2424114" cy="1804985"/>
          <a:chOff x="409574" y="35933063"/>
          <a:chExt cx="2424114" cy="1804985"/>
        </a:xfrm>
      </xdr:grpSpPr>
      <xdr:sp macro="" textlink="">
        <xdr:nvSpPr>
          <xdr:cNvPr id="628" name="Isosceles Triangle 627">
            <a:extLst>
              <a:ext uri="{FF2B5EF4-FFF2-40B4-BE49-F238E27FC236}">
                <a16:creationId xmlns:a16="http://schemas.microsoft.com/office/drawing/2014/main" id="{C0A6B197-D614-4CC3-BDA4-FF56DF8915C4}"/>
              </a:ext>
            </a:extLst>
          </xdr:cNvPr>
          <xdr:cNvSpPr/>
        </xdr:nvSpPr>
        <xdr:spPr>
          <a:xfrm>
            <a:off x="409575" y="3651885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29" name="Straight Connector 628">
            <a:extLst>
              <a:ext uri="{FF2B5EF4-FFF2-40B4-BE49-F238E27FC236}">
                <a16:creationId xmlns:a16="http://schemas.microsoft.com/office/drawing/2014/main" id="{B64CCFD8-48E9-4038-BB42-019B3B52381B}"/>
              </a:ext>
            </a:extLst>
          </xdr:cNvPr>
          <xdr:cNvCxnSpPr/>
        </xdr:nvCxnSpPr>
        <xdr:spPr>
          <a:xfrm>
            <a:off x="485776" y="36509325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0" name="Isosceles Triangle 629">
            <a:extLst>
              <a:ext uri="{FF2B5EF4-FFF2-40B4-BE49-F238E27FC236}">
                <a16:creationId xmlns:a16="http://schemas.microsoft.com/office/drawing/2014/main" id="{A7F0889B-25C6-497E-AFC9-B841F2F2EC6F}"/>
              </a:ext>
            </a:extLst>
          </xdr:cNvPr>
          <xdr:cNvSpPr/>
        </xdr:nvSpPr>
        <xdr:spPr>
          <a:xfrm>
            <a:off x="2671763" y="3651408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31" name="Straight Arrow Connector 630">
            <a:extLst>
              <a:ext uri="{FF2B5EF4-FFF2-40B4-BE49-F238E27FC236}">
                <a16:creationId xmlns:a16="http://schemas.microsoft.com/office/drawing/2014/main" id="{0FD28E23-EA1A-4F93-8411-A74E29448572}"/>
              </a:ext>
            </a:extLst>
          </xdr:cNvPr>
          <xdr:cNvCxnSpPr/>
        </xdr:nvCxnSpPr>
        <xdr:spPr>
          <a:xfrm>
            <a:off x="485775" y="362711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Straight Arrow Connector 631">
            <a:extLst>
              <a:ext uri="{FF2B5EF4-FFF2-40B4-BE49-F238E27FC236}">
                <a16:creationId xmlns:a16="http://schemas.microsoft.com/office/drawing/2014/main" id="{052E7F6B-28E4-4075-AE36-04B99F80B3EB}"/>
              </a:ext>
            </a:extLst>
          </xdr:cNvPr>
          <xdr:cNvCxnSpPr/>
        </xdr:nvCxnSpPr>
        <xdr:spPr>
          <a:xfrm>
            <a:off x="647700" y="36275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Straight Arrow Connector 632">
            <a:extLst>
              <a:ext uri="{FF2B5EF4-FFF2-40B4-BE49-F238E27FC236}">
                <a16:creationId xmlns:a16="http://schemas.microsoft.com/office/drawing/2014/main" id="{E3039D90-E78E-4D1D-9A08-C5E65D07EC69}"/>
              </a:ext>
            </a:extLst>
          </xdr:cNvPr>
          <xdr:cNvCxnSpPr/>
        </xdr:nvCxnSpPr>
        <xdr:spPr>
          <a:xfrm>
            <a:off x="809625" y="36275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Straight Arrow Connector 633">
            <a:extLst>
              <a:ext uri="{FF2B5EF4-FFF2-40B4-BE49-F238E27FC236}">
                <a16:creationId xmlns:a16="http://schemas.microsoft.com/office/drawing/2014/main" id="{51CA1C0D-DBB5-410B-ABA7-1E6D41D9B723}"/>
              </a:ext>
            </a:extLst>
          </xdr:cNvPr>
          <xdr:cNvCxnSpPr/>
        </xdr:nvCxnSpPr>
        <xdr:spPr>
          <a:xfrm>
            <a:off x="971550" y="3628072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" name="Straight Arrow Connector 634">
            <a:extLst>
              <a:ext uri="{FF2B5EF4-FFF2-40B4-BE49-F238E27FC236}">
                <a16:creationId xmlns:a16="http://schemas.microsoft.com/office/drawing/2014/main" id="{C315A988-58AC-47E9-9C31-B30BF0F218E7}"/>
              </a:ext>
            </a:extLst>
          </xdr:cNvPr>
          <xdr:cNvCxnSpPr/>
        </xdr:nvCxnSpPr>
        <xdr:spPr>
          <a:xfrm>
            <a:off x="1133475" y="36275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Straight Arrow Connector 635">
            <a:extLst>
              <a:ext uri="{FF2B5EF4-FFF2-40B4-BE49-F238E27FC236}">
                <a16:creationId xmlns:a16="http://schemas.microsoft.com/office/drawing/2014/main" id="{35CA7EF6-21E2-4B09-B84C-46D290AEFCE7}"/>
              </a:ext>
            </a:extLst>
          </xdr:cNvPr>
          <xdr:cNvCxnSpPr/>
        </xdr:nvCxnSpPr>
        <xdr:spPr>
          <a:xfrm>
            <a:off x="1295400" y="36280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Straight Arrow Connector 636">
            <a:extLst>
              <a:ext uri="{FF2B5EF4-FFF2-40B4-BE49-F238E27FC236}">
                <a16:creationId xmlns:a16="http://schemas.microsoft.com/office/drawing/2014/main" id="{88D8FD58-F107-4783-9652-089A4D4FAB00}"/>
              </a:ext>
            </a:extLst>
          </xdr:cNvPr>
          <xdr:cNvCxnSpPr/>
        </xdr:nvCxnSpPr>
        <xdr:spPr>
          <a:xfrm>
            <a:off x="1457325" y="36280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Straight Arrow Connector 637">
            <a:extLst>
              <a:ext uri="{FF2B5EF4-FFF2-40B4-BE49-F238E27FC236}">
                <a16:creationId xmlns:a16="http://schemas.microsoft.com/office/drawing/2014/main" id="{04092DBA-9FE6-482F-B345-F77E19B7CA37}"/>
              </a:ext>
            </a:extLst>
          </xdr:cNvPr>
          <xdr:cNvCxnSpPr/>
        </xdr:nvCxnSpPr>
        <xdr:spPr>
          <a:xfrm>
            <a:off x="1619250" y="35933063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Straight Arrow Connector 638">
            <a:extLst>
              <a:ext uri="{FF2B5EF4-FFF2-40B4-BE49-F238E27FC236}">
                <a16:creationId xmlns:a16="http://schemas.microsoft.com/office/drawing/2014/main" id="{3177B508-4E4E-4F7B-8E88-2A449EFF5609}"/>
              </a:ext>
            </a:extLst>
          </xdr:cNvPr>
          <xdr:cNvCxnSpPr/>
        </xdr:nvCxnSpPr>
        <xdr:spPr>
          <a:xfrm>
            <a:off x="1781175" y="36275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Straight Arrow Connector 639">
            <a:extLst>
              <a:ext uri="{FF2B5EF4-FFF2-40B4-BE49-F238E27FC236}">
                <a16:creationId xmlns:a16="http://schemas.microsoft.com/office/drawing/2014/main" id="{A9560B00-3037-49E5-9423-EE2DB9ED68A3}"/>
              </a:ext>
            </a:extLst>
          </xdr:cNvPr>
          <xdr:cNvCxnSpPr/>
        </xdr:nvCxnSpPr>
        <xdr:spPr>
          <a:xfrm>
            <a:off x="1943100" y="36280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" name="Straight Arrow Connector 640">
            <a:extLst>
              <a:ext uri="{FF2B5EF4-FFF2-40B4-BE49-F238E27FC236}">
                <a16:creationId xmlns:a16="http://schemas.microsoft.com/office/drawing/2014/main" id="{B0208884-B113-4B6D-915F-1DF7744A9CC5}"/>
              </a:ext>
            </a:extLst>
          </xdr:cNvPr>
          <xdr:cNvCxnSpPr/>
        </xdr:nvCxnSpPr>
        <xdr:spPr>
          <a:xfrm>
            <a:off x="2105025" y="36280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" name="Straight Arrow Connector 641">
            <a:extLst>
              <a:ext uri="{FF2B5EF4-FFF2-40B4-BE49-F238E27FC236}">
                <a16:creationId xmlns:a16="http://schemas.microsoft.com/office/drawing/2014/main" id="{2AB86F42-F6ED-49F6-BDD8-B1B23D68B932}"/>
              </a:ext>
            </a:extLst>
          </xdr:cNvPr>
          <xdr:cNvCxnSpPr/>
        </xdr:nvCxnSpPr>
        <xdr:spPr>
          <a:xfrm>
            <a:off x="2266950" y="362854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Straight Arrow Connector 642">
            <a:extLst>
              <a:ext uri="{FF2B5EF4-FFF2-40B4-BE49-F238E27FC236}">
                <a16:creationId xmlns:a16="http://schemas.microsoft.com/office/drawing/2014/main" id="{D0E83F1A-64A0-40F5-AE97-B5BA426C12C0}"/>
              </a:ext>
            </a:extLst>
          </xdr:cNvPr>
          <xdr:cNvCxnSpPr/>
        </xdr:nvCxnSpPr>
        <xdr:spPr>
          <a:xfrm>
            <a:off x="2428875" y="36275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" name="Straight Arrow Connector 643">
            <a:extLst>
              <a:ext uri="{FF2B5EF4-FFF2-40B4-BE49-F238E27FC236}">
                <a16:creationId xmlns:a16="http://schemas.microsoft.com/office/drawing/2014/main" id="{52F36F65-E760-4E50-A254-D37EE356041D}"/>
              </a:ext>
            </a:extLst>
          </xdr:cNvPr>
          <xdr:cNvCxnSpPr/>
        </xdr:nvCxnSpPr>
        <xdr:spPr>
          <a:xfrm>
            <a:off x="2590800" y="36280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" name="Straight Arrow Connector 644">
            <a:extLst>
              <a:ext uri="{FF2B5EF4-FFF2-40B4-BE49-F238E27FC236}">
                <a16:creationId xmlns:a16="http://schemas.microsoft.com/office/drawing/2014/main" id="{0E6DEF56-D65F-45C9-8E24-E82065F25C86}"/>
              </a:ext>
            </a:extLst>
          </xdr:cNvPr>
          <xdr:cNvCxnSpPr/>
        </xdr:nvCxnSpPr>
        <xdr:spPr>
          <a:xfrm>
            <a:off x="2752725" y="36280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Straight Connector 645">
            <a:extLst>
              <a:ext uri="{FF2B5EF4-FFF2-40B4-BE49-F238E27FC236}">
                <a16:creationId xmlns:a16="http://schemas.microsoft.com/office/drawing/2014/main" id="{2DC631ED-1FE1-47CF-B1CE-08CA08840ED7}"/>
              </a:ext>
            </a:extLst>
          </xdr:cNvPr>
          <xdr:cNvCxnSpPr/>
        </xdr:nvCxnSpPr>
        <xdr:spPr>
          <a:xfrm>
            <a:off x="485768" y="36275962"/>
            <a:ext cx="22669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" name="Straight Arrow Connector 646">
            <a:extLst>
              <a:ext uri="{FF2B5EF4-FFF2-40B4-BE49-F238E27FC236}">
                <a16:creationId xmlns:a16="http://schemas.microsoft.com/office/drawing/2014/main" id="{707FF0DB-696E-4593-872C-25DD4F9E87B8}"/>
              </a:ext>
            </a:extLst>
          </xdr:cNvPr>
          <xdr:cNvCxnSpPr/>
        </xdr:nvCxnSpPr>
        <xdr:spPr>
          <a:xfrm flipV="1">
            <a:off x="485775" y="3663791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" name="Straight Arrow Connector 647">
            <a:extLst>
              <a:ext uri="{FF2B5EF4-FFF2-40B4-BE49-F238E27FC236}">
                <a16:creationId xmlns:a16="http://schemas.microsoft.com/office/drawing/2014/main" id="{DC734A60-7EBC-4880-BDF8-15B476102388}"/>
              </a:ext>
            </a:extLst>
          </xdr:cNvPr>
          <xdr:cNvCxnSpPr/>
        </xdr:nvCxnSpPr>
        <xdr:spPr>
          <a:xfrm flipV="1">
            <a:off x="2752725" y="3663314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Straight Connector 648">
            <a:extLst>
              <a:ext uri="{FF2B5EF4-FFF2-40B4-BE49-F238E27FC236}">
                <a16:creationId xmlns:a16="http://schemas.microsoft.com/office/drawing/2014/main" id="{21806B59-8FFA-4CA0-B1A2-B9DD63A112A3}"/>
              </a:ext>
            </a:extLst>
          </xdr:cNvPr>
          <xdr:cNvCxnSpPr/>
        </xdr:nvCxnSpPr>
        <xdr:spPr>
          <a:xfrm>
            <a:off x="485775" y="37090350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Straight Connector 649">
            <a:extLst>
              <a:ext uri="{FF2B5EF4-FFF2-40B4-BE49-F238E27FC236}">
                <a16:creationId xmlns:a16="http://schemas.microsoft.com/office/drawing/2014/main" id="{334B5745-C0E7-47AB-9BA7-DCB901AF1E1A}"/>
              </a:ext>
            </a:extLst>
          </xdr:cNvPr>
          <xdr:cNvCxnSpPr/>
        </xdr:nvCxnSpPr>
        <xdr:spPr>
          <a:xfrm>
            <a:off x="414337" y="37223701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Straight Connector 650">
            <a:extLst>
              <a:ext uri="{FF2B5EF4-FFF2-40B4-BE49-F238E27FC236}">
                <a16:creationId xmlns:a16="http://schemas.microsoft.com/office/drawing/2014/main" id="{4C536C2D-EE2E-4DF7-A602-6A180CE47BF3}"/>
              </a:ext>
            </a:extLst>
          </xdr:cNvPr>
          <xdr:cNvCxnSpPr/>
        </xdr:nvCxnSpPr>
        <xdr:spPr>
          <a:xfrm flipH="1">
            <a:off x="447675" y="371856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Straight Connector 651">
            <a:extLst>
              <a:ext uri="{FF2B5EF4-FFF2-40B4-BE49-F238E27FC236}">
                <a16:creationId xmlns:a16="http://schemas.microsoft.com/office/drawing/2014/main" id="{2756C204-9FBA-4992-B926-A4ED7C244997}"/>
              </a:ext>
            </a:extLst>
          </xdr:cNvPr>
          <xdr:cNvCxnSpPr/>
        </xdr:nvCxnSpPr>
        <xdr:spPr>
          <a:xfrm>
            <a:off x="2752724" y="37085589"/>
            <a:ext cx="0" cy="5000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Straight Connector 652">
            <a:extLst>
              <a:ext uri="{FF2B5EF4-FFF2-40B4-BE49-F238E27FC236}">
                <a16:creationId xmlns:a16="http://schemas.microsoft.com/office/drawing/2014/main" id="{53391BEB-DFB4-46E4-BCD6-CA1F25E6AEE8}"/>
              </a:ext>
            </a:extLst>
          </xdr:cNvPr>
          <xdr:cNvCxnSpPr/>
        </xdr:nvCxnSpPr>
        <xdr:spPr>
          <a:xfrm flipH="1">
            <a:off x="2714624" y="371808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" name="Straight Connector 653">
            <a:extLst>
              <a:ext uri="{FF2B5EF4-FFF2-40B4-BE49-F238E27FC236}">
                <a16:creationId xmlns:a16="http://schemas.microsoft.com/office/drawing/2014/main" id="{E70555F1-B360-4379-9BD4-EE88100256DB}"/>
              </a:ext>
            </a:extLst>
          </xdr:cNvPr>
          <xdr:cNvCxnSpPr/>
        </xdr:nvCxnSpPr>
        <xdr:spPr>
          <a:xfrm>
            <a:off x="1619249" y="36804600"/>
            <a:ext cx="0" cy="5048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Straight Connector 654">
            <a:extLst>
              <a:ext uri="{FF2B5EF4-FFF2-40B4-BE49-F238E27FC236}">
                <a16:creationId xmlns:a16="http://schemas.microsoft.com/office/drawing/2014/main" id="{F54A651F-A3B0-4791-B69F-538C83FDC510}"/>
              </a:ext>
            </a:extLst>
          </xdr:cNvPr>
          <xdr:cNvCxnSpPr/>
        </xdr:nvCxnSpPr>
        <xdr:spPr>
          <a:xfrm flipH="1">
            <a:off x="1581149" y="3718083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" name="Straight Connector 655">
            <a:extLst>
              <a:ext uri="{FF2B5EF4-FFF2-40B4-BE49-F238E27FC236}">
                <a16:creationId xmlns:a16="http://schemas.microsoft.com/office/drawing/2014/main" id="{259C7DD6-B984-44F4-B4A5-688300721F8F}"/>
              </a:ext>
            </a:extLst>
          </xdr:cNvPr>
          <xdr:cNvCxnSpPr/>
        </xdr:nvCxnSpPr>
        <xdr:spPr>
          <a:xfrm>
            <a:off x="409574" y="37509451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" name="Straight Connector 656">
            <a:extLst>
              <a:ext uri="{FF2B5EF4-FFF2-40B4-BE49-F238E27FC236}">
                <a16:creationId xmlns:a16="http://schemas.microsoft.com/office/drawing/2014/main" id="{2545C164-A0C0-42FB-AC10-B270635F418E}"/>
              </a:ext>
            </a:extLst>
          </xdr:cNvPr>
          <xdr:cNvCxnSpPr/>
        </xdr:nvCxnSpPr>
        <xdr:spPr>
          <a:xfrm flipH="1">
            <a:off x="442912" y="374713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Straight Connector 657">
            <a:extLst>
              <a:ext uri="{FF2B5EF4-FFF2-40B4-BE49-F238E27FC236}">
                <a16:creationId xmlns:a16="http://schemas.microsoft.com/office/drawing/2014/main" id="{317459B7-3581-4F5F-A4BC-B4C76CDDB38E}"/>
              </a:ext>
            </a:extLst>
          </xdr:cNvPr>
          <xdr:cNvCxnSpPr/>
        </xdr:nvCxnSpPr>
        <xdr:spPr>
          <a:xfrm flipH="1">
            <a:off x="2709861" y="3746658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" name="Straight Connector 658">
            <a:extLst>
              <a:ext uri="{FF2B5EF4-FFF2-40B4-BE49-F238E27FC236}">
                <a16:creationId xmlns:a16="http://schemas.microsoft.com/office/drawing/2014/main" id="{AB2F05B3-0B6B-4597-B9BC-D6615BCD92FE}"/>
              </a:ext>
            </a:extLst>
          </xdr:cNvPr>
          <xdr:cNvCxnSpPr/>
        </xdr:nvCxnSpPr>
        <xdr:spPr>
          <a:xfrm>
            <a:off x="485775" y="3759517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" name="Straight Arrow Connector 659">
            <a:extLst>
              <a:ext uri="{FF2B5EF4-FFF2-40B4-BE49-F238E27FC236}">
                <a16:creationId xmlns:a16="http://schemas.microsoft.com/office/drawing/2014/main" id="{8DF81C01-F79E-47E7-93FA-6A2D5A2DF456}"/>
              </a:ext>
            </a:extLst>
          </xdr:cNvPr>
          <xdr:cNvCxnSpPr/>
        </xdr:nvCxnSpPr>
        <xdr:spPr>
          <a:xfrm>
            <a:off x="490537" y="37652325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" name="Straight Connector 660">
            <a:extLst>
              <a:ext uri="{FF2B5EF4-FFF2-40B4-BE49-F238E27FC236}">
                <a16:creationId xmlns:a16="http://schemas.microsoft.com/office/drawing/2014/main" id="{931D7355-AE71-41C7-9C33-D7C22B6D075C}"/>
              </a:ext>
            </a:extLst>
          </xdr:cNvPr>
          <xdr:cNvCxnSpPr/>
        </xdr:nvCxnSpPr>
        <xdr:spPr>
          <a:xfrm flipH="1" flipV="1">
            <a:off x="857250" y="3620928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69" name="Group 668">
            <a:extLst>
              <a:ext uri="{FF2B5EF4-FFF2-40B4-BE49-F238E27FC236}">
                <a16:creationId xmlns:a16="http://schemas.microsoft.com/office/drawing/2014/main" id="{616E9D66-85CD-45F5-A3BC-601CF8DEAC7A}"/>
              </a:ext>
            </a:extLst>
          </xdr:cNvPr>
          <xdr:cNvGrpSpPr/>
        </xdr:nvGrpSpPr>
        <xdr:grpSpPr>
          <a:xfrm>
            <a:off x="2714625" y="36461700"/>
            <a:ext cx="85725" cy="85726"/>
            <a:chOff x="1738313" y="3957637"/>
            <a:chExt cx="85725" cy="85726"/>
          </a:xfrm>
        </xdr:grpSpPr>
        <xdr:cxnSp macro="">
          <xdr:nvCxnSpPr>
            <xdr:cNvPr id="670" name="Straight Connector 669">
              <a:extLst>
                <a:ext uri="{FF2B5EF4-FFF2-40B4-BE49-F238E27FC236}">
                  <a16:creationId xmlns:a16="http://schemas.microsoft.com/office/drawing/2014/main" id="{BDDE9F4C-7F73-2E36-716C-BF9CCBE3A083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1" name="Straight Connector 670">
              <a:extLst>
                <a:ext uri="{FF2B5EF4-FFF2-40B4-BE49-F238E27FC236}">
                  <a16:creationId xmlns:a16="http://schemas.microsoft.com/office/drawing/2014/main" id="{799F7BBE-FC9A-9C03-3208-D9C16D17BEC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72" name="Group 671">
            <a:extLst>
              <a:ext uri="{FF2B5EF4-FFF2-40B4-BE49-F238E27FC236}">
                <a16:creationId xmlns:a16="http://schemas.microsoft.com/office/drawing/2014/main" id="{91022E22-B9E3-4E30-96D1-A6A190E8F72F}"/>
              </a:ext>
            </a:extLst>
          </xdr:cNvPr>
          <xdr:cNvGrpSpPr/>
        </xdr:nvGrpSpPr>
        <xdr:grpSpPr>
          <a:xfrm>
            <a:off x="447675" y="36461700"/>
            <a:ext cx="85725" cy="85726"/>
            <a:chOff x="1738313" y="3957637"/>
            <a:chExt cx="85725" cy="85726"/>
          </a:xfrm>
        </xdr:grpSpPr>
        <xdr:cxnSp macro="">
          <xdr:nvCxnSpPr>
            <xdr:cNvPr id="673" name="Straight Connector 672">
              <a:extLst>
                <a:ext uri="{FF2B5EF4-FFF2-40B4-BE49-F238E27FC236}">
                  <a16:creationId xmlns:a16="http://schemas.microsoft.com/office/drawing/2014/main" id="{A181D155-5211-288D-AEE7-E6C5047DAE55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4" name="Straight Connector 673">
              <a:extLst>
                <a:ext uri="{FF2B5EF4-FFF2-40B4-BE49-F238E27FC236}">
                  <a16:creationId xmlns:a16="http://schemas.microsoft.com/office/drawing/2014/main" id="{D656E959-CB4B-0554-B4BE-82CAC9488DE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14</xdr:col>
      <xdr:colOff>57150</xdr:colOff>
      <xdr:row>500</xdr:row>
      <xdr:rowOff>76200</xdr:rowOff>
    </xdr:from>
    <xdr:to>
      <xdr:col>15</xdr:col>
      <xdr:colOff>114300</xdr:colOff>
      <xdr:row>500</xdr:row>
      <xdr:rowOff>76200</xdr:rowOff>
    </xdr:to>
    <xdr:cxnSp macro="">
      <xdr:nvCxnSpPr>
        <xdr:cNvPr id="716" name="Straight Arrow Connector 715">
          <a:extLst>
            <a:ext uri="{FF2B5EF4-FFF2-40B4-BE49-F238E27FC236}">
              <a16:creationId xmlns:a16="http://schemas.microsoft.com/office/drawing/2014/main" id="{61816DB0-136B-4158-8DFE-8CA74C2DB6A1}"/>
            </a:ext>
          </a:extLst>
        </xdr:cNvPr>
        <xdr:cNvCxnSpPr/>
      </xdr:nvCxnSpPr>
      <xdr:spPr>
        <a:xfrm>
          <a:off x="2486025" y="47653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501</xdr:row>
      <xdr:rowOff>76200</xdr:rowOff>
    </xdr:from>
    <xdr:to>
      <xdr:col>15</xdr:col>
      <xdr:colOff>114300</xdr:colOff>
      <xdr:row>501</xdr:row>
      <xdr:rowOff>76200</xdr:rowOff>
    </xdr:to>
    <xdr:cxnSp macro="">
      <xdr:nvCxnSpPr>
        <xdr:cNvPr id="717" name="Straight Arrow Connector 716">
          <a:extLst>
            <a:ext uri="{FF2B5EF4-FFF2-40B4-BE49-F238E27FC236}">
              <a16:creationId xmlns:a16="http://schemas.microsoft.com/office/drawing/2014/main" id="{D3793DDC-3BB1-4AB3-B63B-1E87DA4F3772}"/>
            </a:ext>
          </a:extLst>
        </xdr:cNvPr>
        <xdr:cNvCxnSpPr/>
      </xdr:nvCxnSpPr>
      <xdr:spPr>
        <a:xfrm>
          <a:off x="2486025" y="47796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502</xdr:row>
      <xdr:rowOff>76200</xdr:rowOff>
    </xdr:from>
    <xdr:to>
      <xdr:col>15</xdr:col>
      <xdr:colOff>114300</xdr:colOff>
      <xdr:row>502</xdr:row>
      <xdr:rowOff>76200</xdr:rowOff>
    </xdr:to>
    <xdr:cxnSp macro="">
      <xdr:nvCxnSpPr>
        <xdr:cNvPr id="718" name="Straight Arrow Connector 717">
          <a:extLst>
            <a:ext uri="{FF2B5EF4-FFF2-40B4-BE49-F238E27FC236}">
              <a16:creationId xmlns:a16="http://schemas.microsoft.com/office/drawing/2014/main" id="{84965289-E495-49A2-81B2-29CCD5C9ED40}"/>
            </a:ext>
          </a:extLst>
        </xdr:cNvPr>
        <xdr:cNvCxnSpPr/>
      </xdr:nvCxnSpPr>
      <xdr:spPr>
        <a:xfrm>
          <a:off x="2486025" y="47939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624</xdr:row>
      <xdr:rowOff>133350</xdr:rowOff>
    </xdr:from>
    <xdr:to>
      <xdr:col>17</xdr:col>
      <xdr:colOff>80963</xdr:colOff>
      <xdr:row>637</xdr:row>
      <xdr:rowOff>85723</xdr:rowOff>
    </xdr:to>
    <xdr:grpSp>
      <xdr:nvGrpSpPr>
        <xdr:cNvPr id="1368" name="Group 1367">
          <a:extLst>
            <a:ext uri="{FF2B5EF4-FFF2-40B4-BE49-F238E27FC236}">
              <a16:creationId xmlns:a16="http://schemas.microsoft.com/office/drawing/2014/main" id="{C0752EF2-A723-FEFE-C94F-F9D7C0183FD2}"/>
            </a:ext>
          </a:extLst>
        </xdr:cNvPr>
        <xdr:cNvGrpSpPr/>
      </xdr:nvGrpSpPr>
      <xdr:grpSpPr>
        <a:xfrm>
          <a:off x="409574" y="89935050"/>
          <a:ext cx="2424114" cy="1809748"/>
          <a:chOff x="409574" y="45786675"/>
          <a:chExt cx="2424114" cy="1809748"/>
        </a:xfrm>
      </xdr:grpSpPr>
      <xdr:sp macro="" textlink="">
        <xdr:nvSpPr>
          <xdr:cNvPr id="55" name="Isosceles Triangle 54">
            <a:extLst>
              <a:ext uri="{FF2B5EF4-FFF2-40B4-BE49-F238E27FC236}">
                <a16:creationId xmlns:a16="http://schemas.microsoft.com/office/drawing/2014/main" id="{C6CFEF5B-034A-47A0-BE2B-113A4B6DE463}"/>
              </a:ext>
            </a:extLst>
          </xdr:cNvPr>
          <xdr:cNvSpPr/>
        </xdr:nvSpPr>
        <xdr:spPr>
          <a:xfrm>
            <a:off x="409575" y="4637722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73483272-711A-4CC0-B605-671ACB286D2D}"/>
              </a:ext>
            </a:extLst>
          </xdr:cNvPr>
          <xdr:cNvCxnSpPr/>
        </xdr:nvCxnSpPr>
        <xdr:spPr>
          <a:xfrm>
            <a:off x="485776" y="46367700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Isosceles Triangle 56">
            <a:extLst>
              <a:ext uri="{FF2B5EF4-FFF2-40B4-BE49-F238E27FC236}">
                <a16:creationId xmlns:a16="http://schemas.microsoft.com/office/drawing/2014/main" id="{4423E8FB-37BE-4ACC-BB09-6022A2F5E3E7}"/>
              </a:ext>
            </a:extLst>
          </xdr:cNvPr>
          <xdr:cNvSpPr/>
        </xdr:nvSpPr>
        <xdr:spPr>
          <a:xfrm>
            <a:off x="2671763" y="4637246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646AFC08-F566-4EE8-8393-8536372A25A6}"/>
              </a:ext>
            </a:extLst>
          </xdr:cNvPr>
          <xdr:cNvCxnSpPr/>
        </xdr:nvCxnSpPr>
        <xdr:spPr>
          <a:xfrm>
            <a:off x="485775" y="461295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28FD84CD-6B7C-444E-AB73-99F56E11E4D5}"/>
              </a:ext>
            </a:extLst>
          </xdr:cNvPr>
          <xdr:cNvCxnSpPr/>
        </xdr:nvCxnSpPr>
        <xdr:spPr>
          <a:xfrm>
            <a:off x="647700" y="461343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5BBA6665-4692-4213-806C-3FB434EAA0E0}"/>
              </a:ext>
            </a:extLst>
          </xdr:cNvPr>
          <xdr:cNvCxnSpPr/>
        </xdr:nvCxnSpPr>
        <xdr:spPr>
          <a:xfrm>
            <a:off x="809625" y="461343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3830414D-DB1F-44FA-A8BC-2B9B4C70CC5B}"/>
              </a:ext>
            </a:extLst>
          </xdr:cNvPr>
          <xdr:cNvCxnSpPr/>
        </xdr:nvCxnSpPr>
        <xdr:spPr>
          <a:xfrm>
            <a:off x="971550" y="4613909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Arrow Connector 61">
            <a:extLst>
              <a:ext uri="{FF2B5EF4-FFF2-40B4-BE49-F238E27FC236}">
                <a16:creationId xmlns:a16="http://schemas.microsoft.com/office/drawing/2014/main" id="{7967C8FF-078D-4D7B-AE2D-217CEAA2F3BB}"/>
              </a:ext>
            </a:extLst>
          </xdr:cNvPr>
          <xdr:cNvCxnSpPr/>
        </xdr:nvCxnSpPr>
        <xdr:spPr>
          <a:xfrm>
            <a:off x="1133475" y="461343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ABDB84D7-4313-4D24-9C2A-80BF739D8881}"/>
              </a:ext>
            </a:extLst>
          </xdr:cNvPr>
          <xdr:cNvCxnSpPr/>
        </xdr:nvCxnSpPr>
        <xdr:spPr>
          <a:xfrm>
            <a:off x="1295400" y="461390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Arrow Connector 63">
            <a:extLst>
              <a:ext uri="{FF2B5EF4-FFF2-40B4-BE49-F238E27FC236}">
                <a16:creationId xmlns:a16="http://schemas.microsoft.com/office/drawing/2014/main" id="{666F5CD9-DB56-4FB7-A8E9-177CB4B19BD9}"/>
              </a:ext>
            </a:extLst>
          </xdr:cNvPr>
          <xdr:cNvCxnSpPr/>
        </xdr:nvCxnSpPr>
        <xdr:spPr>
          <a:xfrm>
            <a:off x="1457325" y="461390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A3272A09-81F9-4A71-AD7D-1C10E90599C4}"/>
              </a:ext>
            </a:extLst>
          </xdr:cNvPr>
          <xdr:cNvCxnSpPr/>
        </xdr:nvCxnSpPr>
        <xdr:spPr>
          <a:xfrm>
            <a:off x="1219196" y="45791438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E8591B73-C0AF-4680-93C5-3C569E667221}"/>
              </a:ext>
            </a:extLst>
          </xdr:cNvPr>
          <xdr:cNvCxnSpPr/>
        </xdr:nvCxnSpPr>
        <xdr:spPr>
          <a:xfrm>
            <a:off x="1781175" y="461343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Arrow Connector 66">
            <a:extLst>
              <a:ext uri="{FF2B5EF4-FFF2-40B4-BE49-F238E27FC236}">
                <a16:creationId xmlns:a16="http://schemas.microsoft.com/office/drawing/2014/main" id="{E7D8CF0F-44A2-4EB4-B001-C5C2EA66C634}"/>
              </a:ext>
            </a:extLst>
          </xdr:cNvPr>
          <xdr:cNvCxnSpPr/>
        </xdr:nvCxnSpPr>
        <xdr:spPr>
          <a:xfrm>
            <a:off x="1943100" y="461390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Arrow Connector 67">
            <a:extLst>
              <a:ext uri="{FF2B5EF4-FFF2-40B4-BE49-F238E27FC236}">
                <a16:creationId xmlns:a16="http://schemas.microsoft.com/office/drawing/2014/main" id="{F27F7D78-06E0-4BFF-BD26-3CC1B25EC3C0}"/>
              </a:ext>
            </a:extLst>
          </xdr:cNvPr>
          <xdr:cNvCxnSpPr/>
        </xdr:nvCxnSpPr>
        <xdr:spPr>
          <a:xfrm>
            <a:off x="2105025" y="461390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16291F28-F4C9-48A5-949B-E3CC5E02EBF2}"/>
              </a:ext>
            </a:extLst>
          </xdr:cNvPr>
          <xdr:cNvCxnSpPr/>
        </xdr:nvCxnSpPr>
        <xdr:spPr>
          <a:xfrm>
            <a:off x="2266950" y="461438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Arrow Connector 69">
            <a:extLst>
              <a:ext uri="{FF2B5EF4-FFF2-40B4-BE49-F238E27FC236}">
                <a16:creationId xmlns:a16="http://schemas.microsoft.com/office/drawing/2014/main" id="{28ED6B30-5041-46FB-B74D-1D96E768C5F4}"/>
              </a:ext>
            </a:extLst>
          </xdr:cNvPr>
          <xdr:cNvCxnSpPr/>
        </xdr:nvCxnSpPr>
        <xdr:spPr>
          <a:xfrm>
            <a:off x="2428875" y="461343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Arrow Connector 70">
            <a:extLst>
              <a:ext uri="{FF2B5EF4-FFF2-40B4-BE49-F238E27FC236}">
                <a16:creationId xmlns:a16="http://schemas.microsoft.com/office/drawing/2014/main" id="{00CCA1E1-8725-4C47-9C88-96CFA0E01DC5}"/>
              </a:ext>
            </a:extLst>
          </xdr:cNvPr>
          <xdr:cNvCxnSpPr/>
        </xdr:nvCxnSpPr>
        <xdr:spPr>
          <a:xfrm>
            <a:off x="2590800" y="461390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Arrow Connector 71">
            <a:extLst>
              <a:ext uri="{FF2B5EF4-FFF2-40B4-BE49-F238E27FC236}">
                <a16:creationId xmlns:a16="http://schemas.microsoft.com/office/drawing/2014/main" id="{8D57D805-94E8-419C-BD43-93F442C41DE7}"/>
              </a:ext>
            </a:extLst>
          </xdr:cNvPr>
          <xdr:cNvCxnSpPr/>
        </xdr:nvCxnSpPr>
        <xdr:spPr>
          <a:xfrm>
            <a:off x="2752725" y="461390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5FF3DB84-1D2F-4594-967E-7734EB97808C}"/>
              </a:ext>
            </a:extLst>
          </xdr:cNvPr>
          <xdr:cNvCxnSpPr/>
        </xdr:nvCxnSpPr>
        <xdr:spPr>
          <a:xfrm>
            <a:off x="485768" y="46134337"/>
            <a:ext cx="22669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Arrow Connector 73">
            <a:extLst>
              <a:ext uri="{FF2B5EF4-FFF2-40B4-BE49-F238E27FC236}">
                <a16:creationId xmlns:a16="http://schemas.microsoft.com/office/drawing/2014/main" id="{FDF802A0-4DA5-4B25-BB2A-3655EEDEC74F}"/>
              </a:ext>
            </a:extLst>
          </xdr:cNvPr>
          <xdr:cNvCxnSpPr/>
        </xdr:nvCxnSpPr>
        <xdr:spPr>
          <a:xfrm flipV="1">
            <a:off x="485775" y="4649628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ABF1FBC3-8948-4FE1-B27E-09505CAECB67}"/>
              </a:ext>
            </a:extLst>
          </xdr:cNvPr>
          <xdr:cNvCxnSpPr/>
        </xdr:nvCxnSpPr>
        <xdr:spPr>
          <a:xfrm flipV="1">
            <a:off x="2752725" y="4649152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0B6495AA-FFC2-4456-AB55-CACFA2F8D433}"/>
              </a:ext>
            </a:extLst>
          </xdr:cNvPr>
          <xdr:cNvCxnSpPr/>
        </xdr:nvCxnSpPr>
        <xdr:spPr>
          <a:xfrm>
            <a:off x="485775" y="46948725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BE981FA0-2A81-4791-B101-581CB05B1F7B}"/>
              </a:ext>
            </a:extLst>
          </xdr:cNvPr>
          <xdr:cNvCxnSpPr/>
        </xdr:nvCxnSpPr>
        <xdr:spPr>
          <a:xfrm>
            <a:off x="414337" y="4708207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10B6E045-19F1-4124-AF5C-1F255EB0DCEC}"/>
              </a:ext>
            </a:extLst>
          </xdr:cNvPr>
          <xdr:cNvCxnSpPr/>
        </xdr:nvCxnSpPr>
        <xdr:spPr>
          <a:xfrm flipH="1">
            <a:off x="447675" y="470439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831EFD0A-3E89-4BD9-AA85-613A14474077}"/>
              </a:ext>
            </a:extLst>
          </xdr:cNvPr>
          <xdr:cNvCxnSpPr/>
        </xdr:nvCxnSpPr>
        <xdr:spPr>
          <a:xfrm>
            <a:off x="2752724" y="46943964"/>
            <a:ext cx="0" cy="5000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0F782B41-BAAB-48C9-939B-480375DC634F}"/>
              </a:ext>
            </a:extLst>
          </xdr:cNvPr>
          <xdr:cNvCxnSpPr/>
        </xdr:nvCxnSpPr>
        <xdr:spPr>
          <a:xfrm flipH="1">
            <a:off x="2714624" y="470392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6900B7EC-4E87-4F04-A962-102E6B87666D}"/>
              </a:ext>
            </a:extLst>
          </xdr:cNvPr>
          <xdr:cNvCxnSpPr/>
        </xdr:nvCxnSpPr>
        <xdr:spPr>
          <a:xfrm>
            <a:off x="1214433" y="46643925"/>
            <a:ext cx="0" cy="5238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EF7510DC-9373-406F-AA5E-6E8CCE3A1875}"/>
              </a:ext>
            </a:extLst>
          </xdr:cNvPr>
          <xdr:cNvCxnSpPr/>
        </xdr:nvCxnSpPr>
        <xdr:spPr>
          <a:xfrm flipH="1">
            <a:off x="1176333" y="4703921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C93E85F4-46F4-4328-888A-7D187BAC7697}"/>
              </a:ext>
            </a:extLst>
          </xdr:cNvPr>
          <xdr:cNvCxnSpPr/>
        </xdr:nvCxnSpPr>
        <xdr:spPr>
          <a:xfrm>
            <a:off x="409574" y="4736782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BF8AD265-6182-43CE-B536-4E299D5DFC1A}"/>
              </a:ext>
            </a:extLst>
          </xdr:cNvPr>
          <xdr:cNvCxnSpPr/>
        </xdr:nvCxnSpPr>
        <xdr:spPr>
          <a:xfrm flipH="1">
            <a:off x="442912" y="47329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B8D91A4F-0477-4EC0-8D90-7B0DCDB1A80C}"/>
              </a:ext>
            </a:extLst>
          </xdr:cNvPr>
          <xdr:cNvCxnSpPr/>
        </xdr:nvCxnSpPr>
        <xdr:spPr>
          <a:xfrm flipH="1">
            <a:off x="2709861" y="473249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DBB69761-955D-48DF-8B43-F4BFEDFB202C}"/>
              </a:ext>
            </a:extLst>
          </xdr:cNvPr>
          <xdr:cNvCxnSpPr/>
        </xdr:nvCxnSpPr>
        <xdr:spPr>
          <a:xfrm>
            <a:off x="485775" y="4745354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EA0E9988-E7CC-4E0C-AB0D-7BDD468CD61D}"/>
              </a:ext>
            </a:extLst>
          </xdr:cNvPr>
          <xdr:cNvCxnSpPr/>
        </xdr:nvCxnSpPr>
        <xdr:spPr>
          <a:xfrm>
            <a:off x="490537" y="4751070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99C98EE5-7473-4C42-9719-905FFDF98C93}"/>
              </a:ext>
            </a:extLst>
          </xdr:cNvPr>
          <xdr:cNvCxnSpPr/>
        </xdr:nvCxnSpPr>
        <xdr:spPr>
          <a:xfrm flipH="1" flipV="1">
            <a:off x="857250" y="4606766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BC7A66C4-0081-4455-8EA2-1311F7C202E5}"/>
              </a:ext>
            </a:extLst>
          </xdr:cNvPr>
          <xdr:cNvCxnSpPr/>
        </xdr:nvCxnSpPr>
        <xdr:spPr>
          <a:xfrm>
            <a:off x="2009771" y="46662975"/>
            <a:ext cx="0" cy="5048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20B72EA0-DC8F-4A29-A8D8-5B483EC06520}"/>
              </a:ext>
            </a:extLst>
          </xdr:cNvPr>
          <xdr:cNvCxnSpPr/>
        </xdr:nvCxnSpPr>
        <xdr:spPr>
          <a:xfrm flipH="1">
            <a:off x="1971671" y="470392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Arrow Connector 91">
            <a:extLst>
              <a:ext uri="{FF2B5EF4-FFF2-40B4-BE49-F238E27FC236}">
                <a16:creationId xmlns:a16="http://schemas.microsoft.com/office/drawing/2014/main" id="{876FE8E7-206D-4580-801A-BDED93CD98A1}"/>
              </a:ext>
            </a:extLst>
          </xdr:cNvPr>
          <xdr:cNvCxnSpPr/>
        </xdr:nvCxnSpPr>
        <xdr:spPr>
          <a:xfrm>
            <a:off x="1619250" y="461343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>
            <a:extLst>
              <a:ext uri="{FF2B5EF4-FFF2-40B4-BE49-F238E27FC236}">
                <a16:creationId xmlns:a16="http://schemas.microsoft.com/office/drawing/2014/main" id="{60A1E37D-4824-40BA-9088-CB6264F9A752}"/>
              </a:ext>
            </a:extLst>
          </xdr:cNvPr>
          <xdr:cNvCxnSpPr/>
        </xdr:nvCxnSpPr>
        <xdr:spPr>
          <a:xfrm>
            <a:off x="2024059" y="4578667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2" name="Group 211">
            <a:extLst>
              <a:ext uri="{FF2B5EF4-FFF2-40B4-BE49-F238E27FC236}">
                <a16:creationId xmlns:a16="http://schemas.microsoft.com/office/drawing/2014/main" id="{1345347E-8ABF-4887-8409-1A5DDDF08294}"/>
              </a:ext>
            </a:extLst>
          </xdr:cNvPr>
          <xdr:cNvGrpSpPr/>
        </xdr:nvGrpSpPr>
        <xdr:grpSpPr>
          <a:xfrm>
            <a:off x="1571625" y="46329600"/>
            <a:ext cx="85725" cy="85726"/>
            <a:chOff x="1738313" y="3957637"/>
            <a:chExt cx="85725" cy="85726"/>
          </a:xfrm>
        </xdr:grpSpPr>
        <xdr:cxnSp macro="">
          <xdr:nvCxnSpPr>
            <xdr:cNvPr id="213" name="Straight Connector 212">
              <a:extLst>
                <a:ext uri="{FF2B5EF4-FFF2-40B4-BE49-F238E27FC236}">
                  <a16:creationId xmlns:a16="http://schemas.microsoft.com/office/drawing/2014/main" id="{2D8772F8-89F4-A725-5659-0B57B8D452B5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4" name="Straight Connector 213">
              <a:extLst>
                <a:ext uri="{FF2B5EF4-FFF2-40B4-BE49-F238E27FC236}">
                  <a16:creationId xmlns:a16="http://schemas.microsoft.com/office/drawing/2014/main" id="{677576F0-5273-0440-6E08-D1982D56462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09" name="Group 408">
            <a:extLst>
              <a:ext uri="{FF2B5EF4-FFF2-40B4-BE49-F238E27FC236}">
                <a16:creationId xmlns:a16="http://schemas.microsoft.com/office/drawing/2014/main" id="{E8375B38-AEDD-4BE2-9724-DF64457F8E3C}"/>
              </a:ext>
            </a:extLst>
          </xdr:cNvPr>
          <xdr:cNvGrpSpPr/>
        </xdr:nvGrpSpPr>
        <xdr:grpSpPr>
          <a:xfrm>
            <a:off x="447675" y="46320075"/>
            <a:ext cx="85725" cy="85726"/>
            <a:chOff x="1738313" y="3957637"/>
            <a:chExt cx="85725" cy="85726"/>
          </a:xfrm>
        </xdr:grpSpPr>
        <xdr:cxnSp macro="">
          <xdr:nvCxnSpPr>
            <xdr:cNvPr id="410" name="Straight Connector 409">
              <a:extLst>
                <a:ext uri="{FF2B5EF4-FFF2-40B4-BE49-F238E27FC236}">
                  <a16:creationId xmlns:a16="http://schemas.microsoft.com/office/drawing/2014/main" id="{9249FA28-42BA-C438-12AD-FE7F39DA0E6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1" name="Straight Connector 410">
              <a:extLst>
                <a:ext uri="{FF2B5EF4-FFF2-40B4-BE49-F238E27FC236}">
                  <a16:creationId xmlns:a16="http://schemas.microsoft.com/office/drawing/2014/main" id="{BFBF4DBD-2B72-D235-09E5-2B9DC3332551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12" name="Group 411">
            <a:extLst>
              <a:ext uri="{FF2B5EF4-FFF2-40B4-BE49-F238E27FC236}">
                <a16:creationId xmlns:a16="http://schemas.microsoft.com/office/drawing/2014/main" id="{7FB66B74-96B8-46DF-9D30-480B48623C27}"/>
              </a:ext>
            </a:extLst>
          </xdr:cNvPr>
          <xdr:cNvGrpSpPr/>
        </xdr:nvGrpSpPr>
        <xdr:grpSpPr>
          <a:xfrm>
            <a:off x="2714625" y="46320075"/>
            <a:ext cx="85725" cy="85726"/>
            <a:chOff x="1738313" y="3957637"/>
            <a:chExt cx="85725" cy="85726"/>
          </a:xfrm>
        </xdr:grpSpPr>
        <xdr:cxnSp macro="">
          <xdr:nvCxnSpPr>
            <xdr:cNvPr id="413" name="Straight Connector 412">
              <a:extLst>
                <a:ext uri="{FF2B5EF4-FFF2-40B4-BE49-F238E27FC236}">
                  <a16:creationId xmlns:a16="http://schemas.microsoft.com/office/drawing/2014/main" id="{5C633086-815F-FE90-7ADC-F00C8EF5ED14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4" name="Straight Connector 413">
              <a:extLst>
                <a:ext uri="{FF2B5EF4-FFF2-40B4-BE49-F238E27FC236}">
                  <a16:creationId xmlns:a16="http://schemas.microsoft.com/office/drawing/2014/main" id="{0FB1BAAF-23F2-B8B9-7639-5FDC2754B5C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14</xdr:col>
      <xdr:colOff>57150</xdr:colOff>
      <xdr:row>503</xdr:row>
      <xdr:rowOff>76200</xdr:rowOff>
    </xdr:from>
    <xdr:to>
      <xdr:col>15</xdr:col>
      <xdr:colOff>114300</xdr:colOff>
      <xdr:row>503</xdr:row>
      <xdr:rowOff>76200</xdr:rowOff>
    </xdr:to>
    <xdr:cxnSp macro="">
      <xdr:nvCxnSpPr>
        <xdr:cNvPr id="719" name="Straight Arrow Connector 718">
          <a:extLst>
            <a:ext uri="{FF2B5EF4-FFF2-40B4-BE49-F238E27FC236}">
              <a16:creationId xmlns:a16="http://schemas.microsoft.com/office/drawing/2014/main" id="{0EBBF45D-B2D3-44EC-9501-1B185F5DCCE3}"/>
            </a:ext>
          </a:extLst>
        </xdr:cNvPr>
        <xdr:cNvCxnSpPr/>
      </xdr:nvCxnSpPr>
      <xdr:spPr>
        <a:xfrm>
          <a:off x="2324100" y="44872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486</xdr:row>
      <xdr:rowOff>133350</xdr:rowOff>
    </xdr:from>
    <xdr:to>
      <xdr:col>17</xdr:col>
      <xdr:colOff>80963</xdr:colOff>
      <xdr:row>499</xdr:row>
      <xdr:rowOff>85723</xdr:rowOff>
    </xdr:to>
    <xdr:grpSp>
      <xdr:nvGrpSpPr>
        <xdr:cNvPr id="1347" name="Group 1346">
          <a:extLst>
            <a:ext uri="{FF2B5EF4-FFF2-40B4-BE49-F238E27FC236}">
              <a16:creationId xmlns:a16="http://schemas.microsoft.com/office/drawing/2014/main" id="{FC0693BF-6C84-E33F-DB9C-B5FCD12461D2}"/>
            </a:ext>
          </a:extLst>
        </xdr:cNvPr>
        <xdr:cNvGrpSpPr/>
      </xdr:nvGrpSpPr>
      <xdr:grpSpPr>
        <a:xfrm>
          <a:off x="409574" y="70218300"/>
          <a:ext cx="2424114" cy="1809748"/>
          <a:chOff x="409574" y="42500550"/>
          <a:chExt cx="2424114" cy="1809748"/>
        </a:xfrm>
      </xdr:grpSpPr>
      <xdr:sp macro="" textlink="">
        <xdr:nvSpPr>
          <xdr:cNvPr id="675" name="Isosceles Triangle 674">
            <a:extLst>
              <a:ext uri="{FF2B5EF4-FFF2-40B4-BE49-F238E27FC236}">
                <a16:creationId xmlns:a16="http://schemas.microsoft.com/office/drawing/2014/main" id="{02BA375B-7F0B-4338-AC98-5BC97B13AD33}"/>
              </a:ext>
            </a:extLst>
          </xdr:cNvPr>
          <xdr:cNvSpPr/>
        </xdr:nvSpPr>
        <xdr:spPr>
          <a:xfrm>
            <a:off x="409575" y="430911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76" name="Straight Connector 675">
            <a:extLst>
              <a:ext uri="{FF2B5EF4-FFF2-40B4-BE49-F238E27FC236}">
                <a16:creationId xmlns:a16="http://schemas.microsoft.com/office/drawing/2014/main" id="{813396CF-2A04-4C96-87BD-9D50865A3598}"/>
              </a:ext>
            </a:extLst>
          </xdr:cNvPr>
          <xdr:cNvCxnSpPr/>
        </xdr:nvCxnSpPr>
        <xdr:spPr>
          <a:xfrm>
            <a:off x="485776" y="43081575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77" name="Isosceles Triangle 676">
            <a:extLst>
              <a:ext uri="{FF2B5EF4-FFF2-40B4-BE49-F238E27FC236}">
                <a16:creationId xmlns:a16="http://schemas.microsoft.com/office/drawing/2014/main" id="{ECB73F04-1765-4E75-944C-89DC6892BCB6}"/>
              </a:ext>
            </a:extLst>
          </xdr:cNvPr>
          <xdr:cNvSpPr/>
        </xdr:nvSpPr>
        <xdr:spPr>
          <a:xfrm>
            <a:off x="2671763" y="430863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78" name="Straight Arrow Connector 677">
            <a:extLst>
              <a:ext uri="{FF2B5EF4-FFF2-40B4-BE49-F238E27FC236}">
                <a16:creationId xmlns:a16="http://schemas.microsoft.com/office/drawing/2014/main" id="{CD02BB60-FC00-4A5E-AE8F-6E596BF4048E}"/>
              </a:ext>
            </a:extLst>
          </xdr:cNvPr>
          <xdr:cNvCxnSpPr/>
        </xdr:nvCxnSpPr>
        <xdr:spPr>
          <a:xfrm>
            <a:off x="485775" y="428434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" name="Straight Arrow Connector 678">
            <a:extLst>
              <a:ext uri="{FF2B5EF4-FFF2-40B4-BE49-F238E27FC236}">
                <a16:creationId xmlns:a16="http://schemas.microsoft.com/office/drawing/2014/main" id="{83462047-6DD7-4EC0-BF4F-ABEECA511EDB}"/>
              </a:ext>
            </a:extLst>
          </xdr:cNvPr>
          <xdr:cNvCxnSpPr/>
        </xdr:nvCxnSpPr>
        <xdr:spPr>
          <a:xfrm>
            <a:off x="647700" y="42848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" name="Straight Arrow Connector 679">
            <a:extLst>
              <a:ext uri="{FF2B5EF4-FFF2-40B4-BE49-F238E27FC236}">
                <a16:creationId xmlns:a16="http://schemas.microsoft.com/office/drawing/2014/main" id="{120CF26F-BCFE-47E5-AE5E-24B35E9B94EF}"/>
              </a:ext>
            </a:extLst>
          </xdr:cNvPr>
          <xdr:cNvCxnSpPr/>
        </xdr:nvCxnSpPr>
        <xdr:spPr>
          <a:xfrm>
            <a:off x="809625" y="42848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" name="Straight Arrow Connector 680">
            <a:extLst>
              <a:ext uri="{FF2B5EF4-FFF2-40B4-BE49-F238E27FC236}">
                <a16:creationId xmlns:a16="http://schemas.microsoft.com/office/drawing/2014/main" id="{3C818E57-4B3A-468C-A75D-49171519A47D}"/>
              </a:ext>
            </a:extLst>
          </xdr:cNvPr>
          <xdr:cNvCxnSpPr/>
        </xdr:nvCxnSpPr>
        <xdr:spPr>
          <a:xfrm>
            <a:off x="971550" y="428529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Straight Arrow Connector 681">
            <a:extLst>
              <a:ext uri="{FF2B5EF4-FFF2-40B4-BE49-F238E27FC236}">
                <a16:creationId xmlns:a16="http://schemas.microsoft.com/office/drawing/2014/main" id="{849E6CA1-3D29-485F-99A7-7B4D5F4E44ED}"/>
              </a:ext>
            </a:extLst>
          </xdr:cNvPr>
          <xdr:cNvCxnSpPr/>
        </xdr:nvCxnSpPr>
        <xdr:spPr>
          <a:xfrm>
            <a:off x="1133475" y="42848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Arrow Connector 682">
            <a:extLst>
              <a:ext uri="{FF2B5EF4-FFF2-40B4-BE49-F238E27FC236}">
                <a16:creationId xmlns:a16="http://schemas.microsoft.com/office/drawing/2014/main" id="{562D722A-895E-4871-8E0B-2B040FA1D4DE}"/>
              </a:ext>
            </a:extLst>
          </xdr:cNvPr>
          <xdr:cNvCxnSpPr/>
        </xdr:nvCxnSpPr>
        <xdr:spPr>
          <a:xfrm>
            <a:off x="1295400" y="42852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Arrow Connector 683">
            <a:extLst>
              <a:ext uri="{FF2B5EF4-FFF2-40B4-BE49-F238E27FC236}">
                <a16:creationId xmlns:a16="http://schemas.microsoft.com/office/drawing/2014/main" id="{B6372C53-F9FC-41C2-8BC1-954D1F636FE2}"/>
              </a:ext>
            </a:extLst>
          </xdr:cNvPr>
          <xdr:cNvCxnSpPr/>
        </xdr:nvCxnSpPr>
        <xdr:spPr>
          <a:xfrm>
            <a:off x="1457325" y="42852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Arrow Connector 684">
            <a:extLst>
              <a:ext uri="{FF2B5EF4-FFF2-40B4-BE49-F238E27FC236}">
                <a16:creationId xmlns:a16="http://schemas.microsoft.com/office/drawing/2014/main" id="{F093DECE-4B9D-4609-B941-C31584F250A6}"/>
              </a:ext>
            </a:extLst>
          </xdr:cNvPr>
          <xdr:cNvCxnSpPr/>
        </xdr:nvCxnSpPr>
        <xdr:spPr>
          <a:xfrm>
            <a:off x="1219196" y="42505313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Straight Arrow Connector 685">
            <a:extLst>
              <a:ext uri="{FF2B5EF4-FFF2-40B4-BE49-F238E27FC236}">
                <a16:creationId xmlns:a16="http://schemas.microsoft.com/office/drawing/2014/main" id="{729FC97D-A0F2-4AC5-AB14-807FF221EB3E}"/>
              </a:ext>
            </a:extLst>
          </xdr:cNvPr>
          <xdr:cNvCxnSpPr/>
        </xdr:nvCxnSpPr>
        <xdr:spPr>
          <a:xfrm>
            <a:off x="1781175" y="42848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" name="Straight Arrow Connector 686">
            <a:extLst>
              <a:ext uri="{FF2B5EF4-FFF2-40B4-BE49-F238E27FC236}">
                <a16:creationId xmlns:a16="http://schemas.microsoft.com/office/drawing/2014/main" id="{45AA1057-7880-4B18-8198-27D8AE1892B9}"/>
              </a:ext>
            </a:extLst>
          </xdr:cNvPr>
          <xdr:cNvCxnSpPr/>
        </xdr:nvCxnSpPr>
        <xdr:spPr>
          <a:xfrm>
            <a:off x="1943100" y="42852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Straight Arrow Connector 687">
            <a:extLst>
              <a:ext uri="{FF2B5EF4-FFF2-40B4-BE49-F238E27FC236}">
                <a16:creationId xmlns:a16="http://schemas.microsoft.com/office/drawing/2014/main" id="{FCD6B141-696E-4F73-8F67-0797032BA739}"/>
              </a:ext>
            </a:extLst>
          </xdr:cNvPr>
          <xdr:cNvCxnSpPr/>
        </xdr:nvCxnSpPr>
        <xdr:spPr>
          <a:xfrm>
            <a:off x="2105025" y="42852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Straight Arrow Connector 688">
            <a:extLst>
              <a:ext uri="{FF2B5EF4-FFF2-40B4-BE49-F238E27FC236}">
                <a16:creationId xmlns:a16="http://schemas.microsoft.com/office/drawing/2014/main" id="{C614C8D4-A907-4568-A2E0-37542128B71C}"/>
              </a:ext>
            </a:extLst>
          </xdr:cNvPr>
          <xdr:cNvCxnSpPr/>
        </xdr:nvCxnSpPr>
        <xdr:spPr>
          <a:xfrm>
            <a:off x="2266950" y="428577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Arrow Connector 689">
            <a:extLst>
              <a:ext uri="{FF2B5EF4-FFF2-40B4-BE49-F238E27FC236}">
                <a16:creationId xmlns:a16="http://schemas.microsoft.com/office/drawing/2014/main" id="{276E34C7-9A0F-471C-B3D5-1455CEDA95BD}"/>
              </a:ext>
            </a:extLst>
          </xdr:cNvPr>
          <xdr:cNvCxnSpPr/>
        </xdr:nvCxnSpPr>
        <xdr:spPr>
          <a:xfrm>
            <a:off x="2428875" y="42848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Arrow Connector 690">
            <a:extLst>
              <a:ext uri="{FF2B5EF4-FFF2-40B4-BE49-F238E27FC236}">
                <a16:creationId xmlns:a16="http://schemas.microsoft.com/office/drawing/2014/main" id="{F33056F2-707F-47BF-9856-49A4915A8291}"/>
              </a:ext>
            </a:extLst>
          </xdr:cNvPr>
          <xdr:cNvCxnSpPr/>
        </xdr:nvCxnSpPr>
        <xdr:spPr>
          <a:xfrm>
            <a:off x="2590800" y="42852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Straight Arrow Connector 691">
            <a:extLst>
              <a:ext uri="{FF2B5EF4-FFF2-40B4-BE49-F238E27FC236}">
                <a16:creationId xmlns:a16="http://schemas.microsoft.com/office/drawing/2014/main" id="{BFE48C82-2C7C-48BB-8A74-433233BC6FCC}"/>
              </a:ext>
            </a:extLst>
          </xdr:cNvPr>
          <xdr:cNvCxnSpPr/>
        </xdr:nvCxnSpPr>
        <xdr:spPr>
          <a:xfrm>
            <a:off x="2752725" y="42852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" name="Straight Connector 692">
            <a:extLst>
              <a:ext uri="{FF2B5EF4-FFF2-40B4-BE49-F238E27FC236}">
                <a16:creationId xmlns:a16="http://schemas.microsoft.com/office/drawing/2014/main" id="{88A32B18-F41B-497B-93A2-EFF4FC7DEE7F}"/>
              </a:ext>
            </a:extLst>
          </xdr:cNvPr>
          <xdr:cNvCxnSpPr/>
        </xdr:nvCxnSpPr>
        <xdr:spPr>
          <a:xfrm>
            <a:off x="485768" y="42848212"/>
            <a:ext cx="22669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Straight Arrow Connector 693">
            <a:extLst>
              <a:ext uri="{FF2B5EF4-FFF2-40B4-BE49-F238E27FC236}">
                <a16:creationId xmlns:a16="http://schemas.microsoft.com/office/drawing/2014/main" id="{846DB95F-CFFD-4150-99CC-EC84172B68E9}"/>
              </a:ext>
            </a:extLst>
          </xdr:cNvPr>
          <xdr:cNvCxnSpPr/>
        </xdr:nvCxnSpPr>
        <xdr:spPr>
          <a:xfrm flipV="1">
            <a:off x="485775" y="432101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" name="Straight Arrow Connector 694">
            <a:extLst>
              <a:ext uri="{FF2B5EF4-FFF2-40B4-BE49-F238E27FC236}">
                <a16:creationId xmlns:a16="http://schemas.microsoft.com/office/drawing/2014/main" id="{EDFE0186-E09E-48BA-8B4F-96A905635C9E}"/>
              </a:ext>
            </a:extLst>
          </xdr:cNvPr>
          <xdr:cNvCxnSpPr/>
        </xdr:nvCxnSpPr>
        <xdr:spPr>
          <a:xfrm flipV="1">
            <a:off x="2752725" y="432053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Straight Connector 695">
            <a:extLst>
              <a:ext uri="{FF2B5EF4-FFF2-40B4-BE49-F238E27FC236}">
                <a16:creationId xmlns:a16="http://schemas.microsoft.com/office/drawing/2014/main" id="{4902DFCE-2485-41B3-89E6-8CED5507C110}"/>
              </a:ext>
            </a:extLst>
          </xdr:cNvPr>
          <xdr:cNvCxnSpPr/>
        </xdr:nvCxnSpPr>
        <xdr:spPr>
          <a:xfrm>
            <a:off x="485775" y="43662600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Straight Connector 696">
            <a:extLst>
              <a:ext uri="{FF2B5EF4-FFF2-40B4-BE49-F238E27FC236}">
                <a16:creationId xmlns:a16="http://schemas.microsoft.com/office/drawing/2014/main" id="{A638EEF7-2303-4AD7-88A2-1D60678042EB}"/>
              </a:ext>
            </a:extLst>
          </xdr:cNvPr>
          <xdr:cNvCxnSpPr/>
        </xdr:nvCxnSpPr>
        <xdr:spPr>
          <a:xfrm>
            <a:off x="414337" y="43795951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" name="Straight Connector 697">
            <a:extLst>
              <a:ext uri="{FF2B5EF4-FFF2-40B4-BE49-F238E27FC236}">
                <a16:creationId xmlns:a16="http://schemas.microsoft.com/office/drawing/2014/main" id="{537303D1-6E4D-4D62-A0BF-0C3F87E22349}"/>
              </a:ext>
            </a:extLst>
          </xdr:cNvPr>
          <xdr:cNvCxnSpPr/>
        </xdr:nvCxnSpPr>
        <xdr:spPr>
          <a:xfrm flipH="1">
            <a:off x="447675" y="43757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" name="Straight Connector 698">
            <a:extLst>
              <a:ext uri="{FF2B5EF4-FFF2-40B4-BE49-F238E27FC236}">
                <a16:creationId xmlns:a16="http://schemas.microsoft.com/office/drawing/2014/main" id="{8FFEDD84-CEB5-4A79-9C08-569D8EE65324}"/>
              </a:ext>
            </a:extLst>
          </xdr:cNvPr>
          <xdr:cNvCxnSpPr/>
        </xdr:nvCxnSpPr>
        <xdr:spPr>
          <a:xfrm>
            <a:off x="2752724" y="43657839"/>
            <a:ext cx="0" cy="5000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Straight Connector 699">
            <a:extLst>
              <a:ext uri="{FF2B5EF4-FFF2-40B4-BE49-F238E27FC236}">
                <a16:creationId xmlns:a16="http://schemas.microsoft.com/office/drawing/2014/main" id="{5AFEA46B-FE18-4E65-ACC6-4D9E6AA1311D}"/>
              </a:ext>
            </a:extLst>
          </xdr:cNvPr>
          <xdr:cNvCxnSpPr/>
        </xdr:nvCxnSpPr>
        <xdr:spPr>
          <a:xfrm flipH="1">
            <a:off x="2714624" y="4375308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" name="Straight Connector 700">
            <a:extLst>
              <a:ext uri="{FF2B5EF4-FFF2-40B4-BE49-F238E27FC236}">
                <a16:creationId xmlns:a16="http://schemas.microsoft.com/office/drawing/2014/main" id="{1CBF60EB-8F78-42D1-A07B-26386676F387}"/>
              </a:ext>
            </a:extLst>
          </xdr:cNvPr>
          <xdr:cNvCxnSpPr/>
        </xdr:nvCxnSpPr>
        <xdr:spPr>
          <a:xfrm>
            <a:off x="1214433" y="43357800"/>
            <a:ext cx="0" cy="5238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" name="Straight Connector 701">
            <a:extLst>
              <a:ext uri="{FF2B5EF4-FFF2-40B4-BE49-F238E27FC236}">
                <a16:creationId xmlns:a16="http://schemas.microsoft.com/office/drawing/2014/main" id="{0620F202-0AB8-455A-9F5F-B7322333127C}"/>
              </a:ext>
            </a:extLst>
          </xdr:cNvPr>
          <xdr:cNvCxnSpPr/>
        </xdr:nvCxnSpPr>
        <xdr:spPr>
          <a:xfrm flipH="1">
            <a:off x="1176333" y="4375308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" name="Straight Connector 702">
            <a:extLst>
              <a:ext uri="{FF2B5EF4-FFF2-40B4-BE49-F238E27FC236}">
                <a16:creationId xmlns:a16="http://schemas.microsoft.com/office/drawing/2014/main" id="{28DA3B90-C1BD-4BED-A40A-244D7DBB1352}"/>
              </a:ext>
            </a:extLst>
          </xdr:cNvPr>
          <xdr:cNvCxnSpPr/>
        </xdr:nvCxnSpPr>
        <xdr:spPr>
          <a:xfrm>
            <a:off x="409574" y="44081701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" name="Straight Connector 703">
            <a:extLst>
              <a:ext uri="{FF2B5EF4-FFF2-40B4-BE49-F238E27FC236}">
                <a16:creationId xmlns:a16="http://schemas.microsoft.com/office/drawing/2014/main" id="{581784D3-3518-4D31-9CBC-8A99538C33A3}"/>
              </a:ext>
            </a:extLst>
          </xdr:cNvPr>
          <xdr:cNvCxnSpPr/>
        </xdr:nvCxnSpPr>
        <xdr:spPr>
          <a:xfrm flipH="1">
            <a:off x="442912" y="440436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" name="Straight Connector 704">
            <a:extLst>
              <a:ext uri="{FF2B5EF4-FFF2-40B4-BE49-F238E27FC236}">
                <a16:creationId xmlns:a16="http://schemas.microsoft.com/office/drawing/2014/main" id="{31E624AB-2301-4B2E-AEF5-D7047007EEEE}"/>
              </a:ext>
            </a:extLst>
          </xdr:cNvPr>
          <xdr:cNvCxnSpPr/>
        </xdr:nvCxnSpPr>
        <xdr:spPr>
          <a:xfrm flipH="1">
            <a:off x="2709861" y="440388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Straight Connector 705">
            <a:extLst>
              <a:ext uri="{FF2B5EF4-FFF2-40B4-BE49-F238E27FC236}">
                <a16:creationId xmlns:a16="http://schemas.microsoft.com/office/drawing/2014/main" id="{671A3DF0-7FAD-4210-A85E-3FB856CE3080}"/>
              </a:ext>
            </a:extLst>
          </xdr:cNvPr>
          <xdr:cNvCxnSpPr/>
        </xdr:nvCxnSpPr>
        <xdr:spPr>
          <a:xfrm>
            <a:off x="485775" y="441674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" name="Straight Arrow Connector 706">
            <a:extLst>
              <a:ext uri="{FF2B5EF4-FFF2-40B4-BE49-F238E27FC236}">
                <a16:creationId xmlns:a16="http://schemas.microsoft.com/office/drawing/2014/main" id="{298C4227-950E-459C-8A4F-3E83047BDE51}"/>
              </a:ext>
            </a:extLst>
          </xdr:cNvPr>
          <xdr:cNvCxnSpPr/>
        </xdr:nvCxnSpPr>
        <xdr:spPr>
          <a:xfrm>
            <a:off x="490537" y="44224575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" name="Straight Connector 707">
            <a:extLst>
              <a:ext uri="{FF2B5EF4-FFF2-40B4-BE49-F238E27FC236}">
                <a16:creationId xmlns:a16="http://schemas.microsoft.com/office/drawing/2014/main" id="{1360286D-7471-4BD1-86A7-9C9A259AAE3E}"/>
              </a:ext>
            </a:extLst>
          </xdr:cNvPr>
          <xdr:cNvCxnSpPr/>
        </xdr:nvCxnSpPr>
        <xdr:spPr>
          <a:xfrm flipH="1" flipV="1">
            <a:off x="857250" y="4278153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" name="Straight Connector 708">
            <a:extLst>
              <a:ext uri="{FF2B5EF4-FFF2-40B4-BE49-F238E27FC236}">
                <a16:creationId xmlns:a16="http://schemas.microsoft.com/office/drawing/2014/main" id="{A81C55DB-6CCB-4E5B-B5AF-C1765B3A0E95}"/>
              </a:ext>
            </a:extLst>
          </xdr:cNvPr>
          <xdr:cNvCxnSpPr/>
        </xdr:nvCxnSpPr>
        <xdr:spPr>
          <a:xfrm>
            <a:off x="2009771" y="43386375"/>
            <a:ext cx="0" cy="49530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" name="Straight Connector 709">
            <a:extLst>
              <a:ext uri="{FF2B5EF4-FFF2-40B4-BE49-F238E27FC236}">
                <a16:creationId xmlns:a16="http://schemas.microsoft.com/office/drawing/2014/main" id="{2237502C-4963-4C06-9DF3-C0B79C9844B2}"/>
              </a:ext>
            </a:extLst>
          </xdr:cNvPr>
          <xdr:cNvCxnSpPr/>
        </xdr:nvCxnSpPr>
        <xdr:spPr>
          <a:xfrm flipH="1">
            <a:off x="1971671" y="4375308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" name="Straight Arrow Connector 710">
            <a:extLst>
              <a:ext uri="{FF2B5EF4-FFF2-40B4-BE49-F238E27FC236}">
                <a16:creationId xmlns:a16="http://schemas.microsoft.com/office/drawing/2014/main" id="{21AFB79C-827F-453E-9F10-76C7054C6949}"/>
              </a:ext>
            </a:extLst>
          </xdr:cNvPr>
          <xdr:cNvCxnSpPr/>
        </xdr:nvCxnSpPr>
        <xdr:spPr>
          <a:xfrm>
            <a:off x="1619250" y="42848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Straight Arrow Connector 711">
            <a:extLst>
              <a:ext uri="{FF2B5EF4-FFF2-40B4-BE49-F238E27FC236}">
                <a16:creationId xmlns:a16="http://schemas.microsoft.com/office/drawing/2014/main" id="{CCAADB38-06CD-4FC0-9F33-B3132AAC5948}"/>
              </a:ext>
            </a:extLst>
          </xdr:cNvPr>
          <xdr:cNvCxnSpPr/>
        </xdr:nvCxnSpPr>
        <xdr:spPr>
          <a:xfrm>
            <a:off x="2024059" y="425005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720" name="Group 719">
            <a:extLst>
              <a:ext uri="{FF2B5EF4-FFF2-40B4-BE49-F238E27FC236}">
                <a16:creationId xmlns:a16="http://schemas.microsoft.com/office/drawing/2014/main" id="{A479DF79-6B40-4C1B-A5C9-D977E422D6AE}"/>
              </a:ext>
            </a:extLst>
          </xdr:cNvPr>
          <xdr:cNvGrpSpPr/>
        </xdr:nvGrpSpPr>
        <xdr:grpSpPr>
          <a:xfrm>
            <a:off x="447675" y="43033950"/>
            <a:ext cx="85725" cy="85726"/>
            <a:chOff x="1738313" y="3957637"/>
            <a:chExt cx="85725" cy="85726"/>
          </a:xfrm>
        </xdr:grpSpPr>
        <xdr:cxnSp macro="">
          <xdr:nvCxnSpPr>
            <xdr:cNvPr id="721" name="Straight Connector 720">
              <a:extLst>
                <a:ext uri="{FF2B5EF4-FFF2-40B4-BE49-F238E27FC236}">
                  <a16:creationId xmlns:a16="http://schemas.microsoft.com/office/drawing/2014/main" id="{900C6844-3C05-6C82-7784-7AB636A0B8D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2" name="Straight Connector 721">
              <a:extLst>
                <a:ext uri="{FF2B5EF4-FFF2-40B4-BE49-F238E27FC236}">
                  <a16:creationId xmlns:a16="http://schemas.microsoft.com/office/drawing/2014/main" id="{032E3747-FC72-98F7-9D48-AC1F30E473F1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23" name="Group 722">
            <a:extLst>
              <a:ext uri="{FF2B5EF4-FFF2-40B4-BE49-F238E27FC236}">
                <a16:creationId xmlns:a16="http://schemas.microsoft.com/office/drawing/2014/main" id="{2381B224-300B-43A7-81E3-5446A416E48C}"/>
              </a:ext>
            </a:extLst>
          </xdr:cNvPr>
          <xdr:cNvGrpSpPr/>
        </xdr:nvGrpSpPr>
        <xdr:grpSpPr>
          <a:xfrm>
            <a:off x="2714625" y="43033950"/>
            <a:ext cx="85725" cy="85726"/>
            <a:chOff x="1738313" y="3957637"/>
            <a:chExt cx="85725" cy="85726"/>
          </a:xfrm>
        </xdr:grpSpPr>
        <xdr:cxnSp macro="">
          <xdr:nvCxnSpPr>
            <xdr:cNvPr id="724" name="Straight Connector 723">
              <a:extLst>
                <a:ext uri="{FF2B5EF4-FFF2-40B4-BE49-F238E27FC236}">
                  <a16:creationId xmlns:a16="http://schemas.microsoft.com/office/drawing/2014/main" id="{0EE94957-EFC7-B10A-8DD4-DAC183A45F8B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5" name="Straight Connector 724">
              <a:extLst>
                <a:ext uri="{FF2B5EF4-FFF2-40B4-BE49-F238E27FC236}">
                  <a16:creationId xmlns:a16="http://schemas.microsoft.com/office/drawing/2014/main" id="{90F253F6-5A93-BFF3-DC37-C8ED8D87642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14</xdr:col>
      <xdr:colOff>57150</xdr:colOff>
      <xdr:row>523</xdr:row>
      <xdr:rowOff>76200</xdr:rowOff>
    </xdr:from>
    <xdr:to>
      <xdr:col>15</xdr:col>
      <xdr:colOff>114300</xdr:colOff>
      <xdr:row>523</xdr:row>
      <xdr:rowOff>76200</xdr:rowOff>
    </xdr:to>
    <xdr:cxnSp macro="">
      <xdr:nvCxnSpPr>
        <xdr:cNvPr id="769" name="Straight Arrow Connector 768">
          <a:extLst>
            <a:ext uri="{FF2B5EF4-FFF2-40B4-BE49-F238E27FC236}">
              <a16:creationId xmlns:a16="http://schemas.microsoft.com/office/drawing/2014/main" id="{FE16E88B-C3A7-4175-9864-2325C0421067}"/>
            </a:ext>
          </a:extLst>
        </xdr:cNvPr>
        <xdr:cNvCxnSpPr/>
      </xdr:nvCxnSpPr>
      <xdr:spPr>
        <a:xfrm>
          <a:off x="2486025" y="54511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524</xdr:row>
      <xdr:rowOff>76200</xdr:rowOff>
    </xdr:from>
    <xdr:to>
      <xdr:col>15</xdr:col>
      <xdr:colOff>114300</xdr:colOff>
      <xdr:row>524</xdr:row>
      <xdr:rowOff>76200</xdr:rowOff>
    </xdr:to>
    <xdr:cxnSp macro="">
      <xdr:nvCxnSpPr>
        <xdr:cNvPr id="770" name="Straight Arrow Connector 769">
          <a:extLst>
            <a:ext uri="{FF2B5EF4-FFF2-40B4-BE49-F238E27FC236}">
              <a16:creationId xmlns:a16="http://schemas.microsoft.com/office/drawing/2014/main" id="{C0C07DB8-0E7E-42E5-B550-56099C9C6D90}"/>
            </a:ext>
          </a:extLst>
        </xdr:cNvPr>
        <xdr:cNvCxnSpPr/>
      </xdr:nvCxnSpPr>
      <xdr:spPr>
        <a:xfrm>
          <a:off x="2486025" y="54654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525</xdr:row>
      <xdr:rowOff>76200</xdr:rowOff>
    </xdr:from>
    <xdr:to>
      <xdr:col>15</xdr:col>
      <xdr:colOff>114300</xdr:colOff>
      <xdr:row>525</xdr:row>
      <xdr:rowOff>76200</xdr:rowOff>
    </xdr:to>
    <xdr:cxnSp macro="">
      <xdr:nvCxnSpPr>
        <xdr:cNvPr id="771" name="Straight Arrow Connector 770">
          <a:extLst>
            <a:ext uri="{FF2B5EF4-FFF2-40B4-BE49-F238E27FC236}">
              <a16:creationId xmlns:a16="http://schemas.microsoft.com/office/drawing/2014/main" id="{B47AB03A-A91B-44EB-93B4-FD193B7657DB}"/>
            </a:ext>
          </a:extLst>
        </xdr:cNvPr>
        <xdr:cNvCxnSpPr/>
      </xdr:nvCxnSpPr>
      <xdr:spPr>
        <a:xfrm>
          <a:off x="2486025" y="54797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526</xdr:row>
      <xdr:rowOff>76200</xdr:rowOff>
    </xdr:from>
    <xdr:to>
      <xdr:col>15</xdr:col>
      <xdr:colOff>114300</xdr:colOff>
      <xdr:row>526</xdr:row>
      <xdr:rowOff>76200</xdr:rowOff>
    </xdr:to>
    <xdr:cxnSp macro="">
      <xdr:nvCxnSpPr>
        <xdr:cNvPr id="772" name="Straight Arrow Connector 771">
          <a:extLst>
            <a:ext uri="{FF2B5EF4-FFF2-40B4-BE49-F238E27FC236}">
              <a16:creationId xmlns:a16="http://schemas.microsoft.com/office/drawing/2014/main" id="{4020370D-0980-4620-B12B-C2A021C8F24B}"/>
            </a:ext>
          </a:extLst>
        </xdr:cNvPr>
        <xdr:cNvCxnSpPr/>
      </xdr:nvCxnSpPr>
      <xdr:spPr>
        <a:xfrm>
          <a:off x="2486025" y="54940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509</xdr:row>
      <xdr:rowOff>133350</xdr:rowOff>
    </xdr:from>
    <xdr:to>
      <xdr:col>17</xdr:col>
      <xdr:colOff>80963</xdr:colOff>
      <xdr:row>522</xdr:row>
      <xdr:rowOff>85723</xdr:rowOff>
    </xdr:to>
    <xdr:grpSp>
      <xdr:nvGrpSpPr>
        <xdr:cNvPr id="1345" name="Group 1344">
          <a:extLst>
            <a:ext uri="{FF2B5EF4-FFF2-40B4-BE49-F238E27FC236}">
              <a16:creationId xmlns:a16="http://schemas.microsoft.com/office/drawing/2014/main" id="{BB160F85-8B8C-7327-7A1A-2CDEC1E1CA95}"/>
            </a:ext>
          </a:extLst>
        </xdr:cNvPr>
        <xdr:cNvGrpSpPr/>
      </xdr:nvGrpSpPr>
      <xdr:grpSpPr>
        <a:xfrm>
          <a:off x="409574" y="73504425"/>
          <a:ext cx="2424114" cy="1809748"/>
          <a:chOff x="409574" y="49072800"/>
          <a:chExt cx="2424114" cy="1809748"/>
        </a:xfrm>
      </xdr:grpSpPr>
      <xdr:sp macro="" textlink="">
        <xdr:nvSpPr>
          <xdr:cNvPr id="726" name="Isosceles Triangle 725">
            <a:extLst>
              <a:ext uri="{FF2B5EF4-FFF2-40B4-BE49-F238E27FC236}">
                <a16:creationId xmlns:a16="http://schemas.microsoft.com/office/drawing/2014/main" id="{697C482E-B0E9-45FA-A837-9995FD3E1650}"/>
              </a:ext>
            </a:extLst>
          </xdr:cNvPr>
          <xdr:cNvSpPr/>
        </xdr:nvSpPr>
        <xdr:spPr>
          <a:xfrm>
            <a:off x="409575" y="4966335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27" name="Straight Connector 726">
            <a:extLst>
              <a:ext uri="{FF2B5EF4-FFF2-40B4-BE49-F238E27FC236}">
                <a16:creationId xmlns:a16="http://schemas.microsoft.com/office/drawing/2014/main" id="{19E6A77F-2EAC-4C28-9123-09BBB7F61D49}"/>
              </a:ext>
            </a:extLst>
          </xdr:cNvPr>
          <xdr:cNvCxnSpPr/>
        </xdr:nvCxnSpPr>
        <xdr:spPr>
          <a:xfrm>
            <a:off x="485776" y="49653825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28" name="Isosceles Triangle 727">
            <a:extLst>
              <a:ext uri="{FF2B5EF4-FFF2-40B4-BE49-F238E27FC236}">
                <a16:creationId xmlns:a16="http://schemas.microsoft.com/office/drawing/2014/main" id="{45AF5359-CB3B-48BB-8D41-66CAC886F954}"/>
              </a:ext>
            </a:extLst>
          </xdr:cNvPr>
          <xdr:cNvSpPr/>
        </xdr:nvSpPr>
        <xdr:spPr>
          <a:xfrm>
            <a:off x="2671763" y="4965858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29" name="Straight Arrow Connector 728">
            <a:extLst>
              <a:ext uri="{FF2B5EF4-FFF2-40B4-BE49-F238E27FC236}">
                <a16:creationId xmlns:a16="http://schemas.microsoft.com/office/drawing/2014/main" id="{0E879FBF-A32B-46E8-9151-0C843355D827}"/>
              </a:ext>
            </a:extLst>
          </xdr:cNvPr>
          <xdr:cNvCxnSpPr/>
        </xdr:nvCxnSpPr>
        <xdr:spPr>
          <a:xfrm>
            <a:off x="485775" y="494156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" name="Straight Arrow Connector 729">
            <a:extLst>
              <a:ext uri="{FF2B5EF4-FFF2-40B4-BE49-F238E27FC236}">
                <a16:creationId xmlns:a16="http://schemas.microsoft.com/office/drawing/2014/main" id="{3DAB9FB6-7ADF-4899-AE0A-296F9410F2A8}"/>
              </a:ext>
            </a:extLst>
          </xdr:cNvPr>
          <xdr:cNvCxnSpPr/>
        </xdr:nvCxnSpPr>
        <xdr:spPr>
          <a:xfrm>
            <a:off x="647700" y="494204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" name="Straight Arrow Connector 730">
            <a:extLst>
              <a:ext uri="{FF2B5EF4-FFF2-40B4-BE49-F238E27FC236}">
                <a16:creationId xmlns:a16="http://schemas.microsoft.com/office/drawing/2014/main" id="{8F6340D8-3099-4C3A-9134-2A33DFD6BAB8}"/>
              </a:ext>
            </a:extLst>
          </xdr:cNvPr>
          <xdr:cNvCxnSpPr/>
        </xdr:nvCxnSpPr>
        <xdr:spPr>
          <a:xfrm>
            <a:off x="809625" y="494204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" name="Straight Arrow Connector 731">
            <a:extLst>
              <a:ext uri="{FF2B5EF4-FFF2-40B4-BE49-F238E27FC236}">
                <a16:creationId xmlns:a16="http://schemas.microsoft.com/office/drawing/2014/main" id="{EB915376-FDC2-4807-A239-9F998FEE4783}"/>
              </a:ext>
            </a:extLst>
          </xdr:cNvPr>
          <xdr:cNvCxnSpPr/>
        </xdr:nvCxnSpPr>
        <xdr:spPr>
          <a:xfrm>
            <a:off x="971550" y="4942522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Straight Arrow Connector 732">
            <a:extLst>
              <a:ext uri="{FF2B5EF4-FFF2-40B4-BE49-F238E27FC236}">
                <a16:creationId xmlns:a16="http://schemas.microsoft.com/office/drawing/2014/main" id="{CE113B1D-0C84-4290-9CD4-FFFB1125B391}"/>
              </a:ext>
            </a:extLst>
          </xdr:cNvPr>
          <xdr:cNvCxnSpPr/>
        </xdr:nvCxnSpPr>
        <xdr:spPr>
          <a:xfrm>
            <a:off x="1133475" y="494204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Straight Arrow Connector 733">
            <a:extLst>
              <a:ext uri="{FF2B5EF4-FFF2-40B4-BE49-F238E27FC236}">
                <a16:creationId xmlns:a16="http://schemas.microsoft.com/office/drawing/2014/main" id="{9BBF70A1-CFED-471B-A25D-19A86D9A8390}"/>
              </a:ext>
            </a:extLst>
          </xdr:cNvPr>
          <xdr:cNvCxnSpPr/>
        </xdr:nvCxnSpPr>
        <xdr:spPr>
          <a:xfrm>
            <a:off x="1295400" y="49425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" name="Straight Arrow Connector 734">
            <a:extLst>
              <a:ext uri="{FF2B5EF4-FFF2-40B4-BE49-F238E27FC236}">
                <a16:creationId xmlns:a16="http://schemas.microsoft.com/office/drawing/2014/main" id="{E4BCD9F6-EFD8-456D-9412-ACE12B8EAEF4}"/>
              </a:ext>
            </a:extLst>
          </xdr:cNvPr>
          <xdr:cNvCxnSpPr/>
        </xdr:nvCxnSpPr>
        <xdr:spPr>
          <a:xfrm>
            <a:off x="1457325" y="49425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Straight Arrow Connector 735">
            <a:extLst>
              <a:ext uri="{FF2B5EF4-FFF2-40B4-BE49-F238E27FC236}">
                <a16:creationId xmlns:a16="http://schemas.microsoft.com/office/drawing/2014/main" id="{1A14DD92-E3D3-4BDF-B732-CEABEDC6499B}"/>
              </a:ext>
            </a:extLst>
          </xdr:cNvPr>
          <xdr:cNvCxnSpPr/>
        </xdr:nvCxnSpPr>
        <xdr:spPr>
          <a:xfrm>
            <a:off x="1047744" y="49077563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" name="Straight Arrow Connector 736">
            <a:extLst>
              <a:ext uri="{FF2B5EF4-FFF2-40B4-BE49-F238E27FC236}">
                <a16:creationId xmlns:a16="http://schemas.microsoft.com/office/drawing/2014/main" id="{AD7903F6-8E42-407C-A7D9-607B8026A625}"/>
              </a:ext>
            </a:extLst>
          </xdr:cNvPr>
          <xdr:cNvCxnSpPr/>
        </xdr:nvCxnSpPr>
        <xdr:spPr>
          <a:xfrm>
            <a:off x="1781175" y="494204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Straight Arrow Connector 737">
            <a:extLst>
              <a:ext uri="{FF2B5EF4-FFF2-40B4-BE49-F238E27FC236}">
                <a16:creationId xmlns:a16="http://schemas.microsoft.com/office/drawing/2014/main" id="{85F30EBF-F898-462F-BCDE-D3AF94F5BCEB}"/>
              </a:ext>
            </a:extLst>
          </xdr:cNvPr>
          <xdr:cNvCxnSpPr/>
        </xdr:nvCxnSpPr>
        <xdr:spPr>
          <a:xfrm>
            <a:off x="1943100" y="49425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Straight Arrow Connector 738">
            <a:extLst>
              <a:ext uri="{FF2B5EF4-FFF2-40B4-BE49-F238E27FC236}">
                <a16:creationId xmlns:a16="http://schemas.microsoft.com/office/drawing/2014/main" id="{3C296E66-AAF8-40A1-B33E-23984CB3D4FD}"/>
              </a:ext>
            </a:extLst>
          </xdr:cNvPr>
          <xdr:cNvCxnSpPr/>
        </xdr:nvCxnSpPr>
        <xdr:spPr>
          <a:xfrm>
            <a:off x="2105025" y="49425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" name="Straight Arrow Connector 739">
            <a:extLst>
              <a:ext uri="{FF2B5EF4-FFF2-40B4-BE49-F238E27FC236}">
                <a16:creationId xmlns:a16="http://schemas.microsoft.com/office/drawing/2014/main" id="{A3FB7D92-9CE7-4E57-9454-3A14872936AA}"/>
              </a:ext>
            </a:extLst>
          </xdr:cNvPr>
          <xdr:cNvCxnSpPr/>
        </xdr:nvCxnSpPr>
        <xdr:spPr>
          <a:xfrm>
            <a:off x="2266950" y="494299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" name="Straight Arrow Connector 740">
            <a:extLst>
              <a:ext uri="{FF2B5EF4-FFF2-40B4-BE49-F238E27FC236}">
                <a16:creationId xmlns:a16="http://schemas.microsoft.com/office/drawing/2014/main" id="{66C7B7EE-151F-470E-A141-F21030FF9536}"/>
              </a:ext>
            </a:extLst>
          </xdr:cNvPr>
          <xdr:cNvCxnSpPr/>
        </xdr:nvCxnSpPr>
        <xdr:spPr>
          <a:xfrm>
            <a:off x="2428875" y="494204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Straight Arrow Connector 741">
            <a:extLst>
              <a:ext uri="{FF2B5EF4-FFF2-40B4-BE49-F238E27FC236}">
                <a16:creationId xmlns:a16="http://schemas.microsoft.com/office/drawing/2014/main" id="{1A925E6A-F5C4-4F8F-A539-B7F77D0AECD7}"/>
              </a:ext>
            </a:extLst>
          </xdr:cNvPr>
          <xdr:cNvCxnSpPr/>
        </xdr:nvCxnSpPr>
        <xdr:spPr>
          <a:xfrm>
            <a:off x="2590800" y="49425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" name="Straight Arrow Connector 742">
            <a:extLst>
              <a:ext uri="{FF2B5EF4-FFF2-40B4-BE49-F238E27FC236}">
                <a16:creationId xmlns:a16="http://schemas.microsoft.com/office/drawing/2014/main" id="{72B52AD5-6692-4B2F-837A-2C0218056A4C}"/>
              </a:ext>
            </a:extLst>
          </xdr:cNvPr>
          <xdr:cNvCxnSpPr/>
        </xdr:nvCxnSpPr>
        <xdr:spPr>
          <a:xfrm>
            <a:off x="2752725" y="49425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" name="Straight Connector 743">
            <a:extLst>
              <a:ext uri="{FF2B5EF4-FFF2-40B4-BE49-F238E27FC236}">
                <a16:creationId xmlns:a16="http://schemas.microsoft.com/office/drawing/2014/main" id="{B0AC6B98-E998-4415-BF0B-319CEBCD854C}"/>
              </a:ext>
            </a:extLst>
          </xdr:cNvPr>
          <xdr:cNvCxnSpPr/>
        </xdr:nvCxnSpPr>
        <xdr:spPr>
          <a:xfrm>
            <a:off x="485768" y="49420462"/>
            <a:ext cx="22669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Straight Arrow Connector 744">
            <a:extLst>
              <a:ext uri="{FF2B5EF4-FFF2-40B4-BE49-F238E27FC236}">
                <a16:creationId xmlns:a16="http://schemas.microsoft.com/office/drawing/2014/main" id="{671F36A7-7C96-475A-A98B-46ABF020B362}"/>
              </a:ext>
            </a:extLst>
          </xdr:cNvPr>
          <xdr:cNvCxnSpPr/>
        </xdr:nvCxnSpPr>
        <xdr:spPr>
          <a:xfrm flipV="1">
            <a:off x="485775" y="4978241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" name="Straight Arrow Connector 745">
            <a:extLst>
              <a:ext uri="{FF2B5EF4-FFF2-40B4-BE49-F238E27FC236}">
                <a16:creationId xmlns:a16="http://schemas.microsoft.com/office/drawing/2014/main" id="{BC3D5837-7857-4399-A14E-C7F6E49FFE0C}"/>
              </a:ext>
            </a:extLst>
          </xdr:cNvPr>
          <xdr:cNvCxnSpPr/>
        </xdr:nvCxnSpPr>
        <xdr:spPr>
          <a:xfrm flipV="1">
            <a:off x="2752725" y="4977764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" name="Straight Connector 746">
            <a:extLst>
              <a:ext uri="{FF2B5EF4-FFF2-40B4-BE49-F238E27FC236}">
                <a16:creationId xmlns:a16="http://schemas.microsoft.com/office/drawing/2014/main" id="{20F8CEB7-9404-4033-8372-2D17461B8DEA}"/>
              </a:ext>
            </a:extLst>
          </xdr:cNvPr>
          <xdr:cNvCxnSpPr/>
        </xdr:nvCxnSpPr>
        <xdr:spPr>
          <a:xfrm>
            <a:off x="485775" y="50234850"/>
            <a:ext cx="0" cy="4905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Straight Connector 747">
            <a:extLst>
              <a:ext uri="{FF2B5EF4-FFF2-40B4-BE49-F238E27FC236}">
                <a16:creationId xmlns:a16="http://schemas.microsoft.com/office/drawing/2014/main" id="{0D1121A3-F3D9-400B-8BD2-26D2B54F757D}"/>
              </a:ext>
            </a:extLst>
          </xdr:cNvPr>
          <xdr:cNvCxnSpPr/>
        </xdr:nvCxnSpPr>
        <xdr:spPr>
          <a:xfrm>
            <a:off x="414337" y="50368201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" name="Straight Connector 748">
            <a:extLst>
              <a:ext uri="{FF2B5EF4-FFF2-40B4-BE49-F238E27FC236}">
                <a16:creationId xmlns:a16="http://schemas.microsoft.com/office/drawing/2014/main" id="{F5C6EBE6-D469-4A2F-BA3E-AB9E812B883C}"/>
              </a:ext>
            </a:extLst>
          </xdr:cNvPr>
          <xdr:cNvCxnSpPr/>
        </xdr:nvCxnSpPr>
        <xdr:spPr>
          <a:xfrm flipH="1">
            <a:off x="447675" y="50330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" name="Straight Connector 749">
            <a:extLst>
              <a:ext uri="{FF2B5EF4-FFF2-40B4-BE49-F238E27FC236}">
                <a16:creationId xmlns:a16="http://schemas.microsoft.com/office/drawing/2014/main" id="{D15194D8-AF44-428A-8678-73A415C3D96D}"/>
              </a:ext>
            </a:extLst>
          </xdr:cNvPr>
          <xdr:cNvCxnSpPr/>
        </xdr:nvCxnSpPr>
        <xdr:spPr>
          <a:xfrm>
            <a:off x="2752724" y="50230089"/>
            <a:ext cx="0" cy="50006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Straight Connector 750">
            <a:extLst>
              <a:ext uri="{FF2B5EF4-FFF2-40B4-BE49-F238E27FC236}">
                <a16:creationId xmlns:a16="http://schemas.microsoft.com/office/drawing/2014/main" id="{FA881C0B-2F98-4939-948A-C8BAEB2EA79A}"/>
              </a:ext>
            </a:extLst>
          </xdr:cNvPr>
          <xdr:cNvCxnSpPr/>
        </xdr:nvCxnSpPr>
        <xdr:spPr>
          <a:xfrm flipH="1">
            <a:off x="2714624" y="503253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" name="Straight Connector 751">
            <a:extLst>
              <a:ext uri="{FF2B5EF4-FFF2-40B4-BE49-F238E27FC236}">
                <a16:creationId xmlns:a16="http://schemas.microsoft.com/office/drawing/2014/main" id="{23025A75-BF3B-4C59-84D1-AC98CA27448F}"/>
              </a:ext>
            </a:extLst>
          </xdr:cNvPr>
          <xdr:cNvCxnSpPr/>
        </xdr:nvCxnSpPr>
        <xdr:spPr>
          <a:xfrm>
            <a:off x="1052503" y="49891950"/>
            <a:ext cx="0" cy="5619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" name="Straight Connector 752">
            <a:extLst>
              <a:ext uri="{FF2B5EF4-FFF2-40B4-BE49-F238E27FC236}">
                <a16:creationId xmlns:a16="http://schemas.microsoft.com/office/drawing/2014/main" id="{61E4FC63-46B8-4922-B2A1-04E2162B187E}"/>
              </a:ext>
            </a:extLst>
          </xdr:cNvPr>
          <xdr:cNvCxnSpPr/>
        </xdr:nvCxnSpPr>
        <xdr:spPr>
          <a:xfrm flipH="1">
            <a:off x="1014403" y="5032533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Straight Connector 753">
            <a:extLst>
              <a:ext uri="{FF2B5EF4-FFF2-40B4-BE49-F238E27FC236}">
                <a16:creationId xmlns:a16="http://schemas.microsoft.com/office/drawing/2014/main" id="{5629504F-88C2-4E5F-8E2C-F525EB4075EE}"/>
              </a:ext>
            </a:extLst>
          </xdr:cNvPr>
          <xdr:cNvCxnSpPr/>
        </xdr:nvCxnSpPr>
        <xdr:spPr>
          <a:xfrm>
            <a:off x="409574" y="50653951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" name="Straight Connector 754">
            <a:extLst>
              <a:ext uri="{FF2B5EF4-FFF2-40B4-BE49-F238E27FC236}">
                <a16:creationId xmlns:a16="http://schemas.microsoft.com/office/drawing/2014/main" id="{34983BB0-3E29-40C6-9202-B612A6048B90}"/>
              </a:ext>
            </a:extLst>
          </xdr:cNvPr>
          <xdr:cNvCxnSpPr/>
        </xdr:nvCxnSpPr>
        <xdr:spPr>
          <a:xfrm flipH="1">
            <a:off x="442912" y="50615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" name="Straight Connector 755">
            <a:extLst>
              <a:ext uri="{FF2B5EF4-FFF2-40B4-BE49-F238E27FC236}">
                <a16:creationId xmlns:a16="http://schemas.microsoft.com/office/drawing/2014/main" id="{934FE1B2-847B-4F2C-9B9B-E6B9F99A87B2}"/>
              </a:ext>
            </a:extLst>
          </xdr:cNvPr>
          <xdr:cNvCxnSpPr/>
        </xdr:nvCxnSpPr>
        <xdr:spPr>
          <a:xfrm flipH="1">
            <a:off x="2709861" y="5061108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Straight Connector 756">
            <a:extLst>
              <a:ext uri="{FF2B5EF4-FFF2-40B4-BE49-F238E27FC236}">
                <a16:creationId xmlns:a16="http://schemas.microsoft.com/office/drawing/2014/main" id="{C26F7300-3B6B-4B61-BFA9-669C0986BF4E}"/>
              </a:ext>
            </a:extLst>
          </xdr:cNvPr>
          <xdr:cNvCxnSpPr/>
        </xdr:nvCxnSpPr>
        <xdr:spPr>
          <a:xfrm>
            <a:off x="485775" y="5073967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" name="Straight Arrow Connector 757">
            <a:extLst>
              <a:ext uri="{FF2B5EF4-FFF2-40B4-BE49-F238E27FC236}">
                <a16:creationId xmlns:a16="http://schemas.microsoft.com/office/drawing/2014/main" id="{DAFF3188-DE9E-4465-9069-3532C5728E2B}"/>
              </a:ext>
            </a:extLst>
          </xdr:cNvPr>
          <xdr:cNvCxnSpPr/>
        </xdr:nvCxnSpPr>
        <xdr:spPr>
          <a:xfrm>
            <a:off x="490537" y="50796825"/>
            <a:ext cx="32861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" name="Straight Connector 758">
            <a:extLst>
              <a:ext uri="{FF2B5EF4-FFF2-40B4-BE49-F238E27FC236}">
                <a16:creationId xmlns:a16="http://schemas.microsoft.com/office/drawing/2014/main" id="{5F612952-C2E0-41C2-A256-2FC9B8C969E0}"/>
              </a:ext>
            </a:extLst>
          </xdr:cNvPr>
          <xdr:cNvCxnSpPr/>
        </xdr:nvCxnSpPr>
        <xdr:spPr>
          <a:xfrm flipH="1" flipV="1">
            <a:off x="857250" y="4935378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Straight Connector 759">
            <a:extLst>
              <a:ext uri="{FF2B5EF4-FFF2-40B4-BE49-F238E27FC236}">
                <a16:creationId xmlns:a16="http://schemas.microsoft.com/office/drawing/2014/main" id="{A5653E3D-8257-420E-8726-C61838173606}"/>
              </a:ext>
            </a:extLst>
          </xdr:cNvPr>
          <xdr:cNvCxnSpPr/>
        </xdr:nvCxnSpPr>
        <xdr:spPr>
          <a:xfrm>
            <a:off x="1619238" y="49872900"/>
            <a:ext cx="0" cy="5810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" name="Straight Connector 760">
            <a:extLst>
              <a:ext uri="{FF2B5EF4-FFF2-40B4-BE49-F238E27FC236}">
                <a16:creationId xmlns:a16="http://schemas.microsoft.com/office/drawing/2014/main" id="{B91DC2D5-05DF-4873-9A7F-D0C7263EE8C2}"/>
              </a:ext>
            </a:extLst>
          </xdr:cNvPr>
          <xdr:cNvCxnSpPr/>
        </xdr:nvCxnSpPr>
        <xdr:spPr>
          <a:xfrm flipH="1">
            <a:off x="1581138" y="503253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" name="Straight Arrow Connector 761">
            <a:extLst>
              <a:ext uri="{FF2B5EF4-FFF2-40B4-BE49-F238E27FC236}">
                <a16:creationId xmlns:a16="http://schemas.microsoft.com/office/drawing/2014/main" id="{12CE2A6B-81C2-4AC4-BFFA-256646E46F3D}"/>
              </a:ext>
            </a:extLst>
          </xdr:cNvPr>
          <xdr:cNvCxnSpPr/>
        </xdr:nvCxnSpPr>
        <xdr:spPr>
          <a:xfrm>
            <a:off x="2185990" y="490728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Straight Connector 762">
            <a:extLst>
              <a:ext uri="{FF2B5EF4-FFF2-40B4-BE49-F238E27FC236}">
                <a16:creationId xmlns:a16="http://schemas.microsoft.com/office/drawing/2014/main" id="{E3B6B83A-618D-4012-820D-E46A9337FC00}"/>
              </a:ext>
            </a:extLst>
          </xdr:cNvPr>
          <xdr:cNvCxnSpPr/>
        </xdr:nvCxnSpPr>
        <xdr:spPr>
          <a:xfrm>
            <a:off x="2181231" y="49834800"/>
            <a:ext cx="0" cy="6191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" name="Straight Connector 763">
            <a:extLst>
              <a:ext uri="{FF2B5EF4-FFF2-40B4-BE49-F238E27FC236}">
                <a16:creationId xmlns:a16="http://schemas.microsoft.com/office/drawing/2014/main" id="{45893ACA-8C9E-406F-BDA4-BB2C8E3448AB}"/>
              </a:ext>
            </a:extLst>
          </xdr:cNvPr>
          <xdr:cNvCxnSpPr/>
        </xdr:nvCxnSpPr>
        <xdr:spPr>
          <a:xfrm flipH="1">
            <a:off x="2143131" y="5032534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" name="Straight Arrow Connector 764">
            <a:extLst>
              <a:ext uri="{FF2B5EF4-FFF2-40B4-BE49-F238E27FC236}">
                <a16:creationId xmlns:a16="http://schemas.microsoft.com/office/drawing/2014/main" id="{66656CC1-FDDF-4E4C-90CA-48AA9948A280}"/>
              </a:ext>
            </a:extLst>
          </xdr:cNvPr>
          <xdr:cNvCxnSpPr/>
        </xdr:nvCxnSpPr>
        <xdr:spPr>
          <a:xfrm>
            <a:off x="1624012" y="490728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773" name="Group 772">
            <a:extLst>
              <a:ext uri="{FF2B5EF4-FFF2-40B4-BE49-F238E27FC236}">
                <a16:creationId xmlns:a16="http://schemas.microsoft.com/office/drawing/2014/main" id="{6D0CA887-4653-460C-A6DC-BEB728BC95CC}"/>
              </a:ext>
            </a:extLst>
          </xdr:cNvPr>
          <xdr:cNvGrpSpPr/>
        </xdr:nvGrpSpPr>
        <xdr:grpSpPr>
          <a:xfrm>
            <a:off x="447675" y="49606200"/>
            <a:ext cx="85725" cy="85726"/>
            <a:chOff x="1738313" y="3957637"/>
            <a:chExt cx="85725" cy="85726"/>
          </a:xfrm>
        </xdr:grpSpPr>
        <xdr:cxnSp macro="">
          <xdr:nvCxnSpPr>
            <xdr:cNvPr id="774" name="Straight Connector 773">
              <a:extLst>
                <a:ext uri="{FF2B5EF4-FFF2-40B4-BE49-F238E27FC236}">
                  <a16:creationId xmlns:a16="http://schemas.microsoft.com/office/drawing/2014/main" id="{33C3C948-DAC3-CEF3-5366-9B9B7E526FE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5" name="Straight Connector 774">
              <a:extLst>
                <a:ext uri="{FF2B5EF4-FFF2-40B4-BE49-F238E27FC236}">
                  <a16:creationId xmlns:a16="http://schemas.microsoft.com/office/drawing/2014/main" id="{52BBB49F-E4F4-7CA7-4827-B0A9D1FDF38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76" name="Group 775">
            <a:extLst>
              <a:ext uri="{FF2B5EF4-FFF2-40B4-BE49-F238E27FC236}">
                <a16:creationId xmlns:a16="http://schemas.microsoft.com/office/drawing/2014/main" id="{5E319B68-48EC-48F8-88DB-3EEF7AF3E5DE}"/>
              </a:ext>
            </a:extLst>
          </xdr:cNvPr>
          <xdr:cNvGrpSpPr/>
        </xdr:nvGrpSpPr>
        <xdr:grpSpPr>
          <a:xfrm>
            <a:off x="2714625" y="49606200"/>
            <a:ext cx="85725" cy="85726"/>
            <a:chOff x="1738313" y="3957637"/>
            <a:chExt cx="85725" cy="85726"/>
          </a:xfrm>
        </xdr:grpSpPr>
        <xdr:cxnSp macro="">
          <xdr:nvCxnSpPr>
            <xdr:cNvPr id="777" name="Straight Connector 776">
              <a:extLst>
                <a:ext uri="{FF2B5EF4-FFF2-40B4-BE49-F238E27FC236}">
                  <a16:creationId xmlns:a16="http://schemas.microsoft.com/office/drawing/2014/main" id="{4C96D750-2A2B-BCBA-1DF4-0CFA5707DFB5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8" name="Straight Connector 777">
              <a:extLst>
                <a:ext uri="{FF2B5EF4-FFF2-40B4-BE49-F238E27FC236}">
                  <a16:creationId xmlns:a16="http://schemas.microsoft.com/office/drawing/2014/main" id="{69D66C87-FD0A-AE6F-8EA0-320DF3B4200A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47625</xdr:colOff>
      <xdr:row>691</xdr:row>
      <xdr:rowOff>66675</xdr:rowOff>
    </xdr:from>
    <xdr:to>
      <xdr:col>20</xdr:col>
      <xdr:colOff>104775</xdr:colOff>
      <xdr:row>691</xdr:row>
      <xdr:rowOff>66675</xdr:rowOff>
    </xdr:to>
    <xdr:cxnSp macro="">
      <xdr:nvCxnSpPr>
        <xdr:cNvPr id="832" name="Straight Arrow Connector 831">
          <a:extLst>
            <a:ext uri="{FF2B5EF4-FFF2-40B4-BE49-F238E27FC236}">
              <a16:creationId xmlns:a16="http://schemas.microsoft.com/office/drawing/2014/main" id="{CE362227-3F62-4AE5-8586-F05F01B5B504}"/>
            </a:ext>
          </a:extLst>
        </xdr:cNvPr>
        <xdr:cNvCxnSpPr/>
      </xdr:nvCxnSpPr>
      <xdr:spPr>
        <a:xfrm>
          <a:off x="3286125" y="304990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692</xdr:row>
      <xdr:rowOff>76200</xdr:rowOff>
    </xdr:from>
    <xdr:to>
      <xdr:col>20</xdr:col>
      <xdr:colOff>114300</xdr:colOff>
      <xdr:row>692</xdr:row>
      <xdr:rowOff>76200</xdr:rowOff>
    </xdr:to>
    <xdr:cxnSp macro="">
      <xdr:nvCxnSpPr>
        <xdr:cNvPr id="833" name="Straight Arrow Connector 832">
          <a:extLst>
            <a:ext uri="{FF2B5EF4-FFF2-40B4-BE49-F238E27FC236}">
              <a16:creationId xmlns:a16="http://schemas.microsoft.com/office/drawing/2014/main" id="{7EEA4C25-443D-4793-BF81-EEE1EEA3A82D}"/>
            </a:ext>
          </a:extLst>
        </xdr:cNvPr>
        <xdr:cNvCxnSpPr/>
      </xdr:nvCxnSpPr>
      <xdr:spPr>
        <a:xfrm>
          <a:off x="3295650" y="30651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693</xdr:row>
      <xdr:rowOff>76200</xdr:rowOff>
    </xdr:from>
    <xdr:to>
      <xdr:col>20</xdr:col>
      <xdr:colOff>114300</xdr:colOff>
      <xdr:row>693</xdr:row>
      <xdr:rowOff>76200</xdr:rowOff>
    </xdr:to>
    <xdr:cxnSp macro="">
      <xdr:nvCxnSpPr>
        <xdr:cNvPr id="834" name="Straight Arrow Connector 833">
          <a:extLst>
            <a:ext uri="{FF2B5EF4-FFF2-40B4-BE49-F238E27FC236}">
              <a16:creationId xmlns:a16="http://schemas.microsoft.com/office/drawing/2014/main" id="{AABC46FE-9B3D-45C3-81A0-E3EEF13B664A}"/>
            </a:ext>
          </a:extLst>
        </xdr:cNvPr>
        <xdr:cNvCxnSpPr/>
      </xdr:nvCxnSpPr>
      <xdr:spPr>
        <a:xfrm>
          <a:off x="3295650" y="30794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694</xdr:row>
      <xdr:rowOff>76200</xdr:rowOff>
    </xdr:from>
    <xdr:to>
      <xdr:col>20</xdr:col>
      <xdr:colOff>114300</xdr:colOff>
      <xdr:row>694</xdr:row>
      <xdr:rowOff>76200</xdr:rowOff>
    </xdr:to>
    <xdr:cxnSp macro="">
      <xdr:nvCxnSpPr>
        <xdr:cNvPr id="835" name="Straight Arrow Connector 834">
          <a:extLst>
            <a:ext uri="{FF2B5EF4-FFF2-40B4-BE49-F238E27FC236}">
              <a16:creationId xmlns:a16="http://schemas.microsoft.com/office/drawing/2014/main" id="{140912B1-1E44-449C-AC08-A04A976B5698}"/>
            </a:ext>
          </a:extLst>
        </xdr:cNvPr>
        <xdr:cNvCxnSpPr/>
      </xdr:nvCxnSpPr>
      <xdr:spPr>
        <a:xfrm>
          <a:off x="3295650" y="30937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684</xdr:row>
      <xdr:rowOff>76200</xdr:rowOff>
    </xdr:from>
    <xdr:to>
      <xdr:col>17</xdr:col>
      <xdr:colOff>114300</xdr:colOff>
      <xdr:row>684</xdr:row>
      <xdr:rowOff>76200</xdr:rowOff>
    </xdr:to>
    <xdr:cxnSp macro="">
      <xdr:nvCxnSpPr>
        <xdr:cNvPr id="828" name="Straight Arrow Connector 827">
          <a:extLst>
            <a:ext uri="{FF2B5EF4-FFF2-40B4-BE49-F238E27FC236}">
              <a16:creationId xmlns:a16="http://schemas.microsoft.com/office/drawing/2014/main" id="{5E31B15C-91BE-4442-90E2-2C6CFDF443A6}"/>
            </a:ext>
          </a:extLst>
        </xdr:cNvPr>
        <xdr:cNvCxnSpPr/>
      </xdr:nvCxnSpPr>
      <xdr:spPr>
        <a:xfrm>
          <a:off x="2647950" y="60874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685</xdr:row>
      <xdr:rowOff>76200</xdr:rowOff>
    </xdr:from>
    <xdr:to>
      <xdr:col>17</xdr:col>
      <xdr:colOff>114300</xdr:colOff>
      <xdr:row>685</xdr:row>
      <xdr:rowOff>76200</xdr:rowOff>
    </xdr:to>
    <xdr:cxnSp macro="">
      <xdr:nvCxnSpPr>
        <xdr:cNvPr id="829" name="Straight Arrow Connector 828">
          <a:extLst>
            <a:ext uri="{FF2B5EF4-FFF2-40B4-BE49-F238E27FC236}">
              <a16:creationId xmlns:a16="http://schemas.microsoft.com/office/drawing/2014/main" id="{07ABF901-0119-4D77-B8FC-4CB2C85C38F0}"/>
            </a:ext>
          </a:extLst>
        </xdr:cNvPr>
        <xdr:cNvCxnSpPr/>
      </xdr:nvCxnSpPr>
      <xdr:spPr>
        <a:xfrm>
          <a:off x="2647950" y="61017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686</xdr:row>
      <xdr:rowOff>76200</xdr:rowOff>
    </xdr:from>
    <xdr:to>
      <xdr:col>17</xdr:col>
      <xdr:colOff>114300</xdr:colOff>
      <xdr:row>686</xdr:row>
      <xdr:rowOff>76200</xdr:rowOff>
    </xdr:to>
    <xdr:cxnSp macro="">
      <xdr:nvCxnSpPr>
        <xdr:cNvPr id="830" name="Straight Arrow Connector 829">
          <a:extLst>
            <a:ext uri="{FF2B5EF4-FFF2-40B4-BE49-F238E27FC236}">
              <a16:creationId xmlns:a16="http://schemas.microsoft.com/office/drawing/2014/main" id="{55CB4D85-E302-4C61-84CC-2EA3F57EA68D}"/>
            </a:ext>
          </a:extLst>
        </xdr:cNvPr>
        <xdr:cNvCxnSpPr/>
      </xdr:nvCxnSpPr>
      <xdr:spPr>
        <a:xfrm>
          <a:off x="2647950" y="61160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687</xdr:row>
      <xdr:rowOff>76200</xdr:rowOff>
    </xdr:from>
    <xdr:to>
      <xdr:col>17</xdr:col>
      <xdr:colOff>114300</xdr:colOff>
      <xdr:row>687</xdr:row>
      <xdr:rowOff>76200</xdr:rowOff>
    </xdr:to>
    <xdr:cxnSp macro="">
      <xdr:nvCxnSpPr>
        <xdr:cNvPr id="831" name="Straight Arrow Connector 830">
          <a:extLst>
            <a:ext uri="{FF2B5EF4-FFF2-40B4-BE49-F238E27FC236}">
              <a16:creationId xmlns:a16="http://schemas.microsoft.com/office/drawing/2014/main" id="{B2D64547-49C4-457C-AE90-8B85952F99CA}"/>
            </a:ext>
          </a:extLst>
        </xdr:cNvPr>
        <xdr:cNvCxnSpPr/>
      </xdr:nvCxnSpPr>
      <xdr:spPr>
        <a:xfrm>
          <a:off x="2647950" y="61302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670</xdr:row>
      <xdr:rowOff>123825</xdr:rowOff>
    </xdr:from>
    <xdr:to>
      <xdr:col>24</xdr:col>
      <xdr:colOff>80972</xdr:colOff>
      <xdr:row>683</xdr:row>
      <xdr:rowOff>85723</xdr:rowOff>
    </xdr:to>
    <xdr:grpSp>
      <xdr:nvGrpSpPr>
        <xdr:cNvPr id="1366" name="Group 1365">
          <a:extLst>
            <a:ext uri="{FF2B5EF4-FFF2-40B4-BE49-F238E27FC236}">
              <a16:creationId xmlns:a16="http://schemas.microsoft.com/office/drawing/2014/main" id="{302C0AA7-4F7C-49AE-7666-0FF7F26D9FC9}"/>
            </a:ext>
          </a:extLst>
        </xdr:cNvPr>
        <xdr:cNvGrpSpPr/>
      </xdr:nvGrpSpPr>
      <xdr:grpSpPr>
        <a:xfrm>
          <a:off x="409574" y="96497775"/>
          <a:ext cx="3557598" cy="1819273"/>
          <a:chOff x="409574" y="58921650"/>
          <a:chExt cx="3557598" cy="1819273"/>
        </a:xfrm>
      </xdr:grpSpPr>
      <xdr:cxnSp macro="">
        <xdr:nvCxnSpPr>
          <xdr:cNvPr id="823" name="Straight Connector 822">
            <a:extLst>
              <a:ext uri="{FF2B5EF4-FFF2-40B4-BE49-F238E27FC236}">
                <a16:creationId xmlns:a16="http://schemas.microsoft.com/office/drawing/2014/main" id="{FC6D9571-EDF8-44F1-93E3-D720EF145B47}"/>
              </a:ext>
            </a:extLst>
          </xdr:cNvPr>
          <xdr:cNvCxnSpPr/>
        </xdr:nvCxnSpPr>
        <xdr:spPr>
          <a:xfrm>
            <a:off x="409575" y="60226574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79" name="Isosceles Triangle 778">
            <a:extLst>
              <a:ext uri="{FF2B5EF4-FFF2-40B4-BE49-F238E27FC236}">
                <a16:creationId xmlns:a16="http://schemas.microsoft.com/office/drawing/2014/main" id="{266264B2-73C7-489B-AFE6-4FDD202574E6}"/>
              </a:ext>
            </a:extLst>
          </xdr:cNvPr>
          <xdr:cNvSpPr/>
        </xdr:nvSpPr>
        <xdr:spPr>
          <a:xfrm>
            <a:off x="409575" y="5952172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0" name="Straight Connector 779">
            <a:extLst>
              <a:ext uri="{FF2B5EF4-FFF2-40B4-BE49-F238E27FC236}">
                <a16:creationId xmlns:a16="http://schemas.microsoft.com/office/drawing/2014/main" id="{9556FFBB-D5D2-471F-B1B7-FA478FAB49CA}"/>
              </a:ext>
            </a:extLst>
          </xdr:cNvPr>
          <xdr:cNvCxnSpPr/>
        </xdr:nvCxnSpPr>
        <xdr:spPr>
          <a:xfrm>
            <a:off x="485776" y="59512200"/>
            <a:ext cx="34051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81" name="Isosceles Triangle 780">
            <a:extLst>
              <a:ext uri="{FF2B5EF4-FFF2-40B4-BE49-F238E27FC236}">
                <a16:creationId xmlns:a16="http://schemas.microsoft.com/office/drawing/2014/main" id="{37EC5908-39EA-456A-801E-8DC6C6823355}"/>
              </a:ext>
            </a:extLst>
          </xdr:cNvPr>
          <xdr:cNvSpPr/>
        </xdr:nvSpPr>
        <xdr:spPr>
          <a:xfrm>
            <a:off x="3805247" y="5951696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2" name="Straight Arrow Connector 781">
            <a:extLst>
              <a:ext uri="{FF2B5EF4-FFF2-40B4-BE49-F238E27FC236}">
                <a16:creationId xmlns:a16="http://schemas.microsoft.com/office/drawing/2014/main" id="{544A105E-23FB-4C37-8D35-604ABD2AF9A0}"/>
              </a:ext>
            </a:extLst>
          </xdr:cNvPr>
          <xdr:cNvCxnSpPr/>
        </xdr:nvCxnSpPr>
        <xdr:spPr>
          <a:xfrm>
            <a:off x="485775" y="592740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Straight Arrow Connector 782">
            <a:extLst>
              <a:ext uri="{FF2B5EF4-FFF2-40B4-BE49-F238E27FC236}">
                <a16:creationId xmlns:a16="http://schemas.microsoft.com/office/drawing/2014/main" id="{1CC82D39-28D8-4FDB-9BAF-B71982BCB8AB}"/>
              </a:ext>
            </a:extLst>
          </xdr:cNvPr>
          <xdr:cNvCxnSpPr/>
        </xdr:nvCxnSpPr>
        <xdr:spPr>
          <a:xfrm>
            <a:off x="647700" y="592788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Straight Arrow Connector 783">
            <a:extLst>
              <a:ext uri="{FF2B5EF4-FFF2-40B4-BE49-F238E27FC236}">
                <a16:creationId xmlns:a16="http://schemas.microsoft.com/office/drawing/2014/main" id="{A54412C2-CA76-4C5C-9160-BA5D1778D381}"/>
              </a:ext>
            </a:extLst>
          </xdr:cNvPr>
          <xdr:cNvCxnSpPr/>
        </xdr:nvCxnSpPr>
        <xdr:spPr>
          <a:xfrm>
            <a:off x="809625" y="592788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Straight Arrow Connector 784">
            <a:extLst>
              <a:ext uri="{FF2B5EF4-FFF2-40B4-BE49-F238E27FC236}">
                <a16:creationId xmlns:a16="http://schemas.microsoft.com/office/drawing/2014/main" id="{FCE29672-DA33-401D-A5FC-B4E0CCF98FC1}"/>
              </a:ext>
            </a:extLst>
          </xdr:cNvPr>
          <xdr:cNvCxnSpPr/>
        </xdr:nvCxnSpPr>
        <xdr:spPr>
          <a:xfrm>
            <a:off x="971550" y="5928359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Straight Arrow Connector 785">
            <a:extLst>
              <a:ext uri="{FF2B5EF4-FFF2-40B4-BE49-F238E27FC236}">
                <a16:creationId xmlns:a16="http://schemas.microsoft.com/office/drawing/2014/main" id="{0101D82E-C473-4510-8E42-69B2FB54616D}"/>
              </a:ext>
            </a:extLst>
          </xdr:cNvPr>
          <xdr:cNvCxnSpPr/>
        </xdr:nvCxnSpPr>
        <xdr:spPr>
          <a:xfrm>
            <a:off x="1133475" y="592788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Straight Arrow Connector 786">
            <a:extLst>
              <a:ext uri="{FF2B5EF4-FFF2-40B4-BE49-F238E27FC236}">
                <a16:creationId xmlns:a16="http://schemas.microsoft.com/office/drawing/2014/main" id="{B5F5E816-CE3C-4ABB-A5E7-43905A22D4CF}"/>
              </a:ext>
            </a:extLst>
          </xdr:cNvPr>
          <xdr:cNvCxnSpPr/>
        </xdr:nvCxnSpPr>
        <xdr:spPr>
          <a:xfrm>
            <a:off x="1295400" y="5928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" name="Straight Arrow Connector 787">
            <a:extLst>
              <a:ext uri="{FF2B5EF4-FFF2-40B4-BE49-F238E27FC236}">
                <a16:creationId xmlns:a16="http://schemas.microsoft.com/office/drawing/2014/main" id="{BB42AB7A-D80C-45A8-8386-21A6539E5F6A}"/>
              </a:ext>
            </a:extLst>
          </xdr:cNvPr>
          <xdr:cNvCxnSpPr/>
        </xdr:nvCxnSpPr>
        <xdr:spPr>
          <a:xfrm>
            <a:off x="1457325" y="5928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" name="Straight Arrow Connector 788">
            <a:extLst>
              <a:ext uri="{FF2B5EF4-FFF2-40B4-BE49-F238E27FC236}">
                <a16:creationId xmlns:a16="http://schemas.microsoft.com/office/drawing/2014/main" id="{B67E84AC-8891-406B-8DA8-74472B82BA70}"/>
              </a:ext>
            </a:extLst>
          </xdr:cNvPr>
          <xdr:cNvCxnSpPr/>
        </xdr:nvCxnSpPr>
        <xdr:spPr>
          <a:xfrm>
            <a:off x="1781175" y="592788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Straight Arrow Connector 789">
            <a:extLst>
              <a:ext uri="{FF2B5EF4-FFF2-40B4-BE49-F238E27FC236}">
                <a16:creationId xmlns:a16="http://schemas.microsoft.com/office/drawing/2014/main" id="{E2922504-E913-4C67-968E-CE45AAB95116}"/>
              </a:ext>
            </a:extLst>
          </xdr:cNvPr>
          <xdr:cNvCxnSpPr/>
        </xdr:nvCxnSpPr>
        <xdr:spPr>
          <a:xfrm>
            <a:off x="1943100" y="5928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" name="Straight Arrow Connector 790">
            <a:extLst>
              <a:ext uri="{FF2B5EF4-FFF2-40B4-BE49-F238E27FC236}">
                <a16:creationId xmlns:a16="http://schemas.microsoft.com/office/drawing/2014/main" id="{F388037B-651F-4BE5-BD2D-B4D98E759A5C}"/>
              </a:ext>
            </a:extLst>
          </xdr:cNvPr>
          <xdr:cNvCxnSpPr/>
        </xdr:nvCxnSpPr>
        <xdr:spPr>
          <a:xfrm>
            <a:off x="2105025" y="5928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Straight Arrow Connector 791">
            <a:extLst>
              <a:ext uri="{FF2B5EF4-FFF2-40B4-BE49-F238E27FC236}">
                <a16:creationId xmlns:a16="http://schemas.microsoft.com/office/drawing/2014/main" id="{343F2346-8812-49B0-98A7-CC4C65F84736}"/>
              </a:ext>
            </a:extLst>
          </xdr:cNvPr>
          <xdr:cNvCxnSpPr/>
        </xdr:nvCxnSpPr>
        <xdr:spPr>
          <a:xfrm>
            <a:off x="2266950" y="592883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Straight Arrow Connector 792">
            <a:extLst>
              <a:ext uri="{FF2B5EF4-FFF2-40B4-BE49-F238E27FC236}">
                <a16:creationId xmlns:a16="http://schemas.microsoft.com/office/drawing/2014/main" id="{2D274B94-0278-4DBF-93ED-6A00EFD94175}"/>
              </a:ext>
            </a:extLst>
          </xdr:cNvPr>
          <xdr:cNvCxnSpPr/>
        </xdr:nvCxnSpPr>
        <xdr:spPr>
          <a:xfrm>
            <a:off x="2428875" y="5927883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" name="Straight Arrow Connector 793">
            <a:extLst>
              <a:ext uri="{FF2B5EF4-FFF2-40B4-BE49-F238E27FC236}">
                <a16:creationId xmlns:a16="http://schemas.microsoft.com/office/drawing/2014/main" id="{8C03BBC3-87A6-45A2-B93D-BEFA93626597}"/>
              </a:ext>
            </a:extLst>
          </xdr:cNvPr>
          <xdr:cNvCxnSpPr/>
        </xdr:nvCxnSpPr>
        <xdr:spPr>
          <a:xfrm>
            <a:off x="2590800" y="592835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" name="Straight Connector 795">
            <a:extLst>
              <a:ext uri="{FF2B5EF4-FFF2-40B4-BE49-F238E27FC236}">
                <a16:creationId xmlns:a16="http://schemas.microsoft.com/office/drawing/2014/main" id="{BED0249C-9D14-4F07-9A4E-49A76526A4EB}"/>
              </a:ext>
            </a:extLst>
          </xdr:cNvPr>
          <xdr:cNvCxnSpPr/>
        </xdr:nvCxnSpPr>
        <xdr:spPr>
          <a:xfrm>
            <a:off x="485768" y="59278837"/>
            <a:ext cx="340043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" name="Straight Arrow Connector 796">
            <a:extLst>
              <a:ext uri="{FF2B5EF4-FFF2-40B4-BE49-F238E27FC236}">
                <a16:creationId xmlns:a16="http://schemas.microsoft.com/office/drawing/2014/main" id="{D2B95C1C-542F-4A82-BBB0-E2E9DC4E7CBE}"/>
              </a:ext>
            </a:extLst>
          </xdr:cNvPr>
          <xdr:cNvCxnSpPr/>
        </xdr:nvCxnSpPr>
        <xdr:spPr>
          <a:xfrm flipV="1">
            <a:off x="485775" y="5964078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" name="Straight Arrow Connector 797">
            <a:extLst>
              <a:ext uri="{FF2B5EF4-FFF2-40B4-BE49-F238E27FC236}">
                <a16:creationId xmlns:a16="http://schemas.microsoft.com/office/drawing/2014/main" id="{5190B9F3-7E76-4E75-8930-640C3AC9B043}"/>
              </a:ext>
            </a:extLst>
          </xdr:cNvPr>
          <xdr:cNvCxnSpPr/>
        </xdr:nvCxnSpPr>
        <xdr:spPr>
          <a:xfrm flipV="1">
            <a:off x="3886209" y="5963602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Straight Connector 798">
            <a:extLst>
              <a:ext uri="{FF2B5EF4-FFF2-40B4-BE49-F238E27FC236}">
                <a16:creationId xmlns:a16="http://schemas.microsoft.com/office/drawing/2014/main" id="{77E11F6A-D22C-44A5-A756-7A723FA6D83F}"/>
              </a:ext>
            </a:extLst>
          </xdr:cNvPr>
          <xdr:cNvCxnSpPr/>
        </xdr:nvCxnSpPr>
        <xdr:spPr>
          <a:xfrm>
            <a:off x="485775" y="60088463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" name="Straight Connector 799">
            <a:extLst>
              <a:ext uri="{FF2B5EF4-FFF2-40B4-BE49-F238E27FC236}">
                <a16:creationId xmlns:a16="http://schemas.microsoft.com/office/drawing/2014/main" id="{32757262-95A1-4C5A-856B-E4221371E344}"/>
              </a:ext>
            </a:extLst>
          </xdr:cNvPr>
          <xdr:cNvCxnSpPr/>
        </xdr:nvCxnSpPr>
        <xdr:spPr>
          <a:xfrm>
            <a:off x="3886206" y="60088463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" name="Straight Connector 800">
            <a:extLst>
              <a:ext uri="{FF2B5EF4-FFF2-40B4-BE49-F238E27FC236}">
                <a16:creationId xmlns:a16="http://schemas.microsoft.com/office/drawing/2014/main" id="{2DBBB053-4E91-4033-8A52-70368F12A440}"/>
              </a:ext>
            </a:extLst>
          </xdr:cNvPr>
          <xdr:cNvCxnSpPr/>
        </xdr:nvCxnSpPr>
        <xdr:spPr>
          <a:xfrm>
            <a:off x="409574" y="60512326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Straight Connector 801">
            <a:extLst>
              <a:ext uri="{FF2B5EF4-FFF2-40B4-BE49-F238E27FC236}">
                <a16:creationId xmlns:a16="http://schemas.microsoft.com/office/drawing/2014/main" id="{DED10A10-F4D1-49F7-BF73-1DBED298C990}"/>
              </a:ext>
            </a:extLst>
          </xdr:cNvPr>
          <xdr:cNvCxnSpPr/>
        </xdr:nvCxnSpPr>
        <xdr:spPr>
          <a:xfrm flipH="1">
            <a:off x="442912" y="60474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" name="Straight Connector 802">
            <a:extLst>
              <a:ext uri="{FF2B5EF4-FFF2-40B4-BE49-F238E27FC236}">
                <a16:creationId xmlns:a16="http://schemas.microsoft.com/office/drawing/2014/main" id="{5FD5D452-2C16-4665-B76D-DEFDDFEF000D}"/>
              </a:ext>
            </a:extLst>
          </xdr:cNvPr>
          <xdr:cNvCxnSpPr/>
        </xdr:nvCxnSpPr>
        <xdr:spPr>
          <a:xfrm flipH="1">
            <a:off x="3843343" y="604694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" name="Straight Connector 803">
            <a:extLst>
              <a:ext uri="{FF2B5EF4-FFF2-40B4-BE49-F238E27FC236}">
                <a16:creationId xmlns:a16="http://schemas.microsoft.com/office/drawing/2014/main" id="{0F72662A-4C04-4AB9-9A2C-BA236C828339}"/>
              </a:ext>
            </a:extLst>
          </xdr:cNvPr>
          <xdr:cNvCxnSpPr/>
        </xdr:nvCxnSpPr>
        <xdr:spPr>
          <a:xfrm>
            <a:off x="485775" y="6059804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" name="Straight Arrow Connector 804">
            <a:extLst>
              <a:ext uri="{FF2B5EF4-FFF2-40B4-BE49-F238E27FC236}">
                <a16:creationId xmlns:a16="http://schemas.microsoft.com/office/drawing/2014/main" id="{EA668CE4-D805-4A8C-BF57-5FA708B30715}"/>
              </a:ext>
            </a:extLst>
          </xdr:cNvPr>
          <xdr:cNvCxnSpPr/>
        </xdr:nvCxnSpPr>
        <xdr:spPr>
          <a:xfrm>
            <a:off x="490537" y="60655200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" name="Straight Connector 805">
            <a:extLst>
              <a:ext uri="{FF2B5EF4-FFF2-40B4-BE49-F238E27FC236}">
                <a16:creationId xmlns:a16="http://schemas.microsoft.com/office/drawing/2014/main" id="{4A9A446D-4980-45AD-9806-C34F44398868}"/>
              </a:ext>
            </a:extLst>
          </xdr:cNvPr>
          <xdr:cNvCxnSpPr/>
        </xdr:nvCxnSpPr>
        <xdr:spPr>
          <a:xfrm flipH="1" flipV="1">
            <a:off x="857250" y="5921216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08" name="Group 807">
            <a:extLst>
              <a:ext uri="{FF2B5EF4-FFF2-40B4-BE49-F238E27FC236}">
                <a16:creationId xmlns:a16="http://schemas.microsoft.com/office/drawing/2014/main" id="{6BA3D42A-2C59-46E7-ABFB-9AF004D750CA}"/>
              </a:ext>
            </a:extLst>
          </xdr:cNvPr>
          <xdr:cNvGrpSpPr/>
        </xdr:nvGrpSpPr>
        <xdr:grpSpPr>
          <a:xfrm>
            <a:off x="1576388" y="59469337"/>
            <a:ext cx="85725" cy="85726"/>
            <a:chOff x="1738313" y="3957637"/>
            <a:chExt cx="85725" cy="85726"/>
          </a:xfrm>
        </xdr:grpSpPr>
        <xdr:cxnSp macro="">
          <xdr:nvCxnSpPr>
            <xdr:cNvPr id="809" name="Straight Connector 808">
              <a:extLst>
                <a:ext uri="{FF2B5EF4-FFF2-40B4-BE49-F238E27FC236}">
                  <a16:creationId xmlns:a16="http://schemas.microsoft.com/office/drawing/2014/main" id="{831614AD-1D44-5137-7BD6-9CCB1ABEEAA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10" name="Straight Connector 809">
              <a:extLst>
                <a:ext uri="{FF2B5EF4-FFF2-40B4-BE49-F238E27FC236}">
                  <a16:creationId xmlns:a16="http://schemas.microsoft.com/office/drawing/2014/main" id="{F2078FE6-2407-5AA8-1E0A-93190043874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11" name="Straight Arrow Connector 810">
            <a:extLst>
              <a:ext uri="{FF2B5EF4-FFF2-40B4-BE49-F238E27FC236}">
                <a16:creationId xmlns:a16="http://schemas.microsoft.com/office/drawing/2014/main" id="{AB333758-A0E7-462B-92EA-408802B85F7F}"/>
              </a:ext>
            </a:extLst>
          </xdr:cNvPr>
          <xdr:cNvCxnSpPr/>
        </xdr:nvCxnSpPr>
        <xdr:spPr>
          <a:xfrm>
            <a:off x="2914650" y="592788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" name="Straight Arrow Connector 811">
            <a:extLst>
              <a:ext uri="{FF2B5EF4-FFF2-40B4-BE49-F238E27FC236}">
                <a16:creationId xmlns:a16="http://schemas.microsoft.com/office/drawing/2014/main" id="{1CEB6020-4563-4352-802A-9067187D9EAF}"/>
              </a:ext>
            </a:extLst>
          </xdr:cNvPr>
          <xdr:cNvCxnSpPr/>
        </xdr:nvCxnSpPr>
        <xdr:spPr>
          <a:xfrm>
            <a:off x="3076575" y="592788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" name="Straight Arrow Connector 812">
            <a:extLst>
              <a:ext uri="{FF2B5EF4-FFF2-40B4-BE49-F238E27FC236}">
                <a16:creationId xmlns:a16="http://schemas.microsoft.com/office/drawing/2014/main" id="{69A9E810-0482-4D22-8A39-859EDE869F8A}"/>
              </a:ext>
            </a:extLst>
          </xdr:cNvPr>
          <xdr:cNvCxnSpPr/>
        </xdr:nvCxnSpPr>
        <xdr:spPr>
          <a:xfrm>
            <a:off x="3238500" y="5928359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" name="Straight Arrow Connector 814">
            <a:extLst>
              <a:ext uri="{FF2B5EF4-FFF2-40B4-BE49-F238E27FC236}">
                <a16:creationId xmlns:a16="http://schemas.microsoft.com/office/drawing/2014/main" id="{08F46F35-49E3-4E06-B1FB-D53C4F59026C}"/>
              </a:ext>
            </a:extLst>
          </xdr:cNvPr>
          <xdr:cNvCxnSpPr/>
        </xdr:nvCxnSpPr>
        <xdr:spPr>
          <a:xfrm>
            <a:off x="3562350" y="592788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6" name="Straight Arrow Connector 815">
            <a:extLst>
              <a:ext uri="{FF2B5EF4-FFF2-40B4-BE49-F238E27FC236}">
                <a16:creationId xmlns:a16="http://schemas.microsoft.com/office/drawing/2014/main" id="{63533E38-9E7A-43C7-A2E4-A52DB9D8246E}"/>
              </a:ext>
            </a:extLst>
          </xdr:cNvPr>
          <xdr:cNvCxnSpPr/>
        </xdr:nvCxnSpPr>
        <xdr:spPr>
          <a:xfrm>
            <a:off x="3724275" y="592788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7" name="Straight Arrow Connector 816">
            <a:extLst>
              <a:ext uri="{FF2B5EF4-FFF2-40B4-BE49-F238E27FC236}">
                <a16:creationId xmlns:a16="http://schemas.microsoft.com/office/drawing/2014/main" id="{31BCADB1-A700-4F4E-829C-678CC8E09810}"/>
              </a:ext>
            </a:extLst>
          </xdr:cNvPr>
          <xdr:cNvCxnSpPr/>
        </xdr:nvCxnSpPr>
        <xdr:spPr>
          <a:xfrm>
            <a:off x="3886200" y="592788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18" name="Group 817">
            <a:extLst>
              <a:ext uri="{FF2B5EF4-FFF2-40B4-BE49-F238E27FC236}">
                <a16:creationId xmlns:a16="http://schemas.microsoft.com/office/drawing/2014/main" id="{0E9084DB-1105-4048-9E96-AC434E00059C}"/>
              </a:ext>
            </a:extLst>
          </xdr:cNvPr>
          <xdr:cNvGrpSpPr/>
        </xdr:nvGrpSpPr>
        <xdr:grpSpPr>
          <a:xfrm>
            <a:off x="2714625" y="59469338"/>
            <a:ext cx="85725" cy="85726"/>
            <a:chOff x="1738313" y="3957637"/>
            <a:chExt cx="85725" cy="85726"/>
          </a:xfrm>
        </xdr:grpSpPr>
        <xdr:cxnSp macro="">
          <xdr:nvCxnSpPr>
            <xdr:cNvPr id="819" name="Straight Connector 818">
              <a:extLst>
                <a:ext uri="{FF2B5EF4-FFF2-40B4-BE49-F238E27FC236}">
                  <a16:creationId xmlns:a16="http://schemas.microsoft.com/office/drawing/2014/main" id="{99F311EC-8E91-ECE4-1526-575D97ACA711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0" name="Straight Connector 819">
              <a:extLst>
                <a:ext uri="{FF2B5EF4-FFF2-40B4-BE49-F238E27FC236}">
                  <a16:creationId xmlns:a16="http://schemas.microsoft.com/office/drawing/2014/main" id="{8F8A2207-6DAF-4E3D-76A0-A5FDE9689AA5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21" name="Straight Connector 820">
            <a:extLst>
              <a:ext uri="{FF2B5EF4-FFF2-40B4-BE49-F238E27FC236}">
                <a16:creationId xmlns:a16="http://schemas.microsoft.com/office/drawing/2014/main" id="{4717FB71-71CF-4351-A22B-536A8DC296D6}"/>
              </a:ext>
            </a:extLst>
          </xdr:cNvPr>
          <xdr:cNvCxnSpPr/>
        </xdr:nvCxnSpPr>
        <xdr:spPr>
          <a:xfrm>
            <a:off x="1619251" y="5979318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" name="Straight Connector 821">
            <a:extLst>
              <a:ext uri="{FF2B5EF4-FFF2-40B4-BE49-F238E27FC236}">
                <a16:creationId xmlns:a16="http://schemas.microsoft.com/office/drawing/2014/main" id="{67E830CB-42A1-46CB-BF5B-D8E2B5AD9F15}"/>
              </a:ext>
            </a:extLst>
          </xdr:cNvPr>
          <xdr:cNvCxnSpPr/>
        </xdr:nvCxnSpPr>
        <xdr:spPr>
          <a:xfrm flipH="1">
            <a:off x="1576388" y="601884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" name="Straight Connector 823">
            <a:extLst>
              <a:ext uri="{FF2B5EF4-FFF2-40B4-BE49-F238E27FC236}">
                <a16:creationId xmlns:a16="http://schemas.microsoft.com/office/drawing/2014/main" id="{3078C5B7-7AB5-4CA2-8919-9A8E8BA9DA8E}"/>
              </a:ext>
            </a:extLst>
          </xdr:cNvPr>
          <xdr:cNvCxnSpPr/>
        </xdr:nvCxnSpPr>
        <xdr:spPr>
          <a:xfrm flipH="1">
            <a:off x="442913" y="6018847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" name="Straight Connector 824">
            <a:extLst>
              <a:ext uri="{FF2B5EF4-FFF2-40B4-BE49-F238E27FC236}">
                <a16:creationId xmlns:a16="http://schemas.microsoft.com/office/drawing/2014/main" id="{7255CFD1-59D4-4404-910E-59658B046D1F}"/>
              </a:ext>
            </a:extLst>
          </xdr:cNvPr>
          <xdr:cNvCxnSpPr/>
        </xdr:nvCxnSpPr>
        <xdr:spPr>
          <a:xfrm flipH="1">
            <a:off x="3843344" y="60183712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6" name="Straight Connector 825">
            <a:extLst>
              <a:ext uri="{FF2B5EF4-FFF2-40B4-BE49-F238E27FC236}">
                <a16:creationId xmlns:a16="http://schemas.microsoft.com/office/drawing/2014/main" id="{B0546D80-E8CD-4522-9C1F-B4588D754900}"/>
              </a:ext>
            </a:extLst>
          </xdr:cNvPr>
          <xdr:cNvCxnSpPr/>
        </xdr:nvCxnSpPr>
        <xdr:spPr>
          <a:xfrm>
            <a:off x="2752726" y="5979318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7" name="Straight Connector 826">
            <a:extLst>
              <a:ext uri="{FF2B5EF4-FFF2-40B4-BE49-F238E27FC236}">
                <a16:creationId xmlns:a16="http://schemas.microsoft.com/office/drawing/2014/main" id="{47BCAE5B-3B0D-4589-B927-CCC3E6FAB096}"/>
              </a:ext>
            </a:extLst>
          </xdr:cNvPr>
          <xdr:cNvCxnSpPr/>
        </xdr:nvCxnSpPr>
        <xdr:spPr>
          <a:xfrm flipH="1">
            <a:off x="2709863" y="601884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36" name="Group 835">
            <a:extLst>
              <a:ext uri="{FF2B5EF4-FFF2-40B4-BE49-F238E27FC236}">
                <a16:creationId xmlns:a16="http://schemas.microsoft.com/office/drawing/2014/main" id="{F60E0E8E-BE23-4B96-81F9-8F3C9F8D87A7}"/>
              </a:ext>
            </a:extLst>
          </xdr:cNvPr>
          <xdr:cNvGrpSpPr/>
        </xdr:nvGrpSpPr>
        <xdr:grpSpPr>
          <a:xfrm>
            <a:off x="447675" y="59464575"/>
            <a:ext cx="85725" cy="85726"/>
            <a:chOff x="1738313" y="3957637"/>
            <a:chExt cx="85725" cy="85726"/>
          </a:xfrm>
        </xdr:grpSpPr>
        <xdr:cxnSp macro="">
          <xdr:nvCxnSpPr>
            <xdr:cNvPr id="837" name="Straight Connector 836">
              <a:extLst>
                <a:ext uri="{FF2B5EF4-FFF2-40B4-BE49-F238E27FC236}">
                  <a16:creationId xmlns:a16="http://schemas.microsoft.com/office/drawing/2014/main" id="{770B6B0E-1A8B-22B4-79E0-60C532C798AB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8" name="Straight Connector 837">
              <a:extLst>
                <a:ext uri="{FF2B5EF4-FFF2-40B4-BE49-F238E27FC236}">
                  <a16:creationId xmlns:a16="http://schemas.microsoft.com/office/drawing/2014/main" id="{083564C0-9143-9D9C-21AB-B2DE8085F025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39" name="Group 838">
            <a:extLst>
              <a:ext uri="{FF2B5EF4-FFF2-40B4-BE49-F238E27FC236}">
                <a16:creationId xmlns:a16="http://schemas.microsoft.com/office/drawing/2014/main" id="{3C0DE501-F412-4BA4-8B07-85AC1314B05A}"/>
              </a:ext>
            </a:extLst>
          </xdr:cNvPr>
          <xdr:cNvGrpSpPr/>
        </xdr:nvGrpSpPr>
        <xdr:grpSpPr>
          <a:xfrm>
            <a:off x="3848100" y="59464575"/>
            <a:ext cx="85725" cy="85726"/>
            <a:chOff x="1738313" y="3957637"/>
            <a:chExt cx="85725" cy="85726"/>
          </a:xfrm>
        </xdr:grpSpPr>
        <xdr:cxnSp macro="">
          <xdr:nvCxnSpPr>
            <xdr:cNvPr id="840" name="Straight Connector 839">
              <a:extLst>
                <a:ext uri="{FF2B5EF4-FFF2-40B4-BE49-F238E27FC236}">
                  <a16:creationId xmlns:a16="http://schemas.microsoft.com/office/drawing/2014/main" id="{251585F7-DF3B-9C9C-079C-AD4FDC200062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1" name="Straight Connector 840">
              <a:extLst>
                <a:ext uri="{FF2B5EF4-FFF2-40B4-BE49-F238E27FC236}">
                  <a16:creationId xmlns:a16="http://schemas.microsoft.com/office/drawing/2014/main" id="{77F0A8E4-F5F4-5030-7D81-7DA5AB6001E9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42" name="Straight Arrow Connector 841">
            <a:extLst>
              <a:ext uri="{FF2B5EF4-FFF2-40B4-BE49-F238E27FC236}">
                <a16:creationId xmlns:a16="http://schemas.microsoft.com/office/drawing/2014/main" id="{A9F69DBF-87C7-4410-A34F-FECE32A25F8F}"/>
              </a:ext>
            </a:extLst>
          </xdr:cNvPr>
          <xdr:cNvCxnSpPr/>
        </xdr:nvCxnSpPr>
        <xdr:spPr>
          <a:xfrm>
            <a:off x="1057275" y="5893117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3" name="Straight Arrow Connector 842">
            <a:extLst>
              <a:ext uri="{FF2B5EF4-FFF2-40B4-BE49-F238E27FC236}">
                <a16:creationId xmlns:a16="http://schemas.microsoft.com/office/drawing/2014/main" id="{1167336F-1224-46EA-96D2-24E4AB61A738}"/>
              </a:ext>
            </a:extLst>
          </xdr:cNvPr>
          <xdr:cNvCxnSpPr/>
        </xdr:nvCxnSpPr>
        <xdr:spPr>
          <a:xfrm>
            <a:off x="1628775" y="5893117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4" name="Straight Arrow Connector 843">
            <a:extLst>
              <a:ext uri="{FF2B5EF4-FFF2-40B4-BE49-F238E27FC236}">
                <a16:creationId xmlns:a16="http://schemas.microsoft.com/office/drawing/2014/main" id="{EA006B4C-9E0F-4AA4-BA1B-588B05E12502}"/>
              </a:ext>
            </a:extLst>
          </xdr:cNvPr>
          <xdr:cNvCxnSpPr/>
        </xdr:nvCxnSpPr>
        <xdr:spPr>
          <a:xfrm>
            <a:off x="2190750" y="5893117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5" name="Straight Arrow Connector 844">
            <a:extLst>
              <a:ext uri="{FF2B5EF4-FFF2-40B4-BE49-F238E27FC236}">
                <a16:creationId xmlns:a16="http://schemas.microsoft.com/office/drawing/2014/main" id="{C4A768E7-D227-4DAB-8D13-79AD1F61A217}"/>
              </a:ext>
            </a:extLst>
          </xdr:cNvPr>
          <xdr:cNvCxnSpPr/>
        </xdr:nvCxnSpPr>
        <xdr:spPr>
          <a:xfrm>
            <a:off x="2762250" y="589216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6" name="Straight Arrow Connector 845">
            <a:extLst>
              <a:ext uri="{FF2B5EF4-FFF2-40B4-BE49-F238E27FC236}">
                <a16:creationId xmlns:a16="http://schemas.microsoft.com/office/drawing/2014/main" id="{C507E1C9-C613-44E3-AA50-9C46072A57D4}"/>
              </a:ext>
            </a:extLst>
          </xdr:cNvPr>
          <xdr:cNvCxnSpPr/>
        </xdr:nvCxnSpPr>
        <xdr:spPr>
          <a:xfrm>
            <a:off x="3409950" y="589407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Straight Connector 846">
            <a:extLst>
              <a:ext uri="{FF2B5EF4-FFF2-40B4-BE49-F238E27FC236}">
                <a16:creationId xmlns:a16="http://schemas.microsoft.com/office/drawing/2014/main" id="{B164F12B-FDC6-4CE1-AA13-5C96A5D60143}"/>
              </a:ext>
            </a:extLst>
          </xdr:cNvPr>
          <xdr:cNvCxnSpPr/>
        </xdr:nvCxnSpPr>
        <xdr:spPr>
          <a:xfrm>
            <a:off x="1047750" y="5979318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8" name="Straight Connector 847">
            <a:extLst>
              <a:ext uri="{FF2B5EF4-FFF2-40B4-BE49-F238E27FC236}">
                <a16:creationId xmlns:a16="http://schemas.microsoft.com/office/drawing/2014/main" id="{689CACCE-E3C9-4F37-A7A6-C9F74B22F60E}"/>
              </a:ext>
            </a:extLst>
          </xdr:cNvPr>
          <xdr:cNvCxnSpPr/>
        </xdr:nvCxnSpPr>
        <xdr:spPr>
          <a:xfrm flipH="1">
            <a:off x="1004887" y="6018848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9" name="Straight Connector 848">
            <a:extLst>
              <a:ext uri="{FF2B5EF4-FFF2-40B4-BE49-F238E27FC236}">
                <a16:creationId xmlns:a16="http://schemas.microsoft.com/office/drawing/2014/main" id="{5D97EA2F-DA4D-4CF3-9B2D-315021179717}"/>
              </a:ext>
            </a:extLst>
          </xdr:cNvPr>
          <xdr:cNvCxnSpPr/>
        </xdr:nvCxnSpPr>
        <xdr:spPr>
          <a:xfrm>
            <a:off x="2181225" y="5979318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0" name="Straight Connector 849">
            <a:extLst>
              <a:ext uri="{FF2B5EF4-FFF2-40B4-BE49-F238E27FC236}">
                <a16:creationId xmlns:a16="http://schemas.microsoft.com/office/drawing/2014/main" id="{FA8F6040-AC6D-4E83-83A0-88082FB896B3}"/>
              </a:ext>
            </a:extLst>
          </xdr:cNvPr>
          <xdr:cNvCxnSpPr/>
        </xdr:nvCxnSpPr>
        <xdr:spPr>
          <a:xfrm flipH="1">
            <a:off x="2138362" y="601884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1" name="Straight Connector 850">
            <a:extLst>
              <a:ext uri="{FF2B5EF4-FFF2-40B4-BE49-F238E27FC236}">
                <a16:creationId xmlns:a16="http://schemas.microsoft.com/office/drawing/2014/main" id="{E96C0617-0617-42BF-AB25-FFAFFC5DD62B}"/>
              </a:ext>
            </a:extLst>
          </xdr:cNvPr>
          <xdr:cNvCxnSpPr/>
        </xdr:nvCxnSpPr>
        <xdr:spPr>
          <a:xfrm>
            <a:off x="3400425" y="5979318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2" name="Straight Connector 851">
            <a:extLst>
              <a:ext uri="{FF2B5EF4-FFF2-40B4-BE49-F238E27FC236}">
                <a16:creationId xmlns:a16="http://schemas.microsoft.com/office/drawing/2014/main" id="{0D4814BE-553F-451A-92B7-68BD0999B7B5}"/>
              </a:ext>
            </a:extLst>
          </xdr:cNvPr>
          <xdr:cNvCxnSpPr/>
        </xdr:nvCxnSpPr>
        <xdr:spPr>
          <a:xfrm flipH="1">
            <a:off x="3357562" y="601884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57150</xdr:colOff>
      <xdr:row>571</xdr:row>
      <xdr:rowOff>76200</xdr:rowOff>
    </xdr:from>
    <xdr:to>
      <xdr:col>15</xdr:col>
      <xdr:colOff>114300</xdr:colOff>
      <xdr:row>571</xdr:row>
      <xdr:rowOff>76200</xdr:rowOff>
    </xdr:to>
    <xdr:cxnSp macro="">
      <xdr:nvCxnSpPr>
        <xdr:cNvPr id="901" name="Straight Arrow Connector 900">
          <a:extLst>
            <a:ext uri="{FF2B5EF4-FFF2-40B4-BE49-F238E27FC236}">
              <a16:creationId xmlns:a16="http://schemas.microsoft.com/office/drawing/2014/main" id="{65C26314-8FB2-4CEE-A738-AE4FCE6F31FE}"/>
            </a:ext>
          </a:extLst>
        </xdr:cNvPr>
        <xdr:cNvCxnSpPr/>
      </xdr:nvCxnSpPr>
      <xdr:spPr>
        <a:xfrm>
          <a:off x="2486025" y="61655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572</xdr:row>
      <xdr:rowOff>76200</xdr:rowOff>
    </xdr:from>
    <xdr:to>
      <xdr:col>15</xdr:col>
      <xdr:colOff>114300</xdr:colOff>
      <xdr:row>572</xdr:row>
      <xdr:rowOff>76200</xdr:rowOff>
    </xdr:to>
    <xdr:cxnSp macro="">
      <xdr:nvCxnSpPr>
        <xdr:cNvPr id="902" name="Straight Arrow Connector 901">
          <a:extLst>
            <a:ext uri="{FF2B5EF4-FFF2-40B4-BE49-F238E27FC236}">
              <a16:creationId xmlns:a16="http://schemas.microsoft.com/office/drawing/2014/main" id="{76BFD0D4-0D2E-4693-B47E-87A82A2FC736}"/>
            </a:ext>
          </a:extLst>
        </xdr:cNvPr>
        <xdr:cNvCxnSpPr/>
      </xdr:nvCxnSpPr>
      <xdr:spPr>
        <a:xfrm>
          <a:off x="2486025" y="61798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569</xdr:row>
      <xdr:rowOff>76200</xdr:rowOff>
    </xdr:from>
    <xdr:to>
      <xdr:col>15</xdr:col>
      <xdr:colOff>114300</xdr:colOff>
      <xdr:row>569</xdr:row>
      <xdr:rowOff>76200</xdr:rowOff>
    </xdr:to>
    <xdr:cxnSp macro="">
      <xdr:nvCxnSpPr>
        <xdr:cNvPr id="899" name="Straight Arrow Connector 898">
          <a:extLst>
            <a:ext uri="{FF2B5EF4-FFF2-40B4-BE49-F238E27FC236}">
              <a16:creationId xmlns:a16="http://schemas.microsoft.com/office/drawing/2014/main" id="{20F57B57-B0A0-4D9D-B1B2-E1B8B7C94CD7}"/>
            </a:ext>
          </a:extLst>
        </xdr:cNvPr>
        <xdr:cNvCxnSpPr/>
      </xdr:nvCxnSpPr>
      <xdr:spPr>
        <a:xfrm>
          <a:off x="2324100" y="57588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570</xdr:row>
      <xdr:rowOff>76200</xdr:rowOff>
    </xdr:from>
    <xdr:to>
      <xdr:col>15</xdr:col>
      <xdr:colOff>114300</xdr:colOff>
      <xdr:row>570</xdr:row>
      <xdr:rowOff>76200</xdr:rowOff>
    </xdr:to>
    <xdr:cxnSp macro="">
      <xdr:nvCxnSpPr>
        <xdr:cNvPr id="900" name="Straight Arrow Connector 899">
          <a:extLst>
            <a:ext uri="{FF2B5EF4-FFF2-40B4-BE49-F238E27FC236}">
              <a16:creationId xmlns:a16="http://schemas.microsoft.com/office/drawing/2014/main" id="{790487CE-8D80-41A5-B917-C261B87CB0BC}"/>
            </a:ext>
          </a:extLst>
        </xdr:cNvPr>
        <xdr:cNvCxnSpPr/>
      </xdr:nvCxnSpPr>
      <xdr:spPr>
        <a:xfrm>
          <a:off x="2324100" y="57731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555</xdr:row>
      <xdr:rowOff>123825</xdr:rowOff>
    </xdr:from>
    <xdr:to>
      <xdr:col>24</xdr:col>
      <xdr:colOff>80972</xdr:colOff>
      <xdr:row>568</xdr:row>
      <xdr:rowOff>85723</xdr:rowOff>
    </xdr:to>
    <xdr:grpSp>
      <xdr:nvGrpSpPr>
        <xdr:cNvPr id="1367" name="Group 1366">
          <a:extLst>
            <a:ext uri="{FF2B5EF4-FFF2-40B4-BE49-F238E27FC236}">
              <a16:creationId xmlns:a16="http://schemas.microsoft.com/office/drawing/2014/main" id="{350F4F42-ADE0-125D-4D3E-44345F08CE27}"/>
            </a:ext>
          </a:extLst>
        </xdr:cNvPr>
        <xdr:cNvGrpSpPr/>
      </xdr:nvGrpSpPr>
      <xdr:grpSpPr>
        <a:xfrm>
          <a:off x="409574" y="80067150"/>
          <a:ext cx="3557598" cy="1819273"/>
          <a:chOff x="409574" y="55635525"/>
          <a:chExt cx="3557598" cy="1819273"/>
        </a:xfrm>
      </xdr:grpSpPr>
      <xdr:cxnSp macro="">
        <xdr:nvCxnSpPr>
          <xdr:cNvPr id="853" name="Straight Connector 852">
            <a:extLst>
              <a:ext uri="{FF2B5EF4-FFF2-40B4-BE49-F238E27FC236}">
                <a16:creationId xmlns:a16="http://schemas.microsoft.com/office/drawing/2014/main" id="{A60B524C-340F-4648-8827-72A72F270F9E}"/>
              </a:ext>
            </a:extLst>
          </xdr:cNvPr>
          <xdr:cNvCxnSpPr/>
        </xdr:nvCxnSpPr>
        <xdr:spPr>
          <a:xfrm>
            <a:off x="409575" y="56940449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54" name="Isosceles Triangle 853">
            <a:extLst>
              <a:ext uri="{FF2B5EF4-FFF2-40B4-BE49-F238E27FC236}">
                <a16:creationId xmlns:a16="http://schemas.microsoft.com/office/drawing/2014/main" id="{98F55412-53EE-47D9-A694-98EA10C22A67}"/>
              </a:ext>
            </a:extLst>
          </xdr:cNvPr>
          <xdr:cNvSpPr/>
        </xdr:nvSpPr>
        <xdr:spPr>
          <a:xfrm>
            <a:off x="409575" y="562356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55" name="Straight Connector 854">
            <a:extLst>
              <a:ext uri="{FF2B5EF4-FFF2-40B4-BE49-F238E27FC236}">
                <a16:creationId xmlns:a16="http://schemas.microsoft.com/office/drawing/2014/main" id="{6D848780-ABFE-4BD3-B97F-F094E7D60874}"/>
              </a:ext>
            </a:extLst>
          </xdr:cNvPr>
          <xdr:cNvCxnSpPr/>
        </xdr:nvCxnSpPr>
        <xdr:spPr>
          <a:xfrm>
            <a:off x="485776" y="56226075"/>
            <a:ext cx="34051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56" name="Isosceles Triangle 855">
            <a:extLst>
              <a:ext uri="{FF2B5EF4-FFF2-40B4-BE49-F238E27FC236}">
                <a16:creationId xmlns:a16="http://schemas.microsoft.com/office/drawing/2014/main" id="{42128025-EFD7-486D-808F-B88D94C9F3C9}"/>
              </a:ext>
            </a:extLst>
          </xdr:cNvPr>
          <xdr:cNvSpPr/>
        </xdr:nvSpPr>
        <xdr:spPr>
          <a:xfrm>
            <a:off x="3805247" y="562308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57" name="Straight Arrow Connector 856">
            <a:extLst>
              <a:ext uri="{FF2B5EF4-FFF2-40B4-BE49-F238E27FC236}">
                <a16:creationId xmlns:a16="http://schemas.microsoft.com/office/drawing/2014/main" id="{CBB02F87-4DB9-4AB3-BFEF-8B8FB9239B44}"/>
              </a:ext>
            </a:extLst>
          </xdr:cNvPr>
          <xdr:cNvCxnSpPr/>
        </xdr:nvCxnSpPr>
        <xdr:spPr>
          <a:xfrm>
            <a:off x="485775" y="559879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8" name="Straight Arrow Connector 857">
            <a:extLst>
              <a:ext uri="{FF2B5EF4-FFF2-40B4-BE49-F238E27FC236}">
                <a16:creationId xmlns:a16="http://schemas.microsoft.com/office/drawing/2014/main" id="{005163E8-16BA-4A24-A803-4979E97C413F}"/>
              </a:ext>
            </a:extLst>
          </xdr:cNvPr>
          <xdr:cNvCxnSpPr/>
        </xdr:nvCxnSpPr>
        <xdr:spPr>
          <a:xfrm>
            <a:off x="647700" y="55992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Straight Arrow Connector 858">
            <a:extLst>
              <a:ext uri="{FF2B5EF4-FFF2-40B4-BE49-F238E27FC236}">
                <a16:creationId xmlns:a16="http://schemas.microsoft.com/office/drawing/2014/main" id="{032FDA21-57DC-41C5-8A2E-A308D8898DEC}"/>
              </a:ext>
            </a:extLst>
          </xdr:cNvPr>
          <xdr:cNvCxnSpPr/>
        </xdr:nvCxnSpPr>
        <xdr:spPr>
          <a:xfrm>
            <a:off x="809625" y="55992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0" name="Straight Arrow Connector 859">
            <a:extLst>
              <a:ext uri="{FF2B5EF4-FFF2-40B4-BE49-F238E27FC236}">
                <a16:creationId xmlns:a16="http://schemas.microsoft.com/office/drawing/2014/main" id="{76BF9B69-8CC8-43A9-B762-689018A6EFFD}"/>
              </a:ext>
            </a:extLst>
          </xdr:cNvPr>
          <xdr:cNvCxnSpPr/>
        </xdr:nvCxnSpPr>
        <xdr:spPr>
          <a:xfrm>
            <a:off x="971550" y="559974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1" name="Straight Arrow Connector 860">
            <a:extLst>
              <a:ext uri="{FF2B5EF4-FFF2-40B4-BE49-F238E27FC236}">
                <a16:creationId xmlns:a16="http://schemas.microsoft.com/office/drawing/2014/main" id="{9ACA4968-2682-4FED-9119-5E64E3FB62CA}"/>
              </a:ext>
            </a:extLst>
          </xdr:cNvPr>
          <xdr:cNvCxnSpPr/>
        </xdr:nvCxnSpPr>
        <xdr:spPr>
          <a:xfrm>
            <a:off x="1133475" y="55992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Straight Arrow Connector 861">
            <a:extLst>
              <a:ext uri="{FF2B5EF4-FFF2-40B4-BE49-F238E27FC236}">
                <a16:creationId xmlns:a16="http://schemas.microsoft.com/office/drawing/2014/main" id="{64C9A141-2A34-4754-B1AA-4E9F1D8C1B28}"/>
              </a:ext>
            </a:extLst>
          </xdr:cNvPr>
          <xdr:cNvCxnSpPr/>
        </xdr:nvCxnSpPr>
        <xdr:spPr>
          <a:xfrm>
            <a:off x="1295400" y="55997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3" name="Straight Arrow Connector 862">
            <a:extLst>
              <a:ext uri="{FF2B5EF4-FFF2-40B4-BE49-F238E27FC236}">
                <a16:creationId xmlns:a16="http://schemas.microsoft.com/office/drawing/2014/main" id="{2AB0C1F4-A70E-43F9-B313-1646D7A32C03}"/>
              </a:ext>
            </a:extLst>
          </xdr:cNvPr>
          <xdr:cNvCxnSpPr/>
        </xdr:nvCxnSpPr>
        <xdr:spPr>
          <a:xfrm>
            <a:off x="1457325" y="55997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4" name="Straight Arrow Connector 863">
            <a:extLst>
              <a:ext uri="{FF2B5EF4-FFF2-40B4-BE49-F238E27FC236}">
                <a16:creationId xmlns:a16="http://schemas.microsoft.com/office/drawing/2014/main" id="{34EE80D0-C46D-4C2A-BB00-898A001E1A8A}"/>
              </a:ext>
            </a:extLst>
          </xdr:cNvPr>
          <xdr:cNvCxnSpPr/>
        </xdr:nvCxnSpPr>
        <xdr:spPr>
          <a:xfrm>
            <a:off x="1781175" y="55992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5" name="Straight Arrow Connector 864">
            <a:extLst>
              <a:ext uri="{FF2B5EF4-FFF2-40B4-BE49-F238E27FC236}">
                <a16:creationId xmlns:a16="http://schemas.microsoft.com/office/drawing/2014/main" id="{4776C4AD-114F-4499-8234-D86DE4794C58}"/>
              </a:ext>
            </a:extLst>
          </xdr:cNvPr>
          <xdr:cNvCxnSpPr/>
        </xdr:nvCxnSpPr>
        <xdr:spPr>
          <a:xfrm>
            <a:off x="1943100" y="55997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6" name="Straight Arrow Connector 865">
            <a:extLst>
              <a:ext uri="{FF2B5EF4-FFF2-40B4-BE49-F238E27FC236}">
                <a16:creationId xmlns:a16="http://schemas.microsoft.com/office/drawing/2014/main" id="{FD6719DB-E187-46B2-8922-5BC97FF6FDC6}"/>
              </a:ext>
            </a:extLst>
          </xdr:cNvPr>
          <xdr:cNvCxnSpPr/>
        </xdr:nvCxnSpPr>
        <xdr:spPr>
          <a:xfrm>
            <a:off x="2105025" y="55997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7" name="Straight Arrow Connector 866">
            <a:extLst>
              <a:ext uri="{FF2B5EF4-FFF2-40B4-BE49-F238E27FC236}">
                <a16:creationId xmlns:a16="http://schemas.microsoft.com/office/drawing/2014/main" id="{F3BB2848-9161-403F-90A8-61368DF634D4}"/>
              </a:ext>
            </a:extLst>
          </xdr:cNvPr>
          <xdr:cNvCxnSpPr/>
        </xdr:nvCxnSpPr>
        <xdr:spPr>
          <a:xfrm>
            <a:off x="2266950" y="560022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8" name="Straight Arrow Connector 867">
            <a:extLst>
              <a:ext uri="{FF2B5EF4-FFF2-40B4-BE49-F238E27FC236}">
                <a16:creationId xmlns:a16="http://schemas.microsoft.com/office/drawing/2014/main" id="{87D1D714-2F68-41BF-A3B7-5BD6554D97C4}"/>
              </a:ext>
            </a:extLst>
          </xdr:cNvPr>
          <xdr:cNvCxnSpPr/>
        </xdr:nvCxnSpPr>
        <xdr:spPr>
          <a:xfrm>
            <a:off x="2428875" y="55992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9" name="Straight Arrow Connector 868">
            <a:extLst>
              <a:ext uri="{FF2B5EF4-FFF2-40B4-BE49-F238E27FC236}">
                <a16:creationId xmlns:a16="http://schemas.microsoft.com/office/drawing/2014/main" id="{92C2286B-1E0A-4DC8-B028-6D599FA3542C}"/>
              </a:ext>
            </a:extLst>
          </xdr:cNvPr>
          <xdr:cNvCxnSpPr/>
        </xdr:nvCxnSpPr>
        <xdr:spPr>
          <a:xfrm>
            <a:off x="2590800" y="55997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0" name="Straight Connector 869">
            <a:extLst>
              <a:ext uri="{FF2B5EF4-FFF2-40B4-BE49-F238E27FC236}">
                <a16:creationId xmlns:a16="http://schemas.microsoft.com/office/drawing/2014/main" id="{E5E4CD3A-CD37-4284-A84E-83C582D84A0D}"/>
              </a:ext>
            </a:extLst>
          </xdr:cNvPr>
          <xdr:cNvCxnSpPr/>
        </xdr:nvCxnSpPr>
        <xdr:spPr>
          <a:xfrm>
            <a:off x="485768" y="55992712"/>
            <a:ext cx="340043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1" name="Straight Arrow Connector 870">
            <a:extLst>
              <a:ext uri="{FF2B5EF4-FFF2-40B4-BE49-F238E27FC236}">
                <a16:creationId xmlns:a16="http://schemas.microsoft.com/office/drawing/2014/main" id="{A86C93F7-B781-4FDB-83DF-3DD89BD8C9A6}"/>
              </a:ext>
            </a:extLst>
          </xdr:cNvPr>
          <xdr:cNvCxnSpPr/>
        </xdr:nvCxnSpPr>
        <xdr:spPr>
          <a:xfrm flipV="1">
            <a:off x="485775" y="563546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2" name="Straight Arrow Connector 871">
            <a:extLst>
              <a:ext uri="{FF2B5EF4-FFF2-40B4-BE49-F238E27FC236}">
                <a16:creationId xmlns:a16="http://schemas.microsoft.com/office/drawing/2014/main" id="{0E32B151-54F6-44B8-9775-B97762CC411C}"/>
              </a:ext>
            </a:extLst>
          </xdr:cNvPr>
          <xdr:cNvCxnSpPr/>
        </xdr:nvCxnSpPr>
        <xdr:spPr>
          <a:xfrm flipV="1">
            <a:off x="3886209" y="563498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3" name="Straight Connector 872">
            <a:extLst>
              <a:ext uri="{FF2B5EF4-FFF2-40B4-BE49-F238E27FC236}">
                <a16:creationId xmlns:a16="http://schemas.microsoft.com/office/drawing/2014/main" id="{7F5F53CF-708E-40C6-84A7-4D823AB91D81}"/>
              </a:ext>
            </a:extLst>
          </xdr:cNvPr>
          <xdr:cNvCxnSpPr/>
        </xdr:nvCxnSpPr>
        <xdr:spPr>
          <a:xfrm>
            <a:off x="485775" y="5680233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4" name="Straight Connector 873">
            <a:extLst>
              <a:ext uri="{FF2B5EF4-FFF2-40B4-BE49-F238E27FC236}">
                <a16:creationId xmlns:a16="http://schemas.microsoft.com/office/drawing/2014/main" id="{0C5E103A-8BE8-49B6-AEAC-38F22923963D}"/>
              </a:ext>
            </a:extLst>
          </xdr:cNvPr>
          <xdr:cNvCxnSpPr/>
        </xdr:nvCxnSpPr>
        <xdr:spPr>
          <a:xfrm>
            <a:off x="3886206" y="56802338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5" name="Straight Connector 874">
            <a:extLst>
              <a:ext uri="{FF2B5EF4-FFF2-40B4-BE49-F238E27FC236}">
                <a16:creationId xmlns:a16="http://schemas.microsoft.com/office/drawing/2014/main" id="{A62C9C8A-8171-49F8-9A5A-A2656334FBD0}"/>
              </a:ext>
            </a:extLst>
          </xdr:cNvPr>
          <xdr:cNvCxnSpPr/>
        </xdr:nvCxnSpPr>
        <xdr:spPr>
          <a:xfrm>
            <a:off x="409574" y="57226201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6" name="Straight Connector 875">
            <a:extLst>
              <a:ext uri="{FF2B5EF4-FFF2-40B4-BE49-F238E27FC236}">
                <a16:creationId xmlns:a16="http://schemas.microsoft.com/office/drawing/2014/main" id="{E0D3339C-3666-46F5-B646-7CA6BAF543BA}"/>
              </a:ext>
            </a:extLst>
          </xdr:cNvPr>
          <xdr:cNvCxnSpPr/>
        </xdr:nvCxnSpPr>
        <xdr:spPr>
          <a:xfrm flipH="1">
            <a:off x="442912" y="57188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Straight Connector 876">
            <a:extLst>
              <a:ext uri="{FF2B5EF4-FFF2-40B4-BE49-F238E27FC236}">
                <a16:creationId xmlns:a16="http://schemas.microsoft.com/office/drawing/2014/main" id="{B661C6A3-993A-4D8A-8442-73879F5E0E33}"/>
              </a:ext>
            </a:extLst>
          </xdr:cNvPr>
          <xdr:cNvCxnSpPr/>
        </xdr:nvCxnSpPr>
        <xdr:spPr>
          <a:xfrm flipH="1">
            <a:off x="3843343" y="571833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8" name="Straight Connector 877">
            <a:extLst>
              <a:ext uri="{FF2B5EF4-FFF2-40B4-BE49-F238E27FC236}">
                <a16:creationId xmlns:a16="http://schemas.microsoft.com/office/drawing/2014/main" id="{77531FF0-7EFA-4CE1-8BC6-016743D87E51}"/>
              </a:ext>
            </a:extLst>
          </xdr:cNvPr>
          <xdr:cNvCxnSpPr/>
        </xdr:nvCxnSpPr>
        <xdr:spPr>
          <a:xfrm>
            <a:off x="485775" y="573119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9" name="Straight Arrow Connector 878">
            <a:extLst>
              <a:ext uri="{FF2B5EF4-FFF2-40B4-BE49-F238E27FC236}">
                <a16:creationId xmlns:a16="http://schemas.microsoft.com/office/drawing/2014/main" id="{E6C28E26-2923-4668-BCAA-4FD8C40A7A06}"/>
              </a:ext>
            </a:extLst>
          </xdr:cNvPr>
          <xdr:cNvCxnSpPr/>
        </xdr:nvCxnSpPr>
        <xdr:spPr>
          <a:xfrm>
            <a:off x="490537" y="57369075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Straight Connector 879">
            <a:extLst>
              <a:ext uri="{FF2B5EF4-FFF2-40B4-BE49-F238E27FC236}">
                <a16:creationId xmlns:a16="http://schemas.microsoft.com/office/drawing/2014/main" id="{1910052F-B38B-4C5B-B294-9A5FB0CDE495}"/>
              </a:ext>
            </a:extLst>
          </xdr:cNvPr>
          <xdr:cNvCxnSpPr/>
        </xdr:nvCxnSpPr>
        <xdr:spPr>
          <a:xfrm flipH="1" flipV="1">
            <a:off x="857250" y="5592603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4" name="Straight Arrow Connector 883">
            <a:extLst>
              <a:ext uri="{FF2B5EF4-FFF2-40B4-BE49-F238E27FC236}">
                <a16:creationId xmlns:a16="http://schemas.microsoft.com/office/drawing/2014/main" id="{C8982A43-F6E0-4606-BEB0-E377C45F38ED}"/>
              </a:ext>
            </a:extLst>
          </xdr:cNvPr>
          <xdr:cNvCxnSpPr/>
        </xdr:nvCxnSpPr>
        <xdr:spPr>
          <a:xfrm>
            <a:off x="2914650" y="55992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5" name="Straight Arrow Connector 884">
            <a:extLst>
              <a:ext uri="{FF2B5EF4-FFF2-40B4-BE49-F238E27FC236}">
                <a16:creationId xmlns:a16="http://schemas.microsoft.com/office/drawing/2014/main" id="{A74AFDF1-D088-4B6F-B2B3-47960B3960AC}"/>
              </a:ext>
            </a:extLst>
          </xdr:cNvPr>
          <xdr:cNvCxnSpPr/>
        </xdr:nvCxnSpPr>
        <xdr:spPr>
          <a:xfrm>
            <a:off x="3076575" y="55992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6" name="Straight Arrow Connector 885">
            <a:extLst>
              <a:ext uri="{FF2B5EF4-FFF2-40B4-BE49-F238E27FC236}">
                <a16:creationId xmlns:a16="http://schemas.microsoft.com/office/drawing/2014/main" id="{E97A46F9-E71F-42C9-BFA6-6F46C302E8F5}"/>
              </a:ext>
            </a:extLst>
          </xdr:cNvPr>
          <xdr:cNvCxnSpPr/>
        </xdr:nvCxnSpPr>
        <xdr:spPr>
          <a:xfrm>
            <a:off x="3238500" y="559974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7" name="Straight Arrow Connector 886">
            <a:extLst>
              <a:ext uri="{FF2B5EF4-FFF2-40B4-BE49-F238E27FC236}">
                <a16:creationId xmlns:a16="http://schemas.microsoft.com/office/drawing/2014/main" id="{961C713B-D81C-4DB9-868D-07AD38959DCE}"/>
              </a:ext>
            </a:extLst>
          </xdr:cNvPr>
          <xdr:cNvCxnSpPr/>
        </xdr:nvCxnSpPr>
        <xdr:spPr>
          <a:xfrm>
            <a:off x="3562350" y="55992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8" name="Straight Arrow Connector 887">
            <a:extLst>
              <a:ext uri="{FF2B5EF4-FFF2-40B4-BE49-F238E27FC236}">
                <a16:creationId xmlns:a16="http://schemas.microsoft.com/office/drawing/2014/main" id="{C19D9379-7838-4820-95A9-BF1440226393}"/>
              </a:ext>
            </a:extLst>
          </xdr:cNvPr>
          <xdr:cNvCxnSpPr/>
        </xdr:nvCxnSpPr>
        <xdr:spPr>
          <a:xfrm>
            <a:off x="3724275" y="55992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9" name="Straight Arrow Connector 888">
            <a:extLst>
              <a:ext uri="{FF2B5EF4-FFF2-40B4-BE49-F238E27FC236}">
                <a16:creationId xmlns:a16="http://schemas.microsoft.com/office/drawing/2014/main" id="{B7B991DC-CE9B-4AC1-A778-9B8DCCB621D5}"/>
              </a:ext>
            </a:extLst>
          </xdr:cNvPr>
          <xdr:cNvCxnSpPr/>
        </xdr:nvCxnSpPr>
        <xdr:spPr>
          <a:xfrm>
            <a:off x="3886200" y="55992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3" name="Straight Connector 892">
            <a:extLst>
              <a:ext uri="{FF2B5EF4-FFF2-40B4-BE49-F238E27FC236}">
                <a16:creationId xmlns:a16="http://schemas.microsoft.com/office/drawing/2014/main" id="{357BF805-F4E0-4434-BF67-05063BD4B3A6}"/>
              </a:ext>
            </a:extLst>
          </xdr:cNvPr>
          <xdr:cNvCxnSpPr/>
        </xdr:nvCxnSpPr>
        <xdr:spPr>
          <a:xfrm>
            <a:off x="1619251" y="56507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4" name="Straight Connector 893">
            <a:extLst>
              <a:ext uri="{FF2B5EF4-FFF2-40B4-BE49-F238E27FC236}">
                <a16:creationId xmlns:a16="http://schemas.microsoft.com/office/drawing/2014/main" id="{2559C853-AD24-4656-925A-90BEED662986}"/>
              </a:ext>
            </a:extLst>
          </xdr:cNvPr>
          <xdr:cNvCxnSpPr/>
        </xdr:nvCxnSpPr>
        <xdr:spPr>
          <a:xfrm flipH="1">
            <a:off x="1576388" y="56902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Straight Connector 894">
            <a:extLst>
              <a:ext uri="{FF2B5EF4-FFF2-40B4-BE49-F238E27FC236}">
                <a16:creationId xmlns:a16="http://schemas.microsoft.com/office/drawing/2014/main" id="{27B012D3-89DF-4D79-9621-0E44429691E6}"/>
              </a:ext>
            </a:extLst>
          </xdr:cNvPr>
          <xdr:cNvCxnSpPr/>
        </xdr:nvCxnSpPr>
        <xdr:spPr>
          <a:xfrm flipH="1">
            <a:off x="442913" y="5690234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6" name="Straight Connector 895">
            <a:extLst>
              <a:ext uri="{FF2B5EF4-FFF2-40B4-BE49-F238E27FC236}">
                <a16:creationId xmlns:a16="http://schemas.microsoft.com/office/drawing/2014/main" id="{B2457AA2-5A02-4B27-B81C-370DACA01159}"/>
              </a:ext>
            </a:extLst>
          </xdr:cNvPr>
          <xdr:cNvCxnSpPr/>
        </xdr:nvCxnSpPr>
        <xdr:spPr>
          <a:xfrm flipH="1">
            <a:off x="3843344" y="5689758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7" name="Straight Connector 896">
            <a:extLst>
              <a:ext uri="{FF2B5EF4-FFF2-40B4-BE49-F238E27FC236}">
                <a16:creationId xmlns:a16="http://schemas.microsoft.com/office/drawing/2014/main" id="{0FF514D5-FA93-48E5-B595-9A8272FA75F2}"/>
              </a:ext>
            </a:extLst>
          </xdr:cNvPr>
          <xdr:cNvCxnSpPr/>
        </xdr:nvCxnSpPr>
        <xdr:spPr>
          <a:xfrm>
            <a:off x="2752726" y="56507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8" name="Straight Connector 897">
            <a:extLst>
              <a:ext uri="{FF2B5EF4-FFF2-40B4-BE49-F238E27FC236}">
                <a16:creationId xmlns:a16="http://schemas.microsoft.com/office/drawing/2014/main" id="{E58943C7-3C21-4748-97BD-304F3E31C4B6}"/>
              </a:ext>
            </a:extLst>
          </xdr:cNvPr>
          <xdr:cNvCxnSpPr/>
        </xdr:nvCxnSpPr>
        <xdr:spPr>
          <a:xfrm flipH="1">
            <a:off x="2709863" y="56902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03" name="Group 902">
            <a:extLst>
              <a:ext uri="{FF2B5EF4-FFF2-40B4-BE49-F238E27FC236}">
                <a16:creationId xmlns:a16="http://schemas.microsoft.com/office/drawing/2014/main" id="{0B8114F3-E983-405C-B7BA-E9786C09EC8E}"/>
              </a:ext>
            </a:extLst>
          </xdr:cNvPr>
          <xdr:cNvGrpSpPr/>
        </xdr:nvGrpSpPr>
        <xdr:grpSpPr>
          <a:xfrm>
            <a:off x="447675" y="56178450"/>
            <a:ext cx="85725" cy="85726"/>
            <a:chOff x="1738313" y="3957637"/>
            <a:chExt cx="85725" cy="85726"/>
          </a:xfrm>
        </xdr:grpSpPr>
        <xdr:cxnSp macro="">
          <xdr:nvCxnSpPr>
            <xdr:cNvPr id="904" name="Straight Connector 903">
              <a:extLst>
                <a:ext uri="{FF2B5EF4-FFF2-40B4-BE49-F238E27FC236}">
                  <a16:creationId xmlns:a16="http://schemas.microsoft.com/office/drawing/2014/main" id="{40B01AC6-2E88-1704-7F89-621CB389032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5" name="Straight Connector 904">
              <a:extLst>
                <a:ext uri="{FF2B5EF4-FFF2-40B4-BE49-F238E27FC236}">
                  <a16:creationId xmlns:a16="http://schemas.microsoft.com/office/drawing/2014/main" id="{C3D81056-8F2C-7096-EDD8-6320E942C66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06" name="Group 905">
            <a:extLst>
              <a:ext uri="{FF2B5EF4-FFF2-40B4-BE49-F238E27FC236}">
                <a16:creationId xmlns:a16="http://schemas.microsoft.com/office/drawing/2014/main" id="{FA4B85D9-E822-4722-8E00-478B7AE1BE6D}"/>
              </a:ext>
            </a:extLst>
          </xdr:cNvPr>
          <xdr:cNvGrpSpPr/>
        </xdr:nvGrpSpPr>
        <xdr:grpSpPr>
          <a:xfrm>
            <a:off x="3848100" y="56178450"/>
            <a:ext cx="85725" cy="85726"/>
            <a:chOff x="1738313" y="3957637"/>
            <a:chExt cx="85725" cy="85726"/>
          </a:xfrm>
        </xdr:grpSpPr>
        <xdr:cxnSp macro="">
          <xdr:nvCxnSpPr>
            <xdr:cNvPr id="907" name="Straight Connector 906">
              <a:extLst>
                <a:ext uri="{FF2B5EF4-FFF2-40B4-BE49-F238E27FC236}">
                  <a16:creationId xmlns:a16="http://schemas.microsoft.com/office/drawing/2014/main" id="{3736BF6A-AC31-7A0F-005C-38CE44BD564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8" name="Straight Connector 907">
              <a:extLst>
                <a:ext uri="{FF2B5EF4-FFF2-40B4-BE49-F238E27FC236}">
                  <a16:creationId xmlns:a16="http://schemas.microsoft.com/office/drawing/2014/main" id="{2E7514EB-3A78-EE3D-32A0-E855C46CF6E6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09" name="Straight Arrow Connector 908">
            <a:extLst>
              <a:ext uri="{FF2B5EF4-FFF2-40B4-BE49-F238E27FC236}">
                <a16:creationId xmlns:a16="http://schemas.microsoft.com/office/drawing/2014/main" id="{20E9E186-3FB8-4E29-A543-5E47503DFEB9}"/>
              </a:ext>
            </a:extLst>
          </xdr:cNvPr>
          <xdr:cNvCxnSpPr/>
        </xdr:nvCxnSpPr>
        <xdr:spPr>
          <a:xfrm>
            <a:off x="1057275" y="556450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0" name="Straight Arrow Connector 909">
            <a:extLst>
              <a:ext uri="{FF2B5EF4-FFF2-40B4-BE49-F238E27FC236}">
                <a16:creationId xmlns:a16="http://schemas.microsoft.com/office/drawing/2014/main" id="{4F312761-B02B-489E-A544-F1615D57612F}"/>
              </a:ext>
            </a:extLst>
          </xdr:cNvPr>
          <xdr:cNvCxnSpPr/>
        </xdr:nvCxnSpPr>
        <xdr:spPr>
          <a:xfrm>
            <a:off x="1628775" y="556450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1" name="Straight Arrow Connector 910">
            <a:extLst>
              <a:ext uri="{FF2B5EF4-FFF2-40B4-BE49-F238E27FC236}">
                <a16:creationId xmlns:a16="http://schemas.microsoft.com/office/drawing/2014/main" id="{E11F824A-0760-43AC-9517-D09BE41C8FA1}"/>
              </a:ext>
            </a:extLst>
          </xdr:cNvPr>
          <xdr:cNvCxnSpPr/>
        </xdr:nvCxnSpPr>
        <xdr:spPr>
          <a:xfrm>
            <a:off x="2190750" y="556450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2" name="Straight Arrow Connector 911">
            <a:extLst>
              <a:ext uri="{FF2B5EF4-FFF2-40B4-BE49-F238E27FC236}">
                <a16:creationId xmlns:a16="http://schemas.microsoft.com/office/drawing/2014/main" id="{9DA98191-EA45-4771-8426-006A17AED79B}"/>
              </a:ext>
            </a:extLst>
          </xdr:cNvPr>
          <xdr:cNvCxnSpPr/>
        </xdr:nvCxnSpPr>
        <xdr:spPr>
          <a:xfrm>
            <a:off x="2762250" y="556355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Straight Arrow Connector 912">
            <a:extLst>
              <a:ext uri="{FF2B5EF4-FFF2-40B4-BE49-F238E27FC236}">
                <a16:creationId xmlns:a16="http://schemas.microsoft.com/office/drawing/2014/main" id="{597E82C6-E398-4FAB-B55D-87F8288D99C8}"/>
              </a:ext>
            </a:extLst>
          </xdr:cNvPr>
          <xdr:cNvCxnSpPr/>
        </xdr:nvCxnSpPr>
        <xdr:spPr>
          <a:xfrm>
            <a:off x="3409950" y="5565457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4" name="Straight Connector 913">
            <a:extLst>
              <a:ext uri="{FF2B5EF4-FFF2-40B4-BE49-F238E27FC236}">
                <a16:creationId xmlns:a16="http://schemas.microsoft.com/office/drawing/2014/main" id="{6D617C0C-D26E-4891-9330-C4E80045F31D}"/>
              </a:ext>
            </a:extLst>
          </xdr:cNvPr>
          <xdr:cNvCxnSpPr/>
        </xdr:nvCxnSpPr>
        <xdr:spPr>
          <a:xfrm>
            <a:off x="1047750" y="56507063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5" name="Straight Connector 914">
            <a:extLst>
              <a:ext uri="{FF2B5EF4-FFF2-40B4-BE49-F238E27FC236}">
                <a16:creationId xmlns:a16="http://schemas.microsoft.com/office/drawing/2014/main" id="{C32BFF9F-EA9B-48B3-A570-1DC69D7CA2BF}"/>
              </a:ext>
            </a:extLst>
          </xdr:cNvPr>
          <xdr:cNvCxnSpPr/>
        </xdr:nvCxnSpPr>
        <xdr:spPr>
          <a:xfrm flipH="1">
            <a:off x="1004887" y="5690235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Straight Connector 915">
            <a:extLst>
              <a:ext uri="{FF2B5EF4-FFF2-40B4-BE49-F238E27FC236}">
                <a16:creationId xmlns:a16="http://schemas.microsoft.com/office/drawing/2014/main" id="{2421730B-E3E4-4DE4-8313-CAF96AAE1A9C}"/>
              </a:ext>
            </a:extLst>
          </xdr:cNvPr>
          <xdr:cNvCxnSpPr/>
        </xdr:nvCxnSpPr>
        <xdr:spPr>
          <a:xfrm>
            <a:off x="2181225" y="56507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7" name="Straight Connector 916">
            <a:extLst>
              <a:ext uri="{FF2B5EF4-FFF2-40B4-BE49-F238E27FC236}">
                <a16:creationId xmlns:a16="http://schemas.microsoft.com/office/drawing/2014/main" id="{D486ACB2-B7EB-4A09-8A7B-C4B2A7ABBB02}"/>
              </a:ext>
            </a:extLst>
          </xdr:cNvPr>
          <xdr:cNvCxnSpPr/>
        </xdr:nvCxnSpPr>
        <xdr:spPr>
          <a:xfrm flipH="1">
            <a:off x="2138362" y="56902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8" name="Straight Connector 917">
            <a:extLst>
              <a:ext uri="{FF2B5EF4-FFF2-40B4-BE49-F238E27FC236}">
                <a16:creationId xmlns:a16="http://schemas.microsoft.com/office/drawing/2014/main" id="{F55D1C9F-5A7E-40AF-991C-359EF3C92D7A}"/>
              </a:ext>
            </a:extLst>
          </xdr:cNvPr>
          <xdr:cNvCxnSpPr/>
        </xdr:nvCxnSpPr>
        <xdr:spPr>
          <a:xfrm>
            <a:off x="3400425" y="56507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9" name="Straight Connector 918">
            <a:extLst>
              <a:ext uri="{FF2B5EF4-FFF2-40B4-BE49-F238E27FC236}">
                <a16:creationId xmlns:a16="http://schemas.microsoft.com/office/drawing/2014/main" id="{7C927F58-800A-4FBE-B07A-1652DE21CFCD}"/>
              </a:ext>
            </a:extLst>
          </xdr:cNvPr>
          <xdr:cNvCxnSpPr/>
        </xdr:nvCxnSpPr>
        <xdr:spPr>
          <a:xfrm flipH="1">
            <a:off x="3357562" y="56902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57150</xdr:colOff>
      <xdr:row>717</xdr:row>
      <xdr:rowOff>76200</xdr:rowOff>
    </xdr:from>
    <xdr:to>
      <xdr:col>17</xdr:col>
      <xdr:colOff>114300</xdr:colOff>
      <xdr:row>717</xdr:row>
      <xdr:rowOff>76200</xdr:rowOff>
    </xdr:to>
    <xdr:cxnSp macro="">
      <xdr:nvCxnSpPr>
        <xdr:cNvPr id="924" name="Straight Arrow Connector 923">
          <a:extLst>
            <a:ext uri="{FF2B5EF4-FFF2-40B4-BE49-F238E27FC236}">
              <a16:creationId xmlns:a16="http://schemas.microsoft.com/office/drawing/2014/main" id="{0FEC64A0-B31D-4506-A3D9-2DD7440195A3}"/>
            </a:ext>
          </a:extLst>
        </xdr:cNvPr>
        <xdr:cNvCxnSpPr/>
      </xdr:nvCxnSpPr>
      <xdr:spPr>
        <a:xfrm>
          <a:off x="2809875" y="617982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721</xdr:row>
      <xdr:rowOff>66675</xdr:rowOff>
    </xdr:from>
    <xdr:to>
      <xdr:col>20</xdr:col>
      <xdr:colOff>104775</xdr:colOff>
      <xdr:row>721</xdr:row>
      <xdr:rowOff>66675</xdr:rowOff>
    </xdr:to>
    <xdr:cxnSp macro="">
      <xdr:nvCxnSpPr>
        <xdr:cNvPr id="925" name="Straight Arrow Connector 924">
          <a:extLst>
            <a:ext uri="{FF2B5EF4-FFF2-40B4-BE49-F238E27FC236}">
              <a16:creationId xmlns:a16="http://schemas.microsoft.com/office/drawing/2014/main" id="{608D2299-C821-4046-B21C-7008376C4E4A}"/>
            </a:ext>
          </a:extLst>
        </xdr:cNvPr>
        <xdr:cNvCxnSpPr/>
      </xdr:nvCxnSpPr>
      <xdr:spPr>
        <a:xfrm>
          <a:off x="3286125" y="623601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722</xdr:row>
      <xdr:rowOff>76200</xdr:rowOff>
    </xdr:from>
    <xdr:to>
      <xdr:col>20</xdr:col>
      <xdr:colOff>114300</xdr:colOff>
      <xdr:row>722</xdr:row>
      <xdr:rowOff>76200</xdr:rowOff>
    </xdr:to>
    <xdr:cxnSp macro="">
      <xdr:nvCxnSpPr>
        <xdr:cNvPr id="926" name="Straight Arrow Connector 925">
          <a:extLst>
            <a:ext uri="{FF2B5EF4-FFF2-40B4-BE49-F238E27FC236}">
              <a16:creationId xmlns:a16="http://schemas.microsoft.com/office/drawing/2014/main" id="{8D2AC069-3CA3-4407-AF41-E8922A727380}"/>
            </a:ext>
          </a:extLst>
        </xdr:cNvPr>
        <xdr:cNvCxnSpPr/>
      </xdr:nvCxnSpPr>
      <xdr:spPr>
        <a:xfrm>
          <a:off x="3295650" y="62512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723</xdr:row>
      <xdr:rowOff>76200</xdr:rowOff>
    </xdr:from>
    <xdr:to>
      <xdr:col>20</xdr:col>
      <xdr:colOff>114300</xdr:colOff>
      <xdr:row>723</xdr:row>
      <xdr:rowOff>76200</xdr:rowOff>
    </xdr:to>
    <xdr:cxnSp macro="">
      <xdr:nvCxnSpPr>
        <xdr:cNvPr id="927" name="Straight Arrow Connector 926">
          <a:extLst>
            <a:ext uri="{FF2B5EF4-FFF2-40B4-BE49-F238E27FC236}">
              <a16:creationId xmlns:a16="http://schemas.microsoft.com/office/drawing/2014/main" id="{E441D48F-7B3E-4E3E-AF25-E6560774AFCB}"/>
            </a:ext>
          </a:extLst>
        </xdr:cNvPr>
        <xdr:cNvCxnSpPr/>
      </xdr:nvCxnSpPr>
      <xdr:spPr>
        <a:xfrm>
          <a:off x="3295650" y="62655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724</xdr:row>
      <xdr:rowOff>76200</xdr:rowOff>
    </xdr:from>
    <xdr:to>
      <xdr:col>20</xdr:col>
      <xdr:colOff>114300</xdr:colOff>
      <xdr:row>724</xdr:row>
      <xdr:rowOff>76200</xdr:rowOff>
    </xdr:to>
    <xdr:cxnSp macro="">
      <xdr:nvCxnSpPr>
        <xdr:cNvPr id="928" name="Straight Arrow Connector 927">
          <a:extLst>
            <a:ext uri="{FF2B5EF4-FFF2-40B4-BE49-F238E27FC236}">
              <a16:creationId xmlns:a16="http://schemas.microsoft.com/office/drawing/2014/main" id="{B658C1F1-E73D-43A0-A936-3A8C18CB76A7}"/>
            </a:ext>
          </a:extLst>
        </xdr:cNvPr>
        <xdr:cNvCxnSpPr/>
      </xdr:nvCxnSpPr>
      <xdr:spPr>
        <a:xfrm>
          <a:off x="3295650" y="62798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592</xdr:row>
      <xdr:rowOff>76200</xdr:rowOff>
    </xdr:from>
    <xdr:to>
      <xdr:col>17</xdr:col>
      <xdr:colOff>114300</xdr:colOff>
      <xdr:row>592</xdr:row>
      <xdr:rowOff>76200</xdr:rowOff>
    </xdr:to>
    <xdr:cxnSp macro="">
      <xdr:nvCxnSpPr>
        <xdr:cNvPr id="986" name="Straight Arrow Connector 985">
          <a:extLst>
            <a:ext uri="{FF2B5EF4-FFF2-40B4-BE49-F238E27FC236}">
              <a16:creationId xmlns:a16="http://schemas.microsoft.com/office/drawing/2014/main" id="{4831AEB4-883C-4C51-8143-AFA226ECC38C}"/>
            </a:ext>
          </a:extLst>
        </xdr:cNvPr>
        <xdr:cNvCxnSpPr/>
      </xdr:nvCxnSpPr>
      <xdr:spPr>
        <a:xfrm>
          <a:off x="2647950" y="65160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593</xdr:row>
      <xdr:rowOff>76200</xdr:rowOff>
    </xdr:from>
    <xdr:to>
      <xdr:col>17</xdr:col>
      <xdr:colOff>114300</xdr:colOff>
      <xdr:row>593</xdr:row>
      <xdr:rowOff>76200</xdr:rowOff>
    </xdr:to>
    <xdr:cxnSp macro="">
      <xdr:nvCxnSpPr>
        <xdr:cNvPr id="987" name="Straight Arrow Connector 986">
          <a:extLst>
            <a:ext uri="{FF2B5EF4-FFF2-40B4-BE49-F238E27FC236}">
              <a16:creationId xmlns:a16="http://schemas.microsoft.com/office/drawing/2014/main" id="{A9C72038-A365-4301-9E77-4E9EDD915728}"/>
            </a:ext>
          </a:extLst>
        </xdr:cNvPr>
        <xdr:cNvCxnSpPr/>
      </xdr:nvCxnSpPr>
      <xdr:spPr>
        <a:xfrm>
          <a:off x="2647950" y="65303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594</xdr:row>
      <xdr:rowOff>76200</xdr:rowOff>
    </xdr:from>
    <xdr:to>
      <xdr:col>17</xdr:col>
      <xdr:colOff>114300</xdr:colOff>
      <xdr:row>594</xdr:row>
      <xdr:rowOff>76200</xdr:rowOff>
    </xdr:to>
    <xdr:cxnSp macro="">
      <xdr:nvCxnSpPr>
        <xdr:cNvPr id="988" name="Straight Arrow Connector 987">
          <a:extLst>
            <a:ext uri="{FF2B5EF4-FFF2-40B4-BE49-F238E27FC236}">
              <a16:creationId xmlns:a16="http://schemas.microsoft.com/office/drawing/2014/main" id="{B1A6069B-EEDE-4AA2-8D44-4B36D9B8284C}"/>
            </a:ext>
          </a:extLst>
        </xdr:cNvPr>
        <xdr:cNvCxnSpPr/>
      </xdr:nvCxnSpPr>
      <xdr:spPr>
        <a:xfrm>
          <a:off x="2647950" y="65446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578</xdr:row>
      <xdr:rowOff>133350</xdr:rowOff>
    </xdr:from>
    <xdr:to>
      <xdr:col>24</xdr:col>
      <xdr:colOff>80972</xdr:colOff>
      <xdr:row>591</xdr:row>
      <xdr:rowOff>85723</xdr:rowOff>
    </xdr:to>
    <xdr:grpSp>
      <xdr:nvGrpSpPr>
        <xdr:cNvPr id="1365" name="Group 1364">
          <a:extLst>
            <a:ext uri="{FF2B5EF4-FFF2-40B4-BE49-F238E27FC236}">
              <a16:creationId xmlns:a16="http://schemas.microsoft.com/office/drawing/2014/main" id="{0E2C2779-9BE3-D3EF-0D49-90BEC046C6A9}"/>
            </a:ext>
          </a:extLst>
        </xdr:cNvPr>
        <xdr:cNvGrpSpPr/>
      </xdr:nvGrpSpPr>
      <xdr:grpSpPr>
        <a:xfrm>
          <a:off x="409574" y="83362800"/>
          <a:ext cx="3557598" cy="1809748"/>
          <a:chOff x="409574" y="63217425"/>
          <a:chExt cx="3557598" cy="1809748"/>
        </a:xfrm>
      </xdr:grpSpPr>
      <xdr:cxnSp macro="">
        <xdr:nvCxnSpPr>
          <xdr:cNvPr id="946" name="Straight Connector 945">
            <a:extLst>
              <a:ext uri="{FF2B5EF4-FFF2-40B4-BE49-F238E27FC236}">
                <a16:creationId xmlns:a16="http://schemas.microsoft.com/office/drawing/2014/main" id="{767F3603-2E54-4212-90AA-CC5A2D4C28D5}"/>
              </a:ext>
            </a:extLst>
          </xdr:cNvPr>
          <xdr:cNvCxnSpPr/>
        </xdr:nvCxnSpPr>
        <xdr:spPr>
          <a:xfrm>
            <a:off x="409575" y="64512824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7" name="Isosceles Triangle 946">
            <a:extLst>
              <a:ext uri="{FF2B5EF4-FFF2-40B4-BE49-F238E27FC236}">
                <a16:creationId xmlns:a16="http://schemas.microsoft.com/office/drawing/2014/main" id="{3753C114-FF32-4F18-929E-FBE64F188E3C}"/>
              </a:ext>
            </a:extLst>
          </xdr:cNvPr>
          <xdr:cNvSpPr/>
        </xdr:nvSpPr>
        <xdr:spPr>
          <a:xfrm>
            <a:off x="409575" y="638079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48" name="Straight Connector 947">
            <a:extLst>
              <a:ext uri="{FF2B5EF4-FFF2-40B4-BE49-F238E27FC236}">
                <a16:creationId xmlns:a16="http://schemas.microsoft.com/office/drawing/2014/main" id="{18C699E9-6191-45E6-9779-9177B60B4366}"/>
              </a:ext>
            </a:extLst>
          </xdr:cNvPr>
          <xdr:cNvCxnSpPr/>
        </xdr:nvCxnSpPr>
        <xdr:spPr>
          <a:xfrm>
            <a:off x="485776" y="63798450"/>
            <a:ext cx="34051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9" name="Isosceles Triangle 948">
            <a:extLst>
              <a:ext uri="{FF2B5EF4-FFF2-40B4-BE49-F238E27FC236}">
                <a16:creationId xmlns:a16="http://schemas.microsoft.com/office/drawing/2014/main" id="{8DFBBCEF-F9FA-4668-B48F-92702E8941DD}"/>
              </a:ext>
            </a:extLst>
          </xdr:cNvPr>
          <xdr:cNvSpPr/>
        </xdr:nvSpPr>
        <xdr:spPr>
          <a:xfrm>
            <a:off x="3805247" y="638032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50" name="Straight Arrow Connector 949">
            <a:extLst>
              <a:ext uri="{FF2B5EF4-FFF2-40B4-BE49-F238E27FC236}">
                <a16:creationId xmlns:a16="http://schemas.microsoft.com/office/drawing/2014/main" id="{C212BCB1-0339-44B7-A8D0-C38319669BFF}"/>
              </a:ext>
            </a:extLst>
          </xdr:cNvPr>
          <xdr:cNvCxnSpPr/>
        </xdr:nvCxnSpPr>
        <xdr:spPr>
          <a:xfrm>
            <a:off x="485775" y="635603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1" name="Straight Arrow Connector 950">
            <a:extLst>
              <a:ext uri="{FF2B5EF4-FFF2-40B4-BE49-F238E27FC236}">
                <a16:creationId xmlns:a16="http://schemas.microsoft.com/office/drawing/2014/main" id="{496351B8-C6F9-4FF0-8BC3-626B65B669B6}"/>
              </a:ext>
            </a:extLst>
          </xdr:cNvPr>
          <xdr:cNvCxnSpPr/>
        </xdr:nvCxnSpPr>
        <xdr:spPr>
          <a:xfrm>
            <a:off x="647700" y="63565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2" name="Straight Arrow Connector 951">
            <a:extLst>
              <a:ext uri="{FF2B5EF4-FFF2-40B4-BE49-F238E27FC236}">
                <a16:creationId xmlns:a16="http://schemas.microsoft.com/office/drawing/2014/main" id="{3F2AD47F-55DD-4756-90A9-34C8E0C14448}"/>
              </a:ext>
            </a:extLst>
          </xdr:cNvPr>
          <xdr:cNvCxnSpPr/>
        </xdr:nvCxnSpPr>
        <xdr:spPr>
          <a:xfrm>
            <a:off x="809625" y="63565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3" name="Straight Arrow Connector 952">
            <a:extLst>
              <a:ext uri="{FF2B5EF4-FFF2-40B4-BE49-F238E27FC236}">
                <a16:creationId xmlns:a16="http://schemas.microsoft.com/office/drawing/2014/main" id="{F853D91A-7DE6-49F7-8AC1-F6045D217329}"/>
              </a:ext>
            </a:extLst>
          </xdr:cNvPr>
          <xdr:cNvCxnSpPr/>
        </xdr:nvCxnSpPr>
        <xdr:spPr>
          <a:xfrm>
            <a:off x="971550" y="635698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4" name="Straight Arrow Connector 953">
            <a:extLst>
              <a:ext uri="{FF2B5EF4-FFF2-40B4-BE49-F238E27FC236}">
                <a16:creationId xmlns:a16="http://schemas.microsoft.com/office/drawing/2014/main" id="{564E790D-21A7-4673-AA87-31B43576AD53}"/>
              </a:ext>
            </a:extLst>
          </xdr:cNvPr>
          <xdr:cNvCxnSpPr/>
        </xdr:nvCxnSpPr>
        <xdr:spPr>
          <a:xfrm>
            <a:off x="1133475" y="63565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5" name="Straight Arrow Connector 954">
            <a:extLst>
              <a:ext uri="{FF2B5EF4-FFF2-40B4-BE49-F238E27FC236}">
                <a16:creationId xmlns:a16="http://schemas.microsoft.com/office/drawing/2014/main" id="{4A66DD66-205F-42C7-A0FC-3EF8E9E0C40C}"/>
              </a:ext>
            </a:extLst>
          </xdr:cNvPr>
          <xdr:cNvCxnSpPr/>
        </xdr:nvCxnSpPr>
        <xdr:spPr>
          <a:xfrm>
            <a:off x="1295400" y="63569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6" name="Straight Arrow Connector 955">
            <a:extLst>
              <a:ext uri="{FF2B5EF4-FFF2-40B4-BE49-F238E27FC236}">
                <a16:creationId xmlns:a16="http://schemas.microsoft.com/office/drawing/2014/main" id="{E7AA99E2-8660-4D47-B390-B23ACC63301C}"/>
              </a:ext>
            </a:extLst>
          </xdr:cNvPr>
          <xdr:cNvCxnSpPr/>
        </xdr:nvCxnSpPr>
        <xdr:spPr>
          <a:xfrm>
            <a:off x="1457325" y="63569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7" name="Straight Arrow Connector 956">
            <a:extLst>
              <a:ext uri="{FF2B5EF4-FFF2-40B4-BE49-F238E27FC236}">
                <a16:creationId xmlns:a16="http://schemas.microsoft.com/office/drawing/2014/main" id="{CD5DD28C-AAF6-4D63-A736-5FB675B64DA6}"/>
              </a:ext>
            </a:extLst>
          </xdr:cNvPr>
          <xdr:cNvCxnSpPr/>
        </xdr:nvCxnSpPr>
        <xdr:spPr>
          <a:xfrm>
            <a:off x="1781175" y="63565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8" name="Straight Arrow Connector 957">
            <a:extLst>
              <a:ext uri="{FF2B5EF4-FFF2-40B4-BE49-F238E27FC236}">
                <a16:creationId xmlns:a16="http://schemas.microsoft.com/office/drawing/2014/main" id="{CE58F5FC-E463-452D-B08B-3B36A642C524}"/>
              </a:ext>
            </a:extLst>
          </xdr:cNvPr>
          <xdr:cNvCxnSpPr/>
        </xdr:nvCxnSpPr>
        <xdr:spPr>
          <a:xfrm>
            <a:off x="1943100" y="63569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9" name="Straight Arrow Connector 958">
            <a:extLst>
              <a:ext uri="{FF2B5EF4-FFF2-40B4-BE49-F238E27FC236}">
                <a16:creationId xmlns:a16="http://schemas.microsoft.com/office/drawing/2014/main" id="{2B2ECF3B-32DD-455B-8C75-6E1ED09C7E9B}"/>
              </a:ext>
            </a:extLst>
          </xdr:cNvPr>
          <xdr:cNvCxnSpPr/>
        </xdr:nvCxnSpPr>
        <xdr:spPr>
          <a:xfrm>
            <a:off x="2105025" y="63569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0" name="Straight Arrow Connector 959">
            <a:extLst>
              <a:ext uri="{FF2B5EF4-FFF2-40B4-BE49-F238E27FC236}">
                <a16:creationId xmlns:a16="http://schemas.microsoft.com/office/drawing/2014/main" id="{9DF8BA5B-5186-4546-B06C-79890E06F370}"/>
              </a:ext>
            </a:extLst>
          </xdr:cNvPr>
          <xdr:cNvCxnSpPr/>
        </xdr:nvCxnSpPr>
        <xdr:spPr>
          <a:xfrm>
            <a:off x="2266950" y="635746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1" name="Straight Arrow Connector 960">
            <a:extLst>
              <a:ext uri="{FF2B5EF4-FFF2-40B4-BE49-F238E27FC236}">
                <a16:creationId xmlns:a16="http://schemas.microsoft.com/office/drawing/2014/main" id="{071356C2-3A18-465A-9FDB-4AB3CCE1F708}"/>
              </a:ext>
            </a:extLst>
          </xdr:cNvPr>
          <xdr:cNvCxnSpPr/>
        </xdr:nvCxnSpPr>
        <xdr:spPr>
          <a:xfrm>
            <a:off x="2428875" y="63565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2" name="Straight Arrow Connector 961">
            <a:extLst>
              <a:ext uri="{FF2B5EF4-FFF2-40B4-BE49-F238E27FC236}">
                <a16:creationId xmlns:a16="http://schemas.microsoft.com/office/drawing/2014/main" id="{23BDAE99-F5F0-4BE3-824B-37DC13199077}"/>
              </a:ext>
            </a:extLst>
          </xdr:cNvPr>
          <xdr:cNvCxnSpPr/>
        </xdr:nvCxnSpPr>
        <xdr:spPr>
          <a:xfrm>
            <a:off x="2590800" y="63569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3" name="Straight Connector 962">
            <a:extLst>
              <a:ext uri="{FF2B5EF4-FFF2-40B4-BE49-F238E27FC236}">
                <a16:creationId xmlns:a16="http://schemas.microsoft.com/office/drawing/2014/main" id="{F2C0308B-691E-4A8B-B356-A1E3504CE045}"/>
              </a:ext>
            </a:extLst>
          </xdr:cNvPr>
          <xdr:cNvCxnSpPr/>
        </xdr:nvCxnSpPr>
        <xdr:spPr>
          <a:xfrm>
            <a:off x="485768" y="63565087"/>
            <a:ext cx="340043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4" name="Straight Arrow Connector 963">
            <a:extLst>
              <a:ext uri="{FF2B5EF4-FFF2-40B4-BE49-F238E27FC236}">
                <a16:creationId xmlns:a16="http://schemas.microsoft.com/office/drawing/2014/main" id="{B34D5983-E837-48C9-8D1E-4D393F9E3A13}"/>
              </a:ext>
            </a:extLst>
          </xdr:cNvPr>
          <xdr:cNvCxnSpPr/>
        </xdr:nvCxnSpPr>
        <xdr:spPr>
          <a:xfrm flipV="1">
            <a:off x="485775" y="639270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5" name="Straight Arrow Connector 964">
            <a:extLst>
              <a:ext uri="{FF2B5EF4-FFF2-40B4-BE49-F238E27FC236}">
                <a16:creationId xmlns:a16="http://schemas.microsoft.com/office/drawing/2014/main" id="{CF1813A1-D5E1-4001-8E4E-D2630566E7A4}"/>
              </a:ext>
            </a:extLst>
          </xdr:cNvPr>
          <xdr:cNvCxnSpPr/>
        </xdr:nvCxnSpPr>
        <xdr:spPr>
          <a:xfrm flipV="1">
            <a:off x="3886209" y="639222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6" name="Straight Connector 965">
            <a:extLst>
              <a:ext uri="{FF2B5EF4-FFF2-40B4-BE49-F238E27FC236}">
                <a16:creationId xmlns:a16="http://schemas.microsoft.com/office/drawing/2014/main" id="{C4AD05D1-2BE8-4C5F-BE65-840C34CF6312}"/>
              </a:ext>
            </a:extLst>
          </xdr:cNvPr>
          <xdr:cNvCxnSpPr/>
        </xdr:nvCxnSpPr>
        <xdr:spPr>
          <a:xfrm>
            <a:off x="485775" y="64374713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Straight Connector 966">
            <a:extLst>
              <a:ext uri="{FF2B5EF4-FFF2-40B4-BE49-F238E27FC236}">
                <a16:creationId xmlns:a16="http://schemas.microsoft.com/office/drawing/2014/main" id="{3535F34E-A9D1-43F4-A639-3F32A02D7CB4}"/>
              </a:ext>
            </a:extLst>
          </xdr:cNvPr>
          <xdr:cNvCxnSpPr/>
        </xdr:nvCxnSpPr>
        <xdr:spPr>
          <a:xfrm>
            <a:off x="3886206" y="64374713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8" name="Straight Connector 967">
            <a:extLst>
              <a:ext uri="{FF2B5EF4-FFF2-40B4-BE49-F238E27FC236}">
                <a16:creationId xmlns:a16="http://schemas.microsoft.com/office/drawing/2014/main" id="{D1AF58B5-BDC4-4DBD-8016-99F0DE164E3E}"/>
              </a:ext>
            </a:extLst>
          </xdr:cNvPr>
          <xdr:cNvCxnSpPr/>
        </xdr:nvCxnSpPr>
        <xdr:spPr>
          <a:xfrm>
            <a:off x="409574" y="64798576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9" name="Straight Connector 968">
            <a:extLst>
              <a:ext uri="{FF2B5EF4-FFF2-40B4-BE49-F238E27FC236}">
                <a16:creationId xmlns:a16="http://schemas.microsoft.com/office/drawing/2014/main" id="{DF473190-2DB3-4012-A3BA-FE77FC442B91}"/>
              </a:ext>
            </a:extLst>
          </xdr:cNvPr>
          <xdr:cNvCxnSpPr/>
        </xdr:nvCxnSpPr>
        <xdr:spPr>
          <a:xfrm flipH="1">
            <a:off x="442912" y="64760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Straight Connector 969">
            <a:extLst>
              <a:ext uri="{FF2B5EF4-FFF2-40B4-BE49-F238E27FC236}">
                <a16:creationId xmlns:a16="http://schemas.microsoft.com/office/drawing/2014/main" id="{A06FB69D-AB37-4A1F-82AF-9B500130AD99}"/>
              </a:ext>
            </a:extLst>
          </xdr:cNvPr>
          <xdr:cNvCxnSpPr/>
        </xdr:nvCxnSpPr>
        <xdr:spPr>
          <a:xfrm flipH="1">
            <a:off x="3843343" y="647557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Straight Connector 970">
            <a:extLst>
              <a:ext uri="{FF2B5EF4-FFF2-40B4-BE49-F238E27FC236}">
                <a16:creationId xmlns:a16="http://schemas.microsoft.com/office/drawing/2014/main" id="{CE755142-CE94-42AE-97A0-A34494005CC1}"/>
              </a:ext>
            </a:extLst>
          </xdr:cNvPr>
          <xdr:cNvCxnSpPr/>
        </xdr:nvCxnSpPr>
        <xdr:spPr>
          <a:xfrm>
            <a:off x="485775" y="648842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2" name="Straight Arrow Connector 971">
            <a:extLst>
              <a:ext uri="{FF2B5EF4-FFF2-40B4-BE49-F238E27FC236}">
                <a16:creationId xmlns:a16="http://schemas.microsoft.com/office/drawing/2014/main" id="{3041E7BE-7805-425E-A275-1B20207910E3}"/>
              </a:ext>
            </a:extLst>
          </xdr:cNvPr>
          <xdr:cNvCxnSpPr/>
        </xdr:nvCxnSpPr>
        <xdr:spPr>
          <a:xfrm>
            <a:off x="490537" y="64941450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Straight Connector 972">
            <a:extLst>
              <a:ext uri="{FF2B5EF4-FFF2-40B4-BE49-F238E27FC236}">
                <a16:creationId xmlns:a16="http://schemas.microsoft.com/office/drawing/2014/main" id="{E4DC48DC-12AE-4648-BB98-324A0A773AEA}"/>
              </a:ext>
            </a:extLst>
          </xdr:cNvPr>
          <xdr:cNvCxnSpPr/>
        </xdr:nvCxnSpPr>
        <xdr:spPr>
          <a:xfrm flipH="1" flipV="1">
            <a:off x="857250" y="6349841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4" name="Straight Arrow Connector 973">
            <a:extLst>
              <a:ext uri="{FF2B5EF4-FFF2-40B4-BE49-F238E27FC236}">
                <a16:creationId xmlns:a16="http://schemas.microsoft.com/office/drawing/2014/main" id="{07808520-7CD6-4715-BD6D-52040D618779}"/>
              </a:ext>
            </a:extLst>
          </xdr:cNvPr>
          <xdr:cNvCxnSpPr/>
        </xdr:nvCxnSpPr>
        <xdr:spPr>
          <a:xfrm>
            <a:off x="2914650" y="63565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5" name="Straight Arrow Connector 974">
            <a:extLst>
              <a:ext uri="{FF2B5EF4-FFF2-40B4-BE49-F238E27FC236}">
                <a16:creationId xmlns:a16="http://schemas.microsoft.com/office/drawing/2014/main" id="{28C05898-F8FD-424F-8382-524AB9C95CF1}"/>
              </a:ext>
            </a:extLst>
          </xdr:cNvPr>
          <xdr:cNvCxnSpPr/>
        </xdr:nvCxnSpPr>
        <xdr:spPr>
          <a:xfrm>
            <a:off x="3076575" y="63565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6" name="Straight Arrow Connector 975">
            <a:extLst>
              <a:ext uri="{FF2B5EF4-FFF2-40B4-BE49-F238E27FC236}">
                <a16:creationId xmlns:a16="http://schemas.microsoft.com/office/drawing/2014/main" id="{95F5D4B8-2FED-4775-9259-FAA7C79AEEF3}"/>
              </a:ext>
            </a:extLst>
          </xdr:cNvPr>
          <xdr:cNvCxnSpPr/>
        </xdr:nvCxnSpPr>
        <xdr:spPr>
          <a:xfrm>
            <a:off x="3238500" y="635698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7" name="Straight Arrow Connector 976">
            <a:extLst>
              <a:ext uri="{FF2B5EF4-FFF2-40B4-BE49-F238E27FC236}">
                <a16:creationId xmlns:a16="http://schemas.microsoft.com/office/drawing/2014/main" id="{511A8F72-7A72-4C92-BB37-1C3D44D22FF6}"/>
              </a:ext>
            </a:extLst>
          </xdr:cNvPr>
          <xdr:cNvCxnSpPr/>
        </xdr:nvCxnSpPr>
        <xdr:spPr>
          <a:xfrm>
            <a:off x="3562350" y="63565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8" name="Straight Arrow Connector 977">
            <a:extLst>
              <a:ext uri="{FF2B5EF4-FFF2-40B4-BE49-F238E27FC236}">
                <a16:creationId xmlns:a16="http://schemas.microsoft.com/office/drawing/2014/main" id="{B6E87CA8-533E-4EC2-80AD-884B1E1B6485}"/>
              </a:ext>
            </a:extLst>
          </xdr:cNvPr>
          <xdr:cNvCxnSpPr/>
        </xdr:nvCxnSpPr>
        <xdr:spPr>
          <a:xfrm>
            <a:off x="3724275" y="63565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Straight Arrow Connector 978">
            <a:extLst>
              <a:ext uri="{FF2B5EF4-FFF2-40B4-BE49-F238E27FC236}">
                <a16:creationId xmlns:a16="http://schemas.microsoft.com/office/drawing/2014/main" id="{22195328-00D2-4393-B10D-25467A148C67}"/>
              </a:ext>
            </a:extLst>
          </xdr:cNvPr>
          <xdr:cNvCxnSpPr/>
        </xdr:nvCxnSpPr>
        <xdr:spPr>
          <a:xfrm>
            <a:off x="3886200" y="63565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Straight Connector 981">
            <a:extLst>
              <a:ext uri="{FF2B5EF4-FFF2-40B4-BE49-F238E27FC236}">
                <a16:creationId xmlns:a16="http://schemas.microsoft.com/office/drawing/2014/main" id="{FF67FDAC-ACE7-454C-B3D0-DBC42E2629FB}"/>
              </a:ext>
            </a:extLst>
          </xdr:cNvPr>
          <xdr:cNvCxnSpPr/>
        </xdr:nvCxnSpPr>
        <xdr:spPr>
          <a:xfrm flipH="1">
            <a:off x="442913" y="6447472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3" name="Straight Connector 982">
            <a:extLst>
              <a:ext uri="{FF2B5EF4-FFF2-40B4-BE49-F238E27FC236}">
                <a16:creationId xmlns:a16="http://schemas.microsoft.com/office/drawing/2014/main" id="{CFEAF448-C678-4C33-82DD-0DAEE691A50A}"/>
              </a:ext>
            </a:extLst>
          </xdr:cNvPr>
          <xdr:cNvCxnSpPr/>
        </xdr:nvCxnSpPr>
        <xdr:spPr>
          <a:xfrm flipH="1">
            <a:off x="3843344" y="64469962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90" name="Group 989">
            <a:extLst>
              <a:ext uri="{FF2B5EF4-FFF2-40B4-BE49-F238E27FC236}">
                <a16:creationId xmlns:a16="http://schemas.microsoft.com/office/drawing/2014/main" id="{CD086355-05B8-49EB-9157-89E39704CFF1}"/>
              </a:ext>
            </a:extLst>
          </xdr:cNvPr>
          <xdr:cNvGrpSpPr/>
        </xdr:nvGrpSpPr>
        <xdr:grpSpPr>
          <a:xfrm>
            <a:off x="447675" y="63750825"/>
            <a:ext cx="85725" cy="85726"/>
            <a:chOff x="1738313" y="3957637"/>
            <a:chExt cx="85725" cy="85726"/>
          </a:xfrm>
        </xdr:grpSpPr>
        <xdr:cxnSp macro="">
          <xdr:nvCxnSpPr>
            <xdr:cNvPr id="991" name="Straight Connector 990">
              <a:extLst>
                <a:ext uri="{FF2B5EF4-FFF2-40B4-BE49-F238E27FC236}">
                  <a16:creationId xmlns:a16="http://schemas.microsoft.com/office/drawing/2014/main" id="{9A9DA92A-BE76-B898-8420-8A7CD238F34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92" name="Straight Connector 991">
              <a:extLst>
                <a:ext uri="{FF2B5EF4-FFF2-40B4-BE49-F238E27FC236}">
                  <a16:creationId xmlns:a16="http://schemas.microsoft.com/office/drawing/2014/main" id="{525D03A5-3767-B4E3-2F30-0A1A80A009D1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93" name="Group 992">
            <a:extLst>
              <a:ext uri="{FF2B5EF4-FFF2-40B4-BE49-F238E27FC236}">
                <a16:creationId xmlns:a16="http://schemas.microsoft.com/office/drawing/2014/main" id="{7E3E677C-D201-405B-B81E-AA39501D3656}"/>
              </a:ext>
            </a:extLst>
          </xdr:cNvPr>
          <xdr:cNvGrpSpPr/>
        </xdr:nvGrpSpPr>
        <xdr:grpSpPr>
          <a:xfrm>
            <a:off x="3848100" y="63750825"/>
            <a:ext cx="85725" cy="85726"/>
            <a:chOff x="1738313" y="3957637"/>
            <a:chExt cx="85725" cy="85726"/>
          </a:xfrm>
        </xdr:grpSpPr>
        <xdr:cxnSp macro="">
          <xdr:nvCxnSpPr>
            <xdr:cNvPr id="994" name="Straight Connector 993">
              <a:extLst>
                <a:ext uri="{FF2B5EF4-FFF2-40B4-BE49-F238E27FC236}">
                  <a16:creationId xmlns:a16="http://schemas.microsoft.com/office/drawing/2014/main" id="{C0B63A96-E106-4F86-3E22-794A94F8C67B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95" name="Straight Connector 994">
              <a:extLst>
                <a:ext uri="{FF2B5EF4-FFF2-40B4-BE49-F238E27FC236}">
                  <a16:creationId xmlns:a16="http://schemas.microsoft.com/office/drawing/2014/main" id="{4648AE94-8EEC-201C-BACA-7C48B233A32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96" name="Straight Arrow Connector 995">
            <a:extLst>
              <a:ext uri="{FF2B5EF4-FFF2-40B4-BE49-F238E27FC236}">
                <a16:creationId xmlns:a16="http://schemas.microsoft.com/office/drawing/2014/main" id="{931FA241-B313-4DA5-B3C3-B0EC7BAC817C}"/>
              </a:ext>
            </a:extLst>
          </xdr:cNvPr>
          <xdr:cNvCxnSpPr/>
        </xdr:nvCxnSpPr>
        <xdr:spPr>
          <a:xfrm>
            <a:off x="1057275" y="632174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8" name="Straight Arrow Connector 997">
            <a:extLst>
              <a:ext uri="{FF2B5EF4-FFF2-40B4-BE49-F238E27FC236}">
                <a16:creationId xmlns:a16="http://schemas.microsoft.com/office/drawing/2014/main" id="{EC00F77E-17D6-41A6-99A5-5B5279FFEC2C}"/>
              </a:ext>
            </a:extLst>
          </xdr:cNvPr>
          <xdr:cNvCxnSpPr/>
        </xdr:nvCxnSpPr>
        <xdr:spPr>
          <a:xfrm>
            <a:off x="2190750" y="632174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0" name="Straight Arrow Connector 999">
            <a:extLst>
              <a:ext uri="{FF2B5EF4-FFF2-40B4-BE49-F238E27FC236}">
                <a16:creationId xmlns:a16="http://schemas.microsoft.com/office/drawing/2014/main" id="{4FB9C521-EEA0-4C0B-938A-2DB39DE80CC4}"/>
              </a:ext>
            </a:extLst>
          </xdr:cNvPr>
          <xdr:cNvCxnSpPr/>
        </xdr:nvCxnSpPr>
        <xdr:spPr>
          <a:xfrm>
            <a:off x="3409950" y="632269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1" name="Straight Connector 1000">
            <a:extLst>
              <a:ext uri="{FF2B5EF4-FFF2-40B4-BE49-F238E27FC236}">
                <a16:creationId xmlns:a16="http://schemas.microsoft.com/office/drawing/2014/main" id="{DA3AF50C-222E-4466-845D-4DB9D79AF8BD}"/>
              </a:ext>
            </a:extLst>
          </xdr:cNvPr>
          <xdr:cNvCxnSpPr/>
        </xdr:nvCxnSpPr>
        <xdr:spPr>
          <a:xfrm>
            <a:off x="1047750" y="6407943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2" name="Straight Connector 1001">
            <a:extLst>
              <a:ext uri="{FF2B5EF4-FFF2-40B4-BE49-F238E27FC236}">
                <a16:creationId xmlns:a16="http://schemas.microsoft.com/office/drawing/2014/main" id="{24384861-6EC6-4B38-89FD-3D517FB6C8DB}"/>
              </a:ext>
            </a:extLst>
          </xdr:cNvPr>
          <xdr:cNvCxnSpPr/>
        </xdr:nvCxnSpPr>
        <xdr:spPr>
          <a:xfrm flipH="1">
            <a:off x="1004887" y="644747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3" name="Straight Connector 1002">
            <a:extLst>
              <a:ext uri="{FF2B5EF4-FFF2-40B4-BE49-F238E27FC236}">
                <a16:creationId xmlns:a16="http://schemas.microsoft.com/office/drawing/2014/main" id="{4297045F-F43B-4D95-B53F-20DB3DB4AAE8}"/>
              </a:ext>
            </a:extLst>
          </xdr:cNvPr>
          <xdr:cNvCxnSpPr/>
        </xdr:nvCxnSpPr>
        <xdr:spPr>
          <a:xfrm>
            <a:off x="2181225" y="6407943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4" name="Straight Connector 1003">
            <a:extLst>
              <a:ext uri="{FF2B5EF4-FFF2-40B4-BE49-F238E27FC236}">
                <a16:creationId xmlns:a16="http://schemas.microsoft.com/office/drawing/2014/main" id="{03A398DF-375E-4789-9268-0FFFFA8CDB86}"/>
              </a:ext>
            </a:extLst>
          </xdr:cNvPr>
          <xdr:cNvCxnSpPr/>
        </xdr:nvCxnSpPr>
        <xdr:spPr>
          <a:xfrm flipH="1">
            <a:off x="2138362" y="644747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5" name="Straight Connector 1004">
            <a:extLst>
              <a:ext uri="{FF2B5EF4-FFF2-40B4-BE49-F238E27FC236}">
                <a16:creationId xmlns:a16="http://schemas.microsoft.com/office/drawing/2014/main" id="{052E9F40-B44F-4E23-AACE-45DCF101D55D}"/>
              </a:ext>
            </a:extLst>
          </xdr:cNvPr>
          <xdr:cNvCxnSpPr/>
        </xdr:nvCxnSpPr>
        <xdr:spPr>
          <a:xfrm>
            <a:off x="3400425" y="6407943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Straight Connector 1005">
            <a:extLst>
              <a:ext uri="{FF2B5EF4-FFF2-40B4-BE49-F238E27FC236}">
                <a16:creationId xmlns:a16="http://schemas.microsoft.com/office/drawing/2014/main" id="{FFB3B164-B61E-45E0-8E0E-857F50A0405D}"/>
              </a:ext>
            </a:extLst>
          </xdr:cNvPr>
          <xdr:cNvCxnSpPr/>
        </xdr:nvCxnSpPr>
        <xdr:spPr>
          <a:xfrm flipH="1">
            <a:off x="3357562" y="644747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7" name="Straight Arrow Connector 1006">
            <a:extLst>
              <a:ext uri="{FF2B5EF4-FFF2-40B4-BE49-F238E27FC236}">
                <a16:creationId xmlns:a16="http://schemas.microsoft.com/office/drawing/2014/main" id="{D4BC3A2D-43BB-4C58-9224-5DE7D4ADDFEF}"/>
              </a:ext>
            </a:extLst>
          </xdr:cNvPr>
          <xdr:cNvCxnSpPr/>
        </xdr:nvCxnSpPr>
        <xdr:spPr>
          <a:xfrm>
            <a:off x="1619250" y="635698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8" name="Straight Arrow Connector 1007">
            <a:extLst>
              <a:ext uri="{FF2B5EF4-FFF2-40B4-BE49-F238E27FC236}">
                <a16:creationId xmlns:a16="http://schemas.microsoft.com/office/drawing/2014/main" id="{04006274-FE10-4DEC-88CA-8DFA505D9D13}"/>
              </a:ext>
            </a:extLst>
          </xdr:cNvPr>
          <xdr:cNvCxnSpPr/>
        </xdr:nvCxnSpPr>
        <xdr:spPr>
          <a:xfrm>
            <a:off x="2752725" y="635650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57150</xdr:colOff>
      <xdr:row>714</xdr:row>
      <xdr:rowOff>76200</xdr:rowOff>
    </xdr:from>
    <xdr:to>
      <xdr:col>17</xdr:col>
      <xdr:colOff>114300</xdr:colOff>
      <xdr:row>714</xdr:row>
      <xdr:rowOff>76200</xdr:rowOff>
    </xdr:to>
    <xdr:cxnSp macro="">
      <xdr:nvCxnSpPr>
        <xdr:cNvPr id="921" name="Straight Arrow Connector 920">
          <a:extLst>
            <a:ext uri="{FF2B5EF4-FFF2-40B4-BE49-F238E27FC236}">
              <a16:creationId xmlns:a16="http://schemas.microsoft.com/office/drawing/2014/main" id="{57981841-79BA-4F41-88C1-D7E45E6BCE7D}"/>
            </a:ext>
          </a:extLst>
        </xdr:cNvPr>
        <xdr:cNvCxnSpPr/>
      </xdr:nvCxnSpPr>
      <xdr:spPr>
        <a:xfrm>
          <a:off x="2647950" y="68446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715</xdr:row>
      <xdr:rowOff>76200</xdr:rowOff>
    </xdr:from>
    <xdr:to>
      <xdr:col>17</xdr:col>
      <xdr:colOff>114300</xdr:colOff>
      <xdr:row>715</xdr:row>
      <xdr:rowOff>76200</xdr:rowOff>
    </xdr:to>
    <xdr:cxnSp macro="">
      <xdr:nvCxnSpPr>
        <xdr:cNvPr id="922" name="Straight Arrow Connector 921">
          <a:extLst>
            <a:ext uri="{FF2B5EF4-FFF2-40B4-BE49-F238E27FC236}">
              <a16:creationId xmlns:a16="http://schemas.microsoft.com/office/drawing/2014/main" id="{C4714F0A-FF91-43B6-9506-369E3FC0BC58}"/>
            </a:ext>
          </a:extLst>
        </xdr:cNvPr>
        <xdr:cNvCxnSpPr/>
      </xdr:nvCxnSpPr>
      <xdr:spPr>
        <a:xfrm>
          <a:off x="2647950" y="68589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716</xdr:row>
      <xdr:rowOff>76200</xdr:rowOff>
    </xdr:from>
    <xdr:to>
      <xdr:col>17</xdr:col>
      <xdr:colOff>114300</xdr:colOff>
      <xdr:row>716</xdr:row>
      <xdr:rowOff>76200</xdr:rowOff>
    </xdr:to>
    <xdr:cxnSp macro="">
      <xdr:nvCxnSpPr>
        <xdr:cNvPr id="923" name="Straight Arrow Connector 922">
          <a:extLst>
            <a:ext uri="{FF2B5EF4-FFF2-40B4-BE49-F238E27FC236}">
              <a16:creationId xmlns:a16="http://schemas.microsoft.com/office/drawing/2014/main" id="{D853E858-0228-41BF-88C6-7EF1C236DECE}"/>
            </a:ext>
          </a:extLst>
        </xdr:cNvPr>
        <xdr:cNvCxnSpPr/>
      </xdr:nvCxnSpPr>
      <xdr:spPr>
        <a:xfrm>
          <a:off x="2647950" y="68732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595</xdr:row>
      <xdr:rowOff>76200</xdr:rowOff>
    </xdr:from>
    <xdr:to>
      <xdr:col>17</xdr:col>
      <xdr:colOff>114300</xdr:colOff>
      <xdr:row>595</xdr:row>
      <xdr:rowOff>76200</xdr:rowOff>
    </xdr:to>
    <xdr:cxnSp macro="">
      <xdr:nvCxnSpPr>
        <xdr:cNvPr id="989" name="Straight Arrow Connector 988">
          <a:extLst>
            <a:ext uri="{FF2B5EF4-FFF2-40B4-BE49-F238E27FC236}">
              <a16:creationId xmlns:a16="http://schemas.microsoft.com/office/drawing/2014/main" id="{D62F9FB5-74CB-4751-81B4-64CEDAF622B7}"/>
            </a:ext>
          </a:extLst>
        </xdr:cNvPr>
        <xdr:cNvCxnSpPr/>
      </xdr:nvCxnSpPr>
      <xdr:spPr>
        <a:xfrm>
          <a:off x="2647950" y="65589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700</xdr:row>
      <xdr:rowOff>133350</xdr:rowOff>
    </xdr:from>
    <xdr:to>
      <xdr:col>24</xdr:col>
      <xdr:colOff>80972</xdr:colOff>
      <xdr:row>713</xdr:row>
      <xdr:rowOff>85723</xdr:rowOff>
    </xdr:to>
    <xdr:grpSp>
      <xdr:nvGrpSpPr>
        <xdr:cNvPr id="1364" name="Group 1363">
          <a:extLst>
            <a:ext uri="{FF2B5EF4-FFF2-40B4-BE49-F238E27FC236}">
              <a16:creationId xmlns:a16="http://schemas.microsoft.com/office/drawing/2014/main" id="{68DD5CA4-5FF1-3C61-60E1-BD4C91CA170E}"/>
            </a:ext>
          </a:extLst>
        </xdr:cNvPr>
        <xdr:cNvGrpSpPr/>
      </xdr:nvGrpSpPr>
      <xdr:grpSpPr>
        <a:xfrm>
          <a:off x="409574" y="100793550"/>
          <a:ext cx="3557598" cy="1809748"/>
          <a:chOff x="409574" y="66503550"/>
          <a:chExt cx="3557598" cy="1809748"/>
        </a:xfrm>
      </xdr:grpSpPr>
      <xdr:cxnSp macro="">
        <xdr:nvCxnSpPr>
          <xdr:cNvPr id="347" name="Straight Connector 346">
            <a:extLst>
              <a:ext uri="{FF2B5EF4-FFF2-40B4-BE49-F238E27FC236}">
                <a16:creationId xmlns:a16="http://schemas.microsoft.com/office/drawing/2014/main" id="{6A4D5D53-6B7B-4FCA-98AE-4953E5B2C42C}"/>
              </a:ext>
            </a:extLst>
          </xdr:cNvPr>
          <xdr:cNvCxnSpPr/>
        </xdr:nvCxnSpPr>
        <xdr:spPr>
          <a:xfrm>
            <a:off x="409575" y="67798949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8" name="Isosceles Triangle 347">
            <a:extLst>
              <a:ext uri="{FF2B5EF4-FFF2-40B4-BE49-F238E27FC236}">
                <a16:creationId xmlns:a16="http://schemas.microsoft.com/office/drawing/2014/main" id="{F797B0CF-30BA-4DA1-994F-784EDE691D10}"/>
              </a:ext>
            </a:extLst>
          </xdr:cNvPr>
          <xdr:cNvSpPr/>
        </xdr:nvSpPr>
        <xdr:spPr>
          <a:xfrm>
            <a:off x="409575" y="670941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49" name="Straight Connector 348">
            <a:extLst>
              <a:ext uri="{FF2B5EF4-FFF2-40B4-BE49-F238E27FC236}">
                <a16:creationId xmlns:a16="http://schemas.microsoft.com/office/drawing/2014/main" id="{B22E52F2-1323-4A29-8285-38EBCFB8FC3B}"/>
              </a:ext>
            </a:extLst>
          </xdr:cNvPr>
          <xdr:cNvCxnSpPr/>
        </xdr:nvCxnSpPr>
        <xdr:spPr>
          <a:xfrm>
            <a:off x="485776" y="67084575"/>
            <a:ext cx="34051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0" name="Isosceles Triangle 349">
            <a:extLst>
              <a:ext uri="{FF2B5EF4-FFF2-40B4-BE49-F238E27FC236}">
                <a16:creationId xmlns:a16="http://schemas.microsoft.com/office/drawing/2014/main" id="{4DE54F72-F5E8-4650-B52B-03824EB9AACF}"/>
              </a:ext>
            </a:extLst>
          </xdr:cNvPr>
          <xdr:cNvSpPr/>
        </xdr:nvSpPr>
        <xdr:spPr>
          <a:xfrm>
            <a:off x="3805247" y="670893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51" name="Straight Arrow Connector 350">
            <a:extLst>
              <a:ext uri="{FF2B5EF4-FFF2-40B4-BE49-F238E27FC236}">
                <a16:creationId xmlns:a16="http://schemas.microsoft.com/office/drawing/2014/main" id="{464EB82E-0ECE-4C80-97BE-5760B0926F96}"/>
              </a:ext>
            </a:extLst>
          </xdr:cNvPr>
          <xdr:cNvCxnSpPr/>
        </xdr:nvCxnSpPr>
        <xdr:spPr>
          <a:xfrm>
            <a:off x="485775" y="668464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Arrow Connector 351">
            <a:extLst>
              <a:ext uri="{FF2B5EF4-FFF2-40B4-BE49-F238E27FC236}">
                <a16:creationId xmlns:a16="http://schemas.microsoft.com/office/drawing/2014/main" id="{E4EDE71C-5DE1-484A-8696-2E8B32CEAACC}"/>
              </a:ext>
            </a:extLst>
          </xdr:cNvPr>
          <xdr:cNvCxnSpPr/>
        </xdr:nvCxnSpPr>
        <xdr:spPr>
          <a:xfrm>
            <a:off x="647700" y="66851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Arrow Connector 352">
            <a:extLst>
              <a:ext uri="{FF2B5EF4-FFF2-40B4-BE49-F238E27FC236}">
                <a16:creationId xmlns:a16="http://schemas.microsoft.com/office/drawing/2014/main" id="{63221E80-432C-44DC-B3D8-3B28EE80D1AE}"/>
              </a:ext>
            </a:extLst>
          </xdr:cNvPr>
          <xdr:cNvCxnSpPr/>
        </xdr:nvCxnSpPr>
        <xdr:spPr>
          <a:xfrm>
            <a:off x="809625" y="66851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Arrow Connector 353">
            <a:extLst>
              <a:ext uri="{FF2B5EF4-FFF2-40B4-BE49-F238E27FC236}">
                <a16:creationId xmlns:a16="http://schemas.microsoft.com/office/drawing/2014/main" id="{B61604AC-1DDF-4656-B8FB-C89271CBB441}"/>
              </a:ext>
            </a:extLst>
          </xdr:cNvPr>
          <xdr:cNvCxnSpPr/>
        </xdr:nvCxnSpPr>
        <xdr:spPr>
          <a:xfrm>
            <a:off x="971550" y="668559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Arrow Connector 354">
            <a:extLst>
              <a:ext uri="{FF2B5EF4-FFF2-40B4-BE49-F238E27FC236}">
                <a16:creationId xmlns:a16="http://schemas.microsoft.com/office/drawing/2014/main" id="{9754940F-B2F0-454B-819F-C348B863C3D1}"/>
              </a:ext>
            </a:extLst>
          </xdr:cNvPr>
          <xdr:cNvCxnSpPr/>
        </xdr:nvCxnSpPr>
        <xdr:spPr>
          <a:xfrm>
            <a:off x="1133475" y="66851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Arrow Connector 355">
            <a:extLst>
              <a:ext uri="{FF2B5EF4-FFF2-40B4-BE49-F238E27FC236}">
                <a16:creationId xmlns:a16="http://schemas.microsoft.com/office/drawing/2014/main" id="{92F6E295-B915-46E0-A4FE-74903319B689}"/>
              </a:ext>
            </a:extLst>
          </xdr:cNvPr>
          <xdr:cNvCxnSpPr/>
        </xdr:nvCxnSpPr>
        <xdr:spPr>
          <a:xfrm>
            <a:off x="1295400" y="66855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" name="Straight Arrow Connector 356">
            <a:extLst>
              <a:ext uri="{FF2B5EF4-FFF2-40B4-BE49-F238E27FC236}">
                <a16:creationId xmlns:a16="http://schemas.microsoft.com/office/drawing/2014/main" id="{9FB9C555-FE46-42E8-BD2E-0B18ABF07F76}"/>
              </a:ext>
            </a:extLst>
          </xdr:cNvPr>
          <xdr:cNvCxnSpPr/>
        </xdr:nvCxnSpPr>
        <xdr:spPr>
          <a:xfrm>
            <a:off x="1457325" y="66855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Arrow Connector 357">
            <a:extLst>
              <a:ext uri="{FF2B5EF4-FFF2-40B4-BE49-F238E27FC236}">
                <a16:creationId xmlns:a16="http://schemas.microsoft.com/office/drawing/2014/main" id="{99361E47-F956-4BF6-BB38-7AC099A5DB94}"/>
              </a:ext>
            </a:extLst>
          </xdr:cNvPr>
          <xdr:cNvCxnSpPr/>
        </xdr:nvCxnSpPr>
        <xdr:spPr>
          <a:xfrm>
            <a:off x="1781175" y="66851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Arrow Connector 358">
            <a:extLst>
              <a:ext uri="{FF2B5EF4-FFF2-40B4-BE49-F238E27FC236}">
                <a16:creationId xmlns:a16="http://schemas.microsoft.com/office/drawing/2014/main" id="{516DAF77-7E8B-41D3-8414-15131124A8FC}"/>
              </a:ext>
            </a:extLst>
          </xdr:cNvPr>
          <xdr:cNvCxnSpPr/>
        </xdr:nvCxnSpPr>
        <xdr:spPr>
          <a:xfrm>
            <a:off x="1943100" y="66855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Arrow Connector 359">
            <a:extLst>
              <a:ext uri="{FF2B5EF4-FFF2-40B4-BE49-F238E27FC236}">
                <a16:creationId xmlns:a16="http://schemas.microsoft.com/office/drawing/2014/main" id="{509C9532-DBAB-4B6D-9BAB-527634125372}"/>
              </a:ext>
            </a:extLst>
          </xdr:cNvPr>
          <xdr:cNvCxnSpPr/>
        </xdr:nvCxnSpPr>
        <xdr:spPr>
          <a:xfrm>
            <a:off x="2105025" y="66855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" name="Straight Arrow Connector 369">
            <a:extLst>
              <a:ext uri="{FF2B5EF4-FFF2-40B4-BE49-F238E27FC236}">
                <a16:creationId xmlns:a16="http://schemas.microsoft.com/office/drawing/2014/main" id="{2530F2DB-8FD2-42D4-8029-0D472D9FE7B7}"/>
              </a:ext>
            </a:extLst>
          </xdr:cNvPr>
          <xdr:cNvCxnSpPr/>
        </xdr:nvCxnSpPr>
        <xdr:spPr>
          <a:xfrm>
            <a:off x="2266950" y="668607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Arrow Connector 375">
            <a:extLst>
              <a:ext uri="{FF2B5EF4-FFF2-40B4-BE49-F238E27FC236}">
                <a16:creationId xmlns:a16="http://schemas.microsoft.com/office/drawing/2014/main" id="{EDD57BF0-58C8-43F7-BB4A-C6E3C203D46C}"/>
              </a:ext>
            </a:extLst>
          </xdr:cNvPr>
          <xdr:cNvCxnSpPr/>
        </xdr:nvCxnSpPr>
        <xdr:spPr>
          <a:xfrm>
            <a:off x="2428875" y="66851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Arrow Connector 376">
            <a:extLst>
              <a:ext uri="{FF2B5EF4-FFF2-40B4-BE49-F238E27FC236}">
                <a16:creationId xmlns:a16="http://schemas.microsoft.com/office/drawing/2014/main" id="{2B40C2E2-7085-4130-890E-0C4574C11CA8}"/>
              </a:ext>
            </a:extLst>
          </xdr:cNvPr>
          <xdr:cNvCxnSpPr/>
        </xdr:nvCxnSpPr>
        <xdr:spPr>
          <a:xfrm>
            <a:off x="2590800" y="66855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0DB7499E-E8BB-4F5C-AEEF-A05871BE78F9}"/>
              </a:ext>
            </a:extLst>
          </xdr:cNvPr>
          <xdr:cNvCxnSpPr/>
        </xdr:nvCxnSpPr>
        <xdr:spPr>
          <a:xfrm>
            <a:off x="485768" y="66851212"/>
            <a:ext cx="340043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Straight Arrow Connector 441">
            <a:extLst>
              <a:ext uri="{FF2B5EF4-FFF2-40B4-BE49-F238E27FC236}">
                <a16:creationId xmlns:a16="http://schemas.microsoft.com/office/drawing/2014/main" id="{74D87E2E-3D15-4AFE-B387-EC350FD04050}"/>
              </a:ext>
            </a:extLst>
          </xdr:cNvPr>
          <xdr:cNvCxnSpPr/>
        </xdr:nvCxnSpPr>
        <xdr:spPr>
          <a:xfrm flipV="1">
            <a:off x="485775" y="672131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Arrow Connector 442">
            <a:extLst>
              <a:ext uri="{FF2B5EF4-FFF2-40B4-BE49-F238E27FC236}">
                <a16:creationId xmlns:a16="http://schemas.microsoft.com/office/drawing/2014/main" id="{42A2E056-840E-4921-80B9-ED3894A01C24}"/>
              </a:ext>
            </a:extLst>
          </xdr:cNvPr>
          <xdr:cNvCxnSpPr/>
        </xdr:nvCxnSpPr>
        <xdr:spPr>
          <a:xfrm flipV="1">
            <a:off x="3886209" y="672083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4" name="Straight Connector 443">
            <a:extLst>
              <a:ext uri="{FF2B5EF4-FFF2-40B4-BE49-F238E27FC236}">
                <a16:creationId xmlns:a16="http://schemas.microsoft.com/office/drawing/2014/main" id="{38FE13B7-AD78-453A-B199-B1C4AF75A165}"/>
              </a:ext>
            </a:extLst>
          </xdr:cNvPr>
          <xdr:cNvCxnSpPr/>
        </xdr:nvCxnSpPr>
        <xdr:spPr>
          <a:xfrm>
            <a:off x="485775" y="6766083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4" name="Straight Connector 493">
            <a:extLst>
              <a:ext uri="{FF2B5EF4-FFF2-40B4-BE49-F238E27FC236}">
                <a16:creationId xmlns:a16="http://schemas.microsoft.com/office/drawing/2014/main" id="{65DEBC03-2FA0-4B5A-9AF4-D21C42EB3A53}"/>
              </a:ext>
            </a:extLst>
          </xdr:cNvPr>
          <xdr:cNvCxnSpPr/>
        </xdr:nvCxnSpPr>
        <xdr:spPr>
          <a:xfrm>
            <a:off x="3886206" y="67660838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5" name="Straight Connector 494">
            <a:extLst>
              <a:ext uri="{FF2B5EF4-FFF2-40B4-BE49-F238E27FC236}">
                <a16:creationId xmlns:a16="http://schemas.microsoft.com/office/drawing/2014/main" id="{AE5ABB95-3C7D-4D7C-B695-07590994E106}"/>
              </a:ext>
            </a:extLst>
          </xdr:cNvPr>
          <xdr:cNvCxnSpPr/>
        </xdr:nvCxnSpPr>
        <xdr:spPr>
          <a:xfrm>
            <a:off x="409574" y="68084701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9" name="Straight Connector 498">
            <a:extLst>
              <a:ext uri="{FF2B5EF4-FFF2-40B4-BE49-F238E27FC236}">
                <a16:creationId xmlns:a16="http://schemas.microsoft.com/office/drawing/2014/main" id="{136EB8BA-6090-424F-A5FA-9D121E8D9D09}"/>
              </a:ext>
            </a:extLst>
          </xdr:cNvPr>
          <xdr:cNvCxnSpPr/>
        </xdr:nvCxnSpPr>
        <xdr:spPr>
          <a:xfrm flipH="1">
            <a:off x="442912" y="680466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5" name="Straight Connector 574">
            <a:extLst>
              <a:ext uri="{FF2B5EF4-FFF2-40B4-BE49-F238E27FC236}">
                <a16:creationId xmlns:a16="http://schemas.microsoft.com/office/drawing/2014/main" id="{1F2BA988-EBFD-4152-8915-A312793D3404}"/>
              </a:ext>
            </a:extLst>
          </xdr:cNvPr>
          <xdr:cNvCxnSpPr/>
        </xdr:nvCxnSpPr>
        <xdr:spPr>
          <a:xfrm flipH="1">
            <a:off x="3843343" y="680418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Connector 575">
            <a:extLst>
              <a:ext uri="{FF2B5EF4-FFF2-40B4-BE49-F238E27FC236}">
                <a16:creationId xmlns:a16="http://schemas.microsoft.com/office/drawing/2014/main" id="{2FC95B1B-25E9-453C-B835-2EB5E3008A56}"/>
              </a:ext>
            </a:extLst>
          </xdr:cNvPr>
          <xdr:cNvCxnSpPr/>
        </xdr:nvCxnSpPr>
        <xdr:spPr>
          <a:xfrm>
            <a:off x="485775" y="681704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Arrow Connector 576">
            <a:extLst>
              <a:ext uri="{FF2B5EF4-FFF2-40B4-BE49-F238E27FC236}">
                <a16:creationId xmlns:a16="http://schemas.microsoft.com/office/drawing/2014/main" id="{A5F8E5D9-7975-4606-B4A1-3033F0943B03}"/>
              </a:ext>
            </a:extLst>
          </xdr:cNvPr>
          <xdr:cNvCxnSpPr/>
        </xdr:nvCxnSpPr>
        <xdr:spPr>
          <a:xfrm>
            <a:off x="490537" y="68227575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" name="Straight Connector 661">
            <a:extLst>
              <a:ext uri="{FF2B5EF4-FFF2-40B4-BE49-F238E27FC236}">
                <a16:creationId xmlns:a16="http://schemas.microsoft.com/office/drawing/2014/main" id="{9B98C726-6DA5-4BB2-A7E9-D0746959D586}"/>
              </a:ext>
            </a:extLst>
          </xdr:cNvPr>
          <xdr:cNvCxnSpPr/>
        </xdr:nvCxnSpPr>
        <xdr:spPr>
          <a:xfrm flipH="1" flipV="1">
            <a:off x="857250" y="6678453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63" name="Group 662">
            <a:extLst>
              <a:ext uri="{FF2B5EF4-FFF2-40B4-BE49-F238E27FC236}">
                <a16:creationId xmlns:a16="http://schemas.microsoft.com/office/drawing/2014/main" id="{E0D4CA60-DBCA-4384-A1B4-69225916AF6E}"/>
              </a:ext>
            </a:extLst>
          </xdr:cNvPr>
          <xdr:cNvGrpSpPr/>
        </xdr:nvGrpSpPr>
        <xdr:grpSpPr>
          <a:xfrm>
            <a:off x="1576388" y="67041712"/>
            <a:ext cx="85725" cy="85726"/>
            <a:chOff x="1738313" y="3957637"/>
            <a:chExt cx="85725" cy="85726"/>
          </a:xfrm>
        </xdr:grpSpPr>
        <xdr:cxnSp macro="">
          <xdr:nvCxnSpPr>
            <xdr:cNvPr id="664" name="Straight Connector 663">
              <a:extLst>
                <a:ext uri="{FF2B5EF4-FFF2-40B4-BE49-F238E27FC236}">
                  <a16:creationId xmlns:a16="http://schemas.microsoft.com/office/drawing/2014/main" id="{BC73B821-E19E-3E1C-4FEB-924EC946619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3" name="Straight Connector 712">
              <a:extLst>
                <a:ext uri="{FF2B5EF4-FFF2-40B4-BE49-F238E27FC236}">
                  <a16:creationId xmlns:a16="http://schemas.microsoft.com/office/drawing/2014/main" id="{768EA92F-9D72-80A8-1200-E094F3C85086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14" name="Straight Arrow Connector 713">
            <a:extLst>
              <a:ext uri="{FF2B5EF4-FFF2-40B4-BE49-F238E27FC236}">
                <a16:creationId xmlns:a16="http://schemas.microsoft.com/office/drawing/2014/main" id="{DEEB8E78-3DC2-4E07-A556-DA5A213EC232}"/>
              </a:ext>
            </a:extLst>
          </xdr:cNvPr>
          <xdr:cNvCxnSpPr/>
        </xdr:nvCxnSpPr>
        <xdr:spPr>
          <a:xfrm>
            <a:off x="2914650" y="66851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" name="Straight Arrow Connector 714">
            <a:extLst>
              <a:ext uri="{FF2B5EF4-FFF2-40B4-BE49-F238E27FC236}">
                <a16:creationId xmlns:a16="http://schemas.microsoft.com/office/drawing/2014/main" id="{15850F9B-4B84-4B5D-9AB9-A0BA2DB8679A}"/>
              </a:ext>
            </a:extLst>
          </xdr:cNvPr>
          <xdr:cNvCxnSpPr/>
        </xdr:nvCxnSpPr>
        <xdr:spPr>
          <a:xfrm>
            <a:off x="3076575" y="66851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" name="Straight Arrow Connector 765">
            <a:extLst>
              <a:ext uri="{FF2B5EF4-FFF2-40B4-BE49-F238E27FC236}">
                <a16:creationId xmlns:a16="http://schemas.microsoft.com/office/drawing/2014/main" id="{35C7B661-0279-4020-9AE4-8545BF03F90A}"/>
              </a:ext>
            </a:extLst>
          </xdr:cNvPr>
          <xdr:cNvCxnSpPr/>
        </xdr:nvCxnSpPr>
        <xdr:spPr>
          <a:xfrm>
            <a:off x="3238500" y="668559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" name="Straight Arrow Connector 766">
            <a:extLst>
              <a:ext uri="{FF2B5EF4-FFF2-40B4-BE49-F238E27FC236}">
                <a16:creationId xmlns:a16="http://schemas.microsoft.com/office/drawing/2014/main" id="{F55AD94B-30CD-4A0F-9540-0FB2B7F13A70}"/>
              </a:ext>
            </a:extLst>
          </xdr:cNvPr>
          <xdr:cNvCxnSpPr/>
        </xdr:nvCxnSpPr>
        <xdr:spPr>
          <a:xfrm>
            <a:off x="3562350" y="66851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" name="Straight Arrow Connector 767">
            <a:extLst>
              <a:ext uri="{FF2B5EF4-FFF2-40B4-BE49-F238E27FC236}">
                <a16:creationId xmlns:a16="http://schemas.microsoft.com/office/drawing/2014/main" id="{5CABAFBB-E28E-46D3-9DAC-2B93D7E5C99E}"/>
              </a:ext>
            </a:extLst>
          </xdr:cNvPr>
          <xdr:cNvCxnSpPr/>
        </xdr:nvCxnSpPr>
        <xdr:spPr>
          <a:xfrm>
            <a:off x="3724275" y="66851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" name="Straight Arrow Connector 794">
            <a:extLst>
              <a:ext uri="{FF2B5EF4-FFF2-40B4-BE49-F238E27FC236}">
                <a16:creationId xmlns:a16="http://schemas.microsoft.com/office/drawing/2014/main" id="{7F0D3DE8-7751-4FB6-9BF7-BF3EA719D1C7}"/>
              </a:ext>
            </a:extLst>
          </xdr:cNvPr>
          <xdr:cNvCxnSpPr/>
        </xdr:nvCxnSpPr>
        <xdr:spPr>
          <a:xfrm>
            <a:off x="3886200" y="66851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07" name="Group 806">
            <a:extLst>
              <a:ext uri="{FF2B5EF4-FFF2-40B4-BE49-F238E27FC236}">
                <a16:creationId xmlns:a16="http://schemas.microsoft.com/office/drawing/2014/main" id="{2242843C-C157-4952-A83D-A1E9039FD84D}"/>
              </a:ext>
            </a:extLst>
          </xdr:cNvPr>
          <xdr:cNvGrpSpPr/>
        </xdr:nvGrpSpPr>
        <xdr:grpSpPr>
          <a:xfrm>
            <a:off x="2714625" y="67041713"/>
            <a:ext cx="85725" cy="85726"/>
            <a:chOff x="1738313" y="3957637"/>
            <a:chExt cx="85725" cy="85726"/>
          </a:xfrm>
        </xdr:grpSpPr>
        <xdr:cxnSp macro="">
          <xdr:nvCxnSpPr>
            <xdr:cNvPr id="814" name="Straight Connector 813">
              <a:extLst>
                <a:ext uri="{FF2B5EF4-FFF2-40B4-BE49-F238E27FC236}">
                  <a16:creationId xmlns:a16="http://schemas.microsoft.com/office/drawing/2014/main" id="{32F3C344-DB72-131F-7D4F-AB9157340953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81" name="Straight Connector 880">
              <a:extLst>
                <a:ext uri="{FF2B5EF4-FFF2-40B4-BE49-F238E27FC236}">
                  <a16:creationId xmlns:a16="http://schemas.microsoft.com/office/drawing/2014/main" id="{E0DE8950-BCC2-3F22-A6E7-88D8BD97E535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82" name="Straight Connector 881">
            <a:extLst>
              <a:ext uri="{FF2B5EF4-FFF2-40B4-BE49-F238E27FC236}">
                <a16:creationId xmlns:a16="http://schemas.microsoft.com/office/drawing/2014/main" id="{6AAB8CDC-9B65-4132-8857-11B0049F305B}"/>
              </a:ext>
            </a:extLst>
          </xdr:cNvPr>
          <xdr:cNvCxnSpPr/>
        </xdr:nvCxnSpPr>
        <xdr:spPr>
          <a:xfrm>
            <a:off x="1619251" y="67365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Straight Connector 882">
            <a:extLst>
              <a:ext uri="{FF2B5EF4-FFF2-40B4-BE49-F238E27FC236}">
                <a16:creationId xmlns:a16="http://schemas.microsoft.com/office/drawing/2014/main" id="{3E3A4F75-5F62-43FA-B93D-19E1EDA8AFD1}"/>
              </a:ext>
            </a:extLst>
          </xdr:cNvPr>
          <xdr:cNvCxnSpPr/>
        </xdr:nvCxnSpPr>
        <xdr:spPr>
          <a:xfrm flipH="1">
            <a:off x="1576388" y="67760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0" name="Straight Connector 889">
            <a:extLst>
              <a:ext uri="{FF2B5EF4-FFF2-40B4-BE49-F238E27FC236}">
                <a16:creationId xmlns:a16="http://schemas.microsoft.com/office/drawing/2014/main" id="{4FE53B0A-F7A1-41EA-9DF8-16A4D888FDE9}"/>
              </a:ext>
            </a:extLst>
          </xdr:cNvPr>
          <xdr:cNvCxnSpPr/>
        </xdr:nvCxnSpPr>
        <xdr:spPr>
          <a:xfrm flipH="1">
            <a:off x="442913" y="6776084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1" name="Straight Connector 890">
            <a:extLst>
              <a:ext uri="{FF2B5EF4-FFF2-40B4-BE49-F238E27FC236}">
                <a16:creationId xmlns:a16="http://schemas.microsoft.com/office/drawing/2014/main" id="{D68CB776-09EB-490F-A918-8B0061031526}"/>
              </a:ext>
            </a:extLst>
          </xdr:cNvPr>
          <xdr:cNvCxnSpPr/>
        </xdr:nvCxnSpPr>
        <xdr:spPr>
          <a:xfrm flipH="1">
            <a:off x="3843344" y="6775608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2" name="Straight Connector 891">
            <a:extLst>
              <a:ext uri="{FF2B5EF4-FFF2-40B4-BE49-F238E27FC236}">
                <a16:creationId xmlns:a16="http://schemas.microsoft.com/office/drawing/2014/main" id="{53A55F48-71F9-4BC5-8B33-9E48133AD865}"/>
              </a:ext>
            </a:extLst>
          </xdr:cNvPr>
          <xdr:cNvCxnSpPr/>
        </xdr:nvCxnSpPr>
        <xdr:spPr>
          <a:xfrm>
            <a:off x="2752726" y="67365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0" name="Straight Connector 919">
            <a:extLst>
              <a:ext uri="{FF2B5EF4-FFF2-40B4-BE49-F238E27FC236}">
                <a16:creationId xmlns:a16="http://schemas.microsoft.com/office/drawing/2014/main" id="{B90C0492-5D39-464C-89E4-F758DB81A0E3}"/>
              </a:ext>
            </a:extLst>
          </xdr:cNvPr>
          <xdr:cNvCxnSpPr/>
        </xdr:nvCxnSpPr>
        <xdr:spPr>
          <a:xfrm flipH="1">
            <a:off x="2709863" y="67760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29" name="Group 928">
            <a:extLst>
              <a:ext uri="{FF2B5EF4-FFF2-40B4-BE49-F238E27FC236}">
                <a16:creationId xmlns:a16="http://schemas.microsoft.com/office/drawing/2014/main" id="{6B35828A-5945-47CE-81B0-00857299D098}"/>
              </a:ext>
            </a:extLst>
          </xdr:cNvPr>
          <xdr:cNvGrpSpPr/>
        </xdr:nvGrpSpPr>
        <xdr:grpSpPr>
          <a:xfrm>
            <a:off x="447675" y="67036950"/>
            <a:ext cx="85725" cy="85726"/>
            <a:chOff x="1738313" y="3957637"/>
            <a:chExt cx="85725" cy="85726"/>
          </a:xfrm>
        </xdr:grpSpPr>
        <xdr:cxnSp macro="">
          <xdr:nvCxnSpPr>
            <xdr:cNvPr id="930" name="Straight Connector 929">
              <a:extLst>
                <a:ext uri="{FF2B5EF4-FFF2-40B4-BE49-F238E27FC236}">
                  <a16:creationId xmlns:a16="http://schemas.microsoft.com/office/drawing/2014/main" id="{CF59CAD9-C674-860B-FF5A-8A8F693E232D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1" name="Straight Connector 930">
              <a:extLst>
                <a:ext uri="{FF2B5EF4-FFF2-40B4-BE49-F238E27FC236}">
                  <a16:creationId xmlns:a16="http://schemas.microsoft.com/office/drawing/2014/main" id="{64C7EB95-8DD4-5E67-F931-5B111DD4497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32" name="Group 931">
            <a:extLst>
              <a:ext uri="{FF2B5EF4-FFF2-40B4-BE49-F238E27FC236}">
                <a16:creationId xmlns:a16="http://schemas.microsoft.com/office/drawing/2014/main" id="{AF5772BD-32AE-4C0C-9A2B-FB62C81A20C8}"/>
              </a:ext>
            </a:extLst>
          </xdr:cNvPr>
          <xdr:cNvGrpSpPr/>
        </xdr:nvGrpSpPr>
        <xdr:grpSpPr>
          <a:xfrm>
            <a:off x="3848100" y="67036950"/>
            <a:ext cx="85725" cy="85726"/>
            <a:chOff x="1738313" y="3957637"/>
            <a:chExt cx="85725" cy="85726"/>
          </a:xfrm>
        </xdr:grpSpPr>
        <xdr:cxnSp macro="">
          <xdr:nvCxnSpPr>
            <xdr:cNvPr id="933" name="Straight Connector 932">
              <a:extLst>
                <a:ext uri="{FF2B5EF4-FFF2-40B4-BE49-F238E27FC236}">
                  <a16:creationId xmlns:a16="http://schemas.microsoft.com/office/drawing/2014/main" id="{6843CE00-F5A6-B2AA-096F-10BCD60A7882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4" name="Straight Connector 933">
              <a:extLst>
                <a:ext uri="{FF2B5EF4-FFF2-40B4-BE49-F238E27FC236}">
                  <a16:creationId xmlns:a16="http://schemas.microsoft.com/office/drawing/2014/main" id="{7EF032A0-F2A4-7485-6D73-D962ACE9A94D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935" name="Straight Arrow Connector 934">
            <a:extLst>
              <a:ext uri="{FF2B5EF4-FFF2-40B4-BE49-F238E27FC236}">
                <a16:creationId xmlns:a16="http://schemas.microsoft.com/office/drawing/2014/main" id="{360AD09F-7828-4DA9-A486-FDA390CA56FF}"/>
              </a:ext>
            </a:extLst>
          </xdr:cNvPr>
          <xdr:cNvCxnSpPr/>
        </xdr:nvCxnSpPr>
        <xdr:spPr>
          <a:xfrm>
            <a:off x="1057275" y="665035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7" name="Straight Arrow Connector 936">
            <a:extLst>
              <a:ext uri="{FF2B5EF4-FFF2-40B4-BE49-F238E27FC236}">
                <a16:creationId xmlns:a16="http://schemas.microsoft.com/office/drawing/2014/main" id="{55BD20D0-B455-4476-8C94-5A5E183F89A0}"/>
              </a:ext>
            </a:extLst>
          </xdr:cNvPr>
          <xdr:cNvCxnSpPr/>
        </xdr:nvCxnSpPr>
        <xdr:spPr>
          <a:xfrm>
            <a:off x="2190750" y="665035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9" name="Straight Arrow Connector 938">
            <a:extLst>
              <a:ext uri="{FF2B5EF4-FFF2-40B4-BE49-F238E27FC236}">
                <a16:creationId xmlns:a16="http://schemas.microsoft.com/office/drawing/2014/main" id="{26DC9E64-277E-4B18-8D16-D5FDE4C873E2}"/>
              </a:ext>
            </a:extLst>
          </xdr:cNvPr>
          <xdr:cNvCxnSpPr/>
        </xdr:nvCxnSpPr>
        <xdr:spPr>
          <a:xfrm>
            <a:off x="3409950" y="6651307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Straight Connector 939">
            <a:extLst>
              <a:ext uri="{FF2B5EF4-FFF2-40B4-BE49-F238E27FC236}">
                <a16:creationId xmlns:a16="http://schemas.microsoft.com/office/drawing/2014/main" id="{7527097A-D984-47C8-8ADC-CABBC4011F03}"/>
              </a:ext>
            </a:extLst>
          </xdr:cNvPr>
          <xdr:cNvCxnSpPr/>
        </xdr:nvCxnSpPr>
        <xdr:spPr>
          <a:xfrm>
            <a:off x="1047750" y="67365563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1" name="Straight Connector 940">
            <a:extLst>
              <a:ext uri="{FF2B5EF4-FFF2-40B4-BE49-F238E27FC236}">
                <a16:creationId xmlns:a16="http://schemas.microsoft.com/office/drawing/2014/main" id="{03E1EEF5-1546-45F6-A14F-D0DBC4D80CE7}"/>
              </a:ext>
            </a:extLst>
          </xdr:cNvPr>
          <xdr:cNvCxnSpPr/>
        </xdr:nvCxnSpPr>
        <xdr:spPr>
          <a:xfrm flipH="1">
            <a:off x="1004887" y="6776085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2" name="Straight Connector 941">
            <a:extLst>
              <a:ext uri="{FF2B5EF4-FFF2-40B4-BE49-F238E27FC236}">
                <a16:creationId xmlns:a16="http://schemas.microsoft.com/office/drawing/2014/main" id="{A78938F8-6C8F-472B-9FBF-BDF014D7CAEB}"/>
              </a:ext>
            </a:extLst>
          </xdr:cNvPr>
          <xdr:cNvCxnSpPr/>
        </xdr:nvCxnSpPr>
        <xdr:spPr>
          <a:xfrm>
            <a:off x="2181225" y="67365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3" name="Straight Connector 942">
            <a:extLst>
              <a:ext uri="{FF2B5EF4-FFF2-40B4-BE49-F238E27FC236}">
                <a16:creationId xmlns:a16="http://schemas.microsoft.com/office/drawing/2014/main" id="{F2C51125-CC90-4454-AEA8-F2FEC46A13E0}"/>
              </a:ext>
            </a:extLst>
          </xdr:cNvPr>
          <xdr:cNvCxnSpPr/>
        </xdr:nvCxnSpPr>
        <xdr:spPr>
          <a:xfrm flipH="1">
            <a:off x="2138362" y="67760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4" name="Straight Connector 943">
            <a:extLst>
              <a:ext uri="{FF2B5EF4-FFF2-40B4-BE49-F238E27FC236}">
                <a16:creationId xmlns:a16="http://schemas.microsoft.com/office/drawing/2014/main" id="{F0D85B2A-ECC3-4635-9328-F894C86B8190}"/>
              </a:ext>
            </a:extLst>
          </xdr:cNvPr>
          <xdr:cNvCxnSpPr/>
        </xdr:nvCxnSpPr>
        <xdr:spPr>
          <a:xfrm>
            <a:off x="3400425" y="67365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5" name="Straight Connector 944">
            <a:extLst>
              <a:ext uri="{FF2B5EF4-FFF2-40B4-BE49-F238E27FC236}">
                <a16:creationId xmlns:a16="http://schemas.microsoft.com/office/drawing/2014/main" id="{B3FBE247-2020-487B-A33F-1DA25F4432AD}"/>
              </a:ext>
            </a:extLst>
          </xdr:cNvPr>
          <xdr:cNvCxnSpPr/>
        </xdr:nvCxnSpPr>
        <xdr:spPr>
          <a:xfrm flipH="1">
            <a:off x="3357562" y="67760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9" name="Straight Arrow Connector 1008">
            <a:extLst>
              <a:ext uri="{FF2B5EF4-FFF2-40B4-BE49-F238E27FC236}">
                <a16:creationId xmlns:a16="http://schemas.microsoft.com/office/drawing/2014/main" id="{7E3E1675-AA9E-40B6-9542-A033F95DFC21}"/>
              </a:ext>
            </a:extLst>
          </xdr:cNvPr>
          <xdr:cNvCxnSpPr/>
        </xdr:nvCxnSpPr>
        <xdr:spPr>
          <a:xfrm>
            <a:off x="2752725" y="66851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0" name="Straight Arrow Connector 1009">
            <a:extLst>
              <a:ext uri="{FF2B5EF4-FFF2-40B4-BE49-F238E27FC236}">
                <a16:creationId xmlns:a16="http://schemas.microsoft.com/office/drawing/2014/main" id="{792ECFEB-E8C1-4E46-9A4F-B2CD0FC4924E}"/>
              </a:ext>
            </a:extLst>
          </xdr:cNvPr>
          <xdr:cNvCxnSpPr/>
        </xdr:nvCxnSpPr>
        <xdr:spPr>
          <a:xfrm>
            <a:off x="1619250" y="6685121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47625</xdr:colOff>
      <xdr:row>751</xdr:row>
      <xdr:rowOff>66675</xdr:rowOff>
    </xdr:from>
    <xdr:to>
      <xdr:col>20</xdr:col>
      <xdr:colOff>104775</xdr:colOff>
      <xdr:row>751</xdr:row>
      <xdr:rowOff>66675</xdr:rowOff>
    </xdr:to>
    <xdr:cxnSp macro="">
      <xdr:nvCxnSpPr>
        <xdr:cNvPr id="1061" name="Straight Arrow Connector 1060">
          <a:extLst>
            <a:ext uri="{FF2B5EF4-FFF2-40B4-BE49-F238E27FC236}">
              <a16:creationId xmlns:a16="http://schemas.microsoft.com/office/drawing/2014/main" id="{FA05F1C1-E4A8-4485-9B90-C4E654F4F4E9}"/>
            </a:ext>
          </a:extLst>
        </xdr:cNvPr>
        <xdr:cNvCxnSpPr/>
      </xdr:nvCxnSpPr>
      <xdr:spPr>
        <a:xfrm>
          <a:off x="3286125" y="623601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752</xdr:row>
      <xdr:rowOff>76200</xdr:rowOff>
    </xdr:from>
    <xdr:to>
      <xdr:col>20</xdr:col>
      <xdr:colOff>114300</xdr:colOff>
      <xdr:row>752</xdr:row>
      <xdr:rowOff>76200</xdr:rowOff>
    </xdr:to>
    <xdr:cxnSp macro="">
      <xdr:nvCxnSpPr>
        <xdr:cNvPr id="1062" name="Straight Arrow Connector 1061">
          <a:extLst>
            <a:ext uri="{FF2B5EF4-FFF2-40B4-BE49-F238E27FC236}">
              <a16:creationId xmlns:a16="http://schemas.microsoft.com/office/drawing/2014/main" id="{6AD35653-6E30-4385-8942-B780648EA5F6}"/>
            </a:ext>
          </a:extLst>
        </xdr:cNvPr>
        <xdr:cNvCxnSpPr/>
      </xdr:nvCxnSpPr>
      <xdr:spPr>
        <a:xfrm>
          <a:off x="3295650" y="62512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753</xdr:row>
      <xdr:rowOff>76200</xdr:rowOff>
    </xdr:from>
    <xdr:to>
      <xdr:col>20</xdr:col>
      <xdr:colOff>114300</xdr:colOff>
      <xdr:row>753</xdr:row>
      <xdr:rowOff>76200</xdr:rowOff>
    </xdr:to>
    <xdr:cxnSp macro="">
      <xdr:nvCxnSpPr>
        <xdr:cNvPr id="1063" name="Straight Arrow Connector 1062">
          <a:extLst>
            <a:ext uri="{FF2B5EF4-FFF2-40B4-BE49-F238E27FC236}">
              <a16:creationId xmlns:a16="http://schemas.microsoft.com/office/drawing/2014/main" id="{02A29B80-0715-4ACA-93F2-FC024D66634E}"/>
            </a:ext>
          </a:extLst>
        </xdr:cNvPr>
        <xdr:cNvCxnSpPr/>
      </xdr:nvCxnSpPr>
      <xdr:spPr>
        <a:xfrm>
          <a:off x="3295650" y="626554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754</xdr:row>
      <xdr:rowOff>76200</xdr:rowOff>
    </xdr:from>
    <xdr:to>
      <xdr:col>20</xdr:col>
      <xdr:colOff>114300</xdr:colOff>
      <xdr:row>754</xdr:row>
      <xdr:rowOff>76200</xdr:rowOff>
    </xdr:to>
    <xdr:cxnSp macro="">
      <xdr:nvCxnSpPr>
        <xdr:cNvPr id="1064" name="Straight Arrow Connector 1063">
          <a:extLst>
            <a:ext uri="{FF2B5EF4-FFF2-40B4-BE49-F238E27FC236}">
              <a16:creationId xmlns:a16="http://schemas.microsoft.com/office/drawing/2014/main" id="{F00718AB-189A-4BCE-9D67-9501BBAC7A78}"/>
            </a:ext>
          </a:extLst>
        </xdr:cNvPr>
        <xdr:cNvCxnSpPr/>
      </xdr:nvCxnSpPr>
      <xdr:spPr>
        <a:xfrm>
          <a:off x="3295650" y="627983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744</xdr:row>
      <xdr:rowOff>76200</xdr:rowOff>
    </xdr:from>
    <xdr:to>
      <xdr:col>17</xdr:col>
      <xdr:colOff>114300</xdr:colOff>
      <xdr:row>744</xdr:row>
      <xdr:rowOff>76200</xdr:rowOff>
    </xdr:to>
    <xdr:cxnSp macro="">
      <xdr:nvCxnSpPr>
        <xdr:cNvPr id="1057" name="Straight Arrow Connector 1056">
          <a:extLst>
            <a:ext uri="{FF2B5EF4-FFF2-40B4-BE49-F238E27FC236}">
              <a16:creationId xmlns:a16="http://schemas.microsoft.com/office/drawing/2014/main" id="{580498FF-993C-40B9-8B87-7E9FEEE1F13D}"/>
            </a:ext>
          </a:extLst>
        </xdr:cNvPr>
        <xdr:cNvCxnSpPr/>
      </xdr:nvCxnSpPr>
      <xdr:spPr>
        <a:xfrm>
          <a:off x="2647950" y="72732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745</xdr:row>
      <xdr:rowOff>76200</xdr:rowOff>
    </xdr:from>
    <xdr:to>
      <xdr:col>17</xdr:col>
      <xdr:colOff>114300</xdr:colOff>
      <xdr:row>745</xdr:row>
      <xdr:rowOff>76200</xdr:rowOff>
    </xdr:to>
    <xdr:cxnSp macro="">
      <xdr:nvCxnSpPr>
        <xdr:cNvPr id="1058" name="Straight Arrow Connector 1057">
          <a:extLst>
            <a:ext uri="{FF2B5EF4-FFF2-40B4-BE49-F238E27FC236}">
              <a16:creationId xmlns:a16="http://schemas.microsoft.com/office/drawing/2014/main" id="{77D61E3D-A276-41DF-B842-661DFF975EAD}"/>
            </a:ext>
          </a:extLst>
        </xdr:cNvPr>
        <xdr:cNvCxnSpPr/>
      </xdr:nvCxnSpPr>
      <xdr:spPr>
        <a:xfrm>
          <a:off x="2647950" y="72875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746</xdr:row>
      <xdr:rowOff>76200</xdr:rowOff>
    </xdr:from>
    <xdr:to>
      <xdr:col>17</xdr:col>
      <xdr:colOff>114300</xdr:colOff>
      <xdr:row>746</xdr:row>
      <xdr:rowOff>76200</xdr:rowOff>
    </xdr:to>
    <xdr:cxnSp macro="">
      <xdr:nvCxnSpPr>
        <xdr:cNvPr id="1059" name="Straight Arrow Connector 1058">
          <a:extLst>
            <a:ext uri="{FF2B5EF4-FFF2-40B4-BE49-F238E27FC236}">
              <a16:creationId xmlns:a16="http://schemas.microsoft.com/office/drawing/2014/main" id="{16B58F8C-7121-4477-9840-E39C389286D6}"/>
            </a:ext>
          </a:extLst>
        </xdr:cNvPr>
        <xdr:cNvCxnSpPr/>
      </xdr:nvCxnSpPr>
      <xdr:spPr>
        <a:xfrm>
          <a:off x="2647950" y="73018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747</xdr:row>
      <xdr:rowOff>76200</xdr:rowOff>
    </xdr:from>
    <xdr:to>
      <xdr:col>17</xdr:col>
      <xdr:colOff>114300</xdr:colOff>
      <xdr:row>747</xdr:row>
      <xdr:rowOff>76200</xdr:rowOff>
    </xdr:to>
    <xdr:cxnSp macro="">
      <xdr:nvCxnSpPr>
        <xdr:cNvPr id="1060" name="Straight Arrow Connector 1059">
          <a:extLst>
            <a:ext uri="{FF2B5EF4-FFF2-40B4-BE49-F238E27FC236}">
              <a16:creationId xmlns:a16="http://schemas.microsoft.com/office/drawing/2014/main" id="{38A6E6E6-2B11-4984-B30F-0A1F492C8007}"/>
            </a:ext>
          </a:extLst>
        </xdr:cNvPr>
        <xdr:cNvCxnSpPr/>
      </xdr:nvCxnSpPr>
      <xdr:spPr>
        <a:xfrm>
          <a:off x="2647950" y="73161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730</xdr:row>
      <xdr:rowOff>133350</xdr:rowOff>
    </xdr:from>
    <xdr:to>
      <xdr:col>24</xdr:col>
      <xdr:colOff>80972</xdr:colOff>
      <xdr:row>743</xdr:row>
      <xdr:rowOff>85723</xdr:rowOff>
    </xdr:to>
    <xdr:grpSp>
      <xdr:nvGrpSpPr>
        <xdr:cNvPr id="1362" name="Group 1361">
          <a:extLst>
            <a:ext uri="{FF2B5EF4-FFF2-40B4-BE49-F238E27FC236}">
              <a16:creationId xmlns:a16="http://schemas.microsoft.com/office/drawing/2014/main" id="{735BBE4C-0314-8952-833E-F39CC1330A50}"/>
            </a:ext>
          </a:extLst>
        </xdr:cNvPr>
        <xdr:cNvGrpSpPr/>
      </xdr:nvGrpSpPr>
      <xdr:grpSpPr>
        <a:xfrm>
          <a:off x="409574" y="105079800"/>
          <a:ext cx="3557598" cy="1809748"/>
          <a:chOff x="409574" y="70789800"/>
          <a:chExt cx="3557598" cy="1809748"/>
        </a:xfrm>
      </xdr:grpSpPr>
      <xdr:cxnSp macro="">
        <xdr:nvCxnSpPr>
          <xdr:cNvPr id="1011" name="Straight Connector 1010">
            <a:extLst>
              <a:ext uri="{FF2B5EF4-FFF2-40B4-BE49-F238E27FC236}">
                <a16:creationId xmlns:a16="http://schemas.microsoft.com/office/drawing/2014/main" id="{EAF0CED1-3EA9-4D7F-B538-081B474721F6}"/>
              </a:ext>
            </a:extLst>
          </xdr:cNvPr>
          <xdr:cNvCxnSpPr/>
        </xdr:nvCxnSpPr>
        <xdr:spPr>
          <a:xfrm>
            <a:off x="409575" y="72085199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2" name="Isosceles Triangle 1011">
            <a:extLst>
              <a:ext uri="{FF2B5EF4-FFF2-40B4-BE49-F238E27FC236}">
                <a16:creationId xmlns:a16="http://schemas.microsoft.com/office/drawing/2014/main" id="{A889C827-A4DF-4F33-BC4F-AB428FD3947A}"/>
              </a:ext>
            </a:extLst>
          </xdr:cNvPr>
          <xdr:cNvSpPr/>
        </xdr:nvSpPr>
        <xdr:spPr>
          <a:xfrm>
            <a:off x="409575" y="7138035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13" name="Straight Connector 1012">
            <a:extLst>
              <a:ext uri="{FF2B5EF4-FFF2-40B4-BE49-F238E27FC236}">
                <a16:creationId xmlns:a16="http://schemas.microsoft.com/office/drawing/2014/main" id="{2299831D-9A2E-42F1-8AF6-B76E12B40952}"/>
              </a:ext>
            </a:extLst>
          </xdr:cNvPr>
          <xdr:cNvCxnSpPr/>
        </xdr:nvCxnSpPr>
        <xdr:spPr>
          <a:xfrm>
            <a:off x="485776" y="71370825"/>
            <a:ext cx="34051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4" name="Isosceles Triangle 1013">
            <a:extLst>
              <a:ext uri="{FF2B5EF4-FFF2-40B4-BE49-F238E27FC236}">
                <a16:creationId xmlns:a16="http://schemas.microsoft.com/office/drawing/2014/main" id="{C62004C4-9A5F-4344-9401-815AC7383A53}"/>
              </a:ext>
            </a:extLst>
          </xdr:cNvPr>
          <xdr:cNvSpPr/>
        </xdr:nvSpPr>
        <xdr:spPr>
          <a:xfrm>
            <a:off x="3805247" y="7137558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15" name="Straight Arrow Connector 1014">
            <a:extLst>
              <a:ext uri="{FF2B5EF4-FFF2-40B4-BE49-F238E27FC236}">
                <a16:creationId xmlns:a16="http://schemas.microsoft.com/office/drawing/2014/main" id="{80C4F2FC-06A9-48EB-92A0-7286C8A93E29}"/>
              </a:ext>
            </a:extLst>
          </xdr:cNvPr>
          <xdr:cNvCxnSpPr/>
        </xdr:nvCxnSpPr>
        <xdr:spPr>
          <a:xfrm>
            <a:off x="485775" y="711326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6" name="Straight Arrow Connector 1015">
            <a:extLst>
              <a:ext uri="{FF2B5EF4-FFF2-40B4-BE49-F238E27FC236}">
                <a16:creationId xmlns:a16="http://schemas.microsoft.com/office/drawing/2014/main" id="{34C42720-655F-44C5-A792-65AC5837D779}"/>
              </a:ext>
            </a:extLst>
          </xdr:cNvPr>
          <xdr:cNvCxnSpPr/>
        </xdr:nvCxnSpPr>
        <xdr:spPr>
          <a:xfrm>
            <a:off x="647700" y="711374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7" name="Straight Arrow Connector 1016">
            <a:extLst>
              <a:ext uri="{FF2B5EF4-FFF2-40B4-BE49-F238E27FC236}">
                <a16:creationId xmlns:a16="http://schemas.microsoft.com/office/drawing/2014/main" id="{938D2731-38AD-46E7-98E2-5033CA4ED99D}"/>
              </a:ext>
            </a:extLst>
          </xdr:cNvPr>
          <xdr:cNvCxnSpPr/>
        </xdr:nvCxnSpPr>
        <xdr:spPr>
          <a:xfrm>
            <a:off x="809625" y="711374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8" name="Straight Arrow Connector 1017">
            <a:extLst>
              <a:ext uri="{FF2B5EF4-FFF2-40B4-BE49-F238E27FC236}">
                <a16:creationId xmlns:a16="http://schemas.microsoft.com/office/drawing/2014/main" id="{52D3F3EC-5863-4807-908C-DB1404068964}"/>
              </a:ext>
            </a:extLst>
          </xdr:cNvPr>
          <xdr:cNvCxnSpPr/>
        </xdr:nvCxnSpPr>
        <xdr:spPr>
          <a:xfrm>
            <a:off x="971550" y="7114222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9" name="Straight Arrow Connector 1018">
            <a:extLst>
              <a:ext uri="{FF2B5EF4-FFF2-40B4-BE49-F238E27FC236}">
                <a16:creationId xmlns:a16="http://schemas.microsoft.com/office/drawing/2014/main" id="{678897A9-BB77-400D-AFDB-8B3A074BAAFD}"/>
              </a:ext>
            </a:extLst>
          </xdr:cNvPr>
          <xdr:cNvCxnSpPr/>
        </xdr:nvCxnSpPr>
        <xdr:spPr>
          <a:xfrm>
            <a:off x="1133475" y="711374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0" name="Straight Arrow Connector 1019">
            <a:extLst>
              <a:ext uri="{FF2B5EF4-FFF2-40B4-BE49-F238E27FC236}">
                <a16:creationId xmlns:a16="http://schemas.microsoft.com/office/drawing/2014/main" id="{31654F5B-FB95-43C1-965D-D1443B479BC1}"/>
              </a:ext>
            </a:extLst>
          </xdr:cNvPr>
          <xdr:cNvCxnSpPr/>
        </xdr:nvCxnSpPr>
        <xdr:spPr>
          <a:xfrm>
            <a:off x="1295400" y="71142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1" name="Straight Arrow Connector 1020">
            <a:extLst>
              <a:ext uri="{FF2B5EF4-FFF2-40B4-BE49-F238E27FC236}">
                <a16:creationId xmlns:a16="http://schemas.microsoft.com/office/drawing/2014/main" id="{DE19C715-B595-46CE-B4A1-E5C07F42AC4F}"/>
              </a:ext>
            </a:extLst>
          </xdr:cNvPr>
          <xdr:cNvCxnSpPr/>
        </xdr:nvCxnSpPr>
        <xdr:spPr>
          <a:xfrm>
            <a:off x="1457325" y="71142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2" name="Straight Arrow Connector 1021">
            <a:extLst>
              <a:ext uri="{FF2B5EF4-FFF2-40B4-BE49-F238E27FC236}">
                <a16:creationId xmlns:a16="http://schemas.microsoft.com/office/drawing/2014/main" id="{AEB5D9ED-73E6-466D-B9C7-7312C21211A3}"/>
              </a:ext>
            </a:extLst>
          </xdr:cNvPr>
          <xdr:cNvCxnSpPr/>
        </xdr:nvCxnSpPr>
        <xdr:spPr>
          <a:xfrm>
            <a:off x="1781175" y="711374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3" name="Straight Arrow Connector 1022">
            <a:extLst>
              <a:ext uri="{FF2B5EF4-FFF2-40B4-BE49-F238E27FC236}">
                <a16:creationId xmlns:a16="http://schemas.microsoft.com/office/drawing/2014/main" id="{DBE38910-FD01-4025-BE24-FBF284F7D156}"/>
              </a:ext>
            </a:extLst>
          </xdr:cNvPr>
          <xdr:cNvCxnSpPr/>
        </xdr:nvCxnSpPr>
        <xdr:spPr>
          <a:xfrm>
            <a:off x="1943100" y="71142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4" name="Straight Arrow Connector 1023">
            <a:extLst>
              <a:ext uri="{FF2B5EF4-FFF2-40B4-BE49-F238E27FC236}">
                <a16:creationId xmlns:a16="http://schemas.microsoft.com/office/drawing/2014/main" id="{3D1017A7-1D33-41F9-B4DA-A8968604A5FA}"/>
              </a:ext>
            </a:extLst>
          </xdr:cNvPr>
          <xdr:cNvCxnSpPr/>
        </xdr:nvCxnSpPr>
        <xdr:spPr>
          <a:xfrm>
            <a:off x="2105025" y="71142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5" name="Straight Arrow Connector 1024">
            <a:extLst>
              <a:ext uri="{FF2B5EF4-FFF2-40B4-BE49-F238E27FC236}">
                <a16:creationId xmlns:a16="http://schemas.microsoft.com/office/drawing/2014/main" id="{DEE12540-F57C-4046-98CF-12D0F16806BC}"/>
              </a:ext>
            </a:extLst>
          </xdr:cNvPr>
          <xdr:cNvCxnSpPr/>
        </xdr:nvCxnSpPr>
        <xdr:spPr>
          <a:xfrm>
            <a:off x="2266950" y="711469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6" name="Straight Arrow Connector 1025">
            <a:extLst>
              <a:ext uri="{FF2B5EF4-FFF2-40B4-BE49-F238E27FC236}">
                <a16:creationId xmlns:a16="http://schemas.microsoft.com/office/drawing/2014/main" id="{8C633712-4B6F-48E8-831C-1E4FB4EE45DF}"/>
              </a:ext>
            </a:extLst>
          </xdr:cNvPr>
          <xdr:cNvCxnSpPr/>
        </xdr:nvCxnSpPr>
        <xdr:spPr>
          <a:xfrm>
            <a:off x="2428875" y="711374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7" name="Straight Arrow Connector 1026">
            <a:extLst>
              <a:ext uri="{FF2B5EF4-FFF2-40B4-BE49-F238E27FC236}">
                <a16:creationId xmlns:a16="http://schemas.microsoft.com/office/drawing/2014/main" id="{6A9400E2-A4FF-41E0-BFC1-0F9767020E6C}"/>
              </a:ext>
            </a:extLst>
          </xdr:cNvPr>
          <xdr:cNvCxnSpPr/>
        </xdr:nvCxnSpPr>
        <xdr:spPr>
          <a:xfrm>
            <a:off x="2590800" y="711422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8" name="Straight Connector 1027">
            <a:extLst>
              <a:ext uri="{FF2B5EF4-FFF2-40B4-BE49-F238E27FC236}">
                <a16:creationId xmlns:a16="http://schemas.microsoft.com/office/drawing/2014/main" id="{64D7DAA9-B236-4A15-92C0-7A733AD0424E}"/>
              </a:ext>
            </a:extLst>
          </xdr:cNvPr>
          <xdr:cNvCxnSpPr/>
        </xdr:nvCxnSpPr>
        <xdr:spPr>
          <a:xfrm>
            <a:off x="485768" y="71137462"/>
            <a:ext cx="340043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9" name="Straight Arrow Connector 1028">
            <a:extLst>
              <a:ext uri="{FF2B5EF4-FFF2-40B4-BE49-F238E27FC236}">
                <a16:creationId xmlns:a16="http://schemas.microsoft.com/office/drawing/2014/main" id="{631D168C-882E-4312-BE18-B86C6ADB9C22}"/>
              </a:ext>
            </a:extLst>
          </xdr:cNvPr>
          <xdr:cNvCxnSpPr/>
        </xdr:nvCxnSpPr>
        <xdr:spPr>
          <a:xfrm flipV="1">
            <a:off x="485775" y="7149941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0" name="Straight Arrow Connector 1029">
            <a:extLst>
              <a:ext uri="{FF2B5EF4-FFF2-40B4-BE49-F238E27FC236}">
                <a16:creationId xmlns:a16="http://schemas.microsoft.com/office/drawing/2014/main" id="{CE989339-3FF4-4ABB-BC50-AD3593BC3E1F}"/>
              </a:ext>
            </a:extLst>
          </xdr:cNvPr>
          <xdr:cNvCxnSpPr/>
        </xdr:nvCxnSpPr>
        <xdr:spPr>
          <a:xfrm flipV="1">
            <a:off x="3886209" y="7149464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1" name="Straight Connector 1030">
            <a:extLst>
              <a:ext uri="{FF2B5EF4-FFF2-40B4-BE49-F238E27FC236}">
                <a16:creationId xmlns:a16="http://schemas.microsoft.com/office/drawing/2014/main" id="{DE05B824-3B15-44C0-AB21-72DD7C9C5C28}"/>
              </a:ext>
            </a:extLst>
          </xdr:cNvPr>
          <xdr:cNvCxnSpPr/>
        </xdr:nvCxnSpPr>
        <xdr:spPr>
          <a:xfrm>
            <a:off x="485775" y="7194708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2" name="Straight Connector 1031">
            <a:extLst>
              <a:ext uri="{FF2B5EF4-FFF2-40B4-BE49-F238E27FC236}">
                <a16:creationId xmlns:a16="http://schemas.microsoft.com/office/drawing/2014/main" id="{7F9DB4A7-5BDD-40BD-8B3A-27D96CEF562A}"/>
              </a:ext>
            </a:extLst>
          </xdr:cNvPr>
          <xdr:cNvCxnSpPr/>
        </xdr:nvCxnSpPr>
        <xdr:spPr>
          <a:xfrm>
            <a:off x="3886206" y="71947088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3" name="Straight Connector 1032">
            <a:extLst>
              <a:ext uri="{FF2B5EF4-FFF2-40B4-BE49-F238E27FC236}">
                <a16:creationId xmlns:a16="http://schemas.microsoft.com/office/drawing/2014/main" id="{A9FFB6B6-197B-4851-8009-3907CD2ADBA9}"/>
              </a:ext>
            </a:extLst>
          </xdr:cNvPr>
          <xdr:cNvCxnSpPr/>
        </xdr:nvCxnSpPr>
        <xdr:spPr>
          <a:xfrm>
            <a:off x="409574" y="72370951"/>
            <a:ext cx="354806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4" name="Straight Connector 1033">
            <a:extLst>
              <a:ext uri="{FF2B5EF4-FFF2-40B4-BE49-F238E27FC236}">
                <a16:creationId xmlns:a16="http://schemas.microsoft.com/office/drawing/2014/main" id="{614326E4-B1D8-4408-8C65-9570137B60BF}"/>
              </a:ext>
            </a:extLst>
          </xdr:cNvPr>
          <xdr:cNvCxnSpPr/>
        </xdr:nvCxnSpPr>
        <xdr:spPr>
          <a:xfrm flipH="1">
            <a:off x="442912" y="72332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5" name="Straight Connector 1034">
            <a:extLst>
              <a:ext uri="{FF2B5EF4-FFF2-40B4-BE49-F238E27FC236}">
                <a16:creationId xmlns:a16="http://schemas.microsoft.com/office/drawing/2014/main" id="{B68F8818-6CCD-46B3-9D50-DFFF53D4A288}"/>
              </a:ext>
            </a:extLst>
          </xdr:cNvPr>
          <xdr:cNvCxnSpPr/>
        </xdr:nvCxnSpPr>
        <xdr:spPr>
          <a:xfrm flipH="1">
            <a:off x="3843343" y="7232808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6" name="Straight Connector 1035">
            <a:extLst>
              <a:ext uri="{FF2B5EF4-FFF2-40B4-BE49-F238E27FC236}">
                <a16:creationId xmlns:a16="http://schemas.microsoft.com/office/drawing/2014/main" id="{02EE3D7D-3CBF-4632-AE78-0835FF7DE6AD}"/>
              </a:ext>
            </a:extLst>
          </xdr:cNvPr>
          <xdr:cNvCxnSpPr/>
        </xdr:nvCxnSpPr>
        <xdr:spPr>
          <a:xfrm>
            <a:off x="485775" y="7245667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7" name="Straight Arrow Connector 1036">
            <a:extLst>
              <a:ext uri="{FF2B5EF4-FFF2-40B4-BE49-F238E27FC236}">
                <a16:creationId xmlns:a16="http://schemas.microsoft.com/office/drawing/2014/main" id="{E4F08CA6-3035-4F94-BBAE-9DDEED124408}"/>
              </a:ext>
            </a:extLst>
          </xdr:cNvPr>
          <xdr:cNvCxnSpPr/>
        </xdr:nvCxnSpPr>
        <xdr:spPr>
          <a:xfrm>
            <a:off x="490537" y="72513825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8" name="Straight Connector 1037">
            <a:extLst>
              <a:ext uri="{FF2B5EF4-FFF2-40B4-BE49-F238E27FC236}">
                <a16:creationId xmlns:a16="http://schemas.microsoft.com/office/drawing/2014/main" id="{B8E0E875-95FC-4655-856A-3AAF4B7AE21D}"/>
              </a:ext>
            </a:extLst>
          </xdr:cNvPr>
          <xdr:cNvCxnSpPr/>
        </xdr:nvCxnSpPr>
        <xdr:spPr>
          <a:xfrm flipH="1" flipV="1">
            <a:off x="857250" y="7107078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39" name="Group 1038">
            <a:extLst>
              <a:ext uri="{FF2B5EF4-FFF2-40B4-BE49-F238E27FC236}">
                <a16:creationId xmlns:a16="http://schemas.microsoft.com/office/drawing/2014/main" id="{0775A7D9-9E6B-42A9-90C9-6C62A01A1805}"/>
              </a:ext>
            </a:extLst>
          </xdr:cNvPr>
          <xdr:cNvGrpSpPr/>
        </xdr:nvGrpSpPr>
        <xdr:grpSpPr>
          <a:xfrm>
            <a:off x="1576388" y="71327962"/>
            <a:ext cx="85725" cy="85726"/>
            <a:chOff x="1738313" y="3957637"/>
            <a:chExt cx="85725" cy="85726"/>
          </a:xfrm>
        </xdr:grpSpPr>
        <xdr:cxnSp macro="">
          <xdr:nvCxnSpPr>
            <xdr:cNvPr id="1040" name="Straight Connector 1039">
              <a:extLst>
                <a:ext uri="{FF2B5EF4-FFF2-40B4-BE49-F238E27FC236}">
                  <a16:creationId xmlns:a16="http://schemas.microsoft.com/office/drawing/2014/main" id="{ABE1D0FE-616A-806C-AD2E-B3D4CDD6588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41" name="Straight Connector 1040">
              <a:extLst>
                <a:ext uri="{FF2B5EF4-FFF2-40B4-BE49-F238E27FC236}">
                  <a16:creationId xmlns:a16="http://schemas.microsoft.com/office/drawing/2014/main" id="{4533FA0E-A9CE-68CF-C98E-01EAE6A52E4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42" name="Straight Arrow Connector 1041">
            <a:extLst>
              <a:ext uri="{FF2B5EF4-FFF2-40B4-BE49-F238E27FC236}">
                <a16:creationId xmlns:a16="http://schemas.microsoft.com/office/drawing/2014/main" id="{F79807CC-3CED-4673-B31E-B4D43E71A493}"/>
              </a:ext>
            </a:extLst>
          </xdr:cNvPr>
          <xdr:cNvCxnSpPr/>
        </xdr:nvCxnSpPr>
        <xdr:spPr>
          <a:xfrm>
            <a:off x="2914650" y="711374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3" name="Straight Arrow Connector 1042">
            <a:extLst>
              <a:ext uri="{FF2B5EF4-FFF2-40B4-BE49-F238E27FC236}">
                <a16:creationId xmlns:a16="http://schemas.microsoft.com/office/drawing/2014/main" id="{951907A6-BF94-48B7-A5CD-DED7BD6EE59D}"/>
              </a:ext>
            </a:extLst>
          </xdr:cNvPr>
          <xdr:cNvCxnSpPr/>
        </xdr:nvCxnSpPr>
        <xdr:spPr>
          <a:xfrm>
            <a:off x="3076575" y="711374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4" name="Straight Arrow Connector 1043">
            <a:extLst>
              <a:ext uri="{FF2B5EF4-FFF2-40B4-BE49-F238E27FC236}">
                <a16:creationId xmlns:a16="http://schemas.microsoft.com/office/drawing/2014/main" id="{7ABACA9F-FF9E-4010-AB16-5E5DAD7BB62D}"/>
              </a:ext>
            </a:extLst>
          </xdr:cNvPr>
          <xdr:cNvCxnSpPr/>
        </xdr:nvCxnSpPr>
        <xdr:spPr>
          <a:xfrm>
            <a:off x="3238500" y="7114222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5" name="Straight Arrow Connector 1044">
            <a:extLst>
              <a:ext uri="{FF2B5EF4-FFF2-40B4-BE49-F238E27FC236}">
                <a16:creationId xmlns:a16="http://schemas.microsoft.com/office/drawing/2014/main" id="{F6AC2000-C5B8-4A7F-AC01-354AD7161717}"/>
              </a:ext>
            </a:extLst>
          </xdr:cNvPr>
          <xdr:cNvCxnSpPr/>
        </xdr:nvCxnSpPr>
        <xdr:spPr>
          <a:xfrm>
            <a:off x="3562350" y="711374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6" name="Straight Arrow Connector 1045">
            <a:extLst>
              <a:ext uri="{FF2B5EF4-FFF2-40B4-BE49-F238E27FC236}">
                <a16:creationId xmlns:a16="http://schemas.microsoft.com/office/drawing/2014/main" id="{290CFFDD-636A-43F3-B98E-6214BFAE6B36}"/>
              </a:ext>
            </a:extLst>
          </xdr:cNvPr>
          <xdr:cNvCxnSpPr/>
        </xdr:nvCxnSpPr>
        <xdr:spPr>
          <a:xfrm>
            <a:off x="3724275" y="711374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7" name="Straight Arrow Connector 1046">
            <a:extLst>
              <a:ext uri="{FF2B5EF4-FFF2-40B4-BE49-F238E27FC236}">
                <a16:creationId xmlns:a16="http://schemas.microsoft.com/office/drawing/2014/main" id="{B7287748-D5B6-410F-AD43-D15C911CE6A3}"/>
              </a:ext>
            </a:extLst>
          </xdr:cNvPr>
          <xdr:cNvCxnSpPr/>
        </xdr:nvCxnSpPr>
        <xdr:spPr>
          <a:xfrm>
            <a:off x="3886200" y="711374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48" name="Group 1047">
            <a:extLst>
              <a:ext uri="{FF2B5EF4-FFF2-40B4-BE49-F238E27FC236}">
                <a16:creationId xmlns:a16="http://schemas.microsoft.com/office/drawing/2014/main" id="{473E8DE0-D866-4916-927A-F8A0D62913CB}"/>
              </a:ext>
            </a:extLst>
          </xdr:cNvPr>
          <xdr:cNvGrpSpPr/>
        </xdr:nvGrpSpPr>
        <xdr:grpSpPr>
          <a:xfrm>
            <a:off x="2714625" y="71327963"/>
            <a:ext cx="85725" cy="85726"/>
            <a:chOff x="1738313" y="3957637"/>
            <a:chExt cx="85725" cy="85726"/>
          </a:xfrm>
        </xdr:grpSpPr>
        <xdr:cxnSp macro="">
          <xdr:nvCxnSpPr>
            <xdr:cNvPr id="1049" name="Straight Connector 1048">
              <a:extLst>
                <a:ext uri="{FF2B5EF4-FFF2-40B4-BE49-F238E27FC236}">
                  <a16:creationId xmlns:a16="http://schemas.microsoft.com/office/drawing/2014/main" id="{4DA01F32-FAEA-4624-C7DA-CED8763C59F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50" name="Straight Connector 1049">
              <a:extLst>
                <a:ext uri="{FF2B5EF4-FFF2-40B4-BE49-F238E27FC236}">
                  <a16:creationId xmlns:a16="http://schemas.microsoft.com/office/drawing/2014/main" id="{ADE684AE-F449-1CEE-EFAC-BB665AEBB39D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51" name="Straight Connector 1050">
            <a:extLst>
              <a:ext uri="{FF2B5EF4-FFF2-40B4-BE49-F238E27FC236}">
                <a16:creationId xmlns:a16="http://schemas.microsoft.com/office/drawing/2014/main" id="{A0E3F071-C07D-4808-93EB-6DCD48136A82}"/>
              </a:ext>
            </a:extLst>
          </xdr:cNvPr>
          <xdr:cNvCxnSpPr/>
        </xdr:nvCxnSpPr>
        <xdr:spPr>
          <a:xfrm>
            <a:off x="1619251" y="7165181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2" name="Straight Connector 1051">
            <a:extLst>
              <a:ext uri="{FF2B5EF4-FFF2-40B4-BE49-F238E27FC236}">
                <a16:creationId xmlns:a16="http://schemas.microsoft.com/office/drawing/2014/main" id="{8D218C6A-FC82-452E-8F90-50F6E99CCA46}"/>
              </a:ext>
            </a:extLst>
          </xdr:cNvPr>
          <xdr:cNvCxnSpPr/>
        </xdr:nvCxnSpPr>
        <xdr:spPr>
          <a:xfrm flipH="1">
            <a:off x="1576388" y="7204710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3" name="Straight Connector 1052">
            <a:extLst>
              <a:ext uri="{FF2B5EF4-FFF2-40B4-BE49-F238E27FC236}">
                <a16:creationId xmlns:a16="http://schemas.microsoft.com/office/drawing/2014/main" id="{2C332E49-BF47-46FD-B4D1-614E021820CF}"/>
              </a:ext>
            </a:extLst>
          </xdr:cNvPr>
          <xdr:cNvCxnSpPr/>
        </xdr:nvCxnSpPr>
        <xdr:spPr>
          <a:xfrm flipH="1">
            <a:off x="442913" y="7204709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4" name="Straight Connector 1053">
            <a:extLst>
              <a:ext uri="{FF2B5EF4-FFF2-40B4-BE49-F238E27FC236}">
                <a16:creationId xmlns:a16="http://schemas.microsoft.com/office/drawing/2014/main" id="{F9B5E109-30EE-405E-B756-B2AFAE4862AE}"/>
              </a:ext>
            </a:extLst>
          </xdr:cNvPr>
          <xdr:cNvCxnSpPr/>
        </xdr:nvCxnSpPr>
        <xdr:spPr>
          <a:xfrm flipH="1">
            <a:off x="3843344" y="7204233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5" name="Straight Connector 1054">
            <a:extLst>
              <a:ext uri="{FF2B5EF4-FFF2-40B4-BE49-F238E27FC236}">
                <a16:creationId xmlns:a16="http://schemas.microsoft.com/office/drawing/2014/main" id="{1469ABBC-33B1-4463-AB64-F9606738B1E1}"/>
              </a:ext>
            </a:extLst>
          </xdr:cNvPr>
          <xdr:cNvCxnSpPr/>
        </xdr:nvCxnSpPr>
        <xdr:spPr>
          <a:xfrm>
            <a:off x="2752726" y="7165181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6" name="Straight Connector 1055">
            <a:extLst>
              <a:ext uri="{FF2B5EF4-FFF2-40B4-BE49-F238E27FC236}">
                <a16:creationId xmlns:a16="http://schemas.microsoft.com/office/drawing/2014/main" id="{528583D5-1C5E-4A39-B06A-1504F6DF2277}"/>
              </a:ext>
            </a:extLst>
          </xdr:cNvPr>
          <xdr:cNvCxnSpPr/>
        </xdr:nvCxnSpPr>
        <xdr:spPr>
          <a:xfrm flipH="1">
            <a:off x="2700338" y="7204710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65" name="Group 1064">
            <a:extLst>
              <a:ext uri="{FF2B5EF4-FFF2-40B4-BE49-F238E27FC236}">
                <a16:creationId xmlns:a16="http://schemas.microsoft.com/office/drawing/2014/main" id="{D1178975-1190-47AC-8253-216E4A6C0945}"/>
              </a:ext>
            </a:extLst>
          </xdr:cNvPr>
          <xdr:cNvGrpSpPr/>
        </xdr:nvGrpSpPr>
        <xdr:grpSpPr>
          <a:xfrm>
            <a:off x="447675" y="71323200"/>
            <a:ext cx="85725" cy="85726"/>
            <a:chOff x="1738313" y="3957637"/>
            <a:chExt cx="85725" cy="85726"/>
          </a:xfrm>
        </xdr:grpSpPr>
        <xdr:cxnSp macro="">
          <xdr:nvCxnSpPr>
            <xdr:cNvPr id="1066" name="Straight Connector 1065">
              <a:extLst>
                <a:ext uri="{FF2B5EF4-FFF2-40B4-BE49-F238E27FC236}">
                  <a16:creationId xmlns:a16="http://schemas.microsoft.com/office/drawing/2014/main" id="{1670F9DB-0B89-01C6-E776-CDDAD1A6635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67" name="Straight Connector 1066">
              <a:extLst>
                <a:ext uri="{FF2B5EF4-FFF2-40B4-BE49-F238E27FC236}">
                  <a16:creationId xmlns:a16="http://schemas.microsoft.com/office/drawing/2014/main" id="{B565B367-2A1A-7E16-2814-A29971CC5F9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68" name="Group 1067">
            <a:extLst>
              <a:ext uri="{FF2B5EF4-FFF2-40B4-BE49-F238E27FC236}">
                <a16:creationId xmlns:a16="http://schemas.microsoft.com/office/drawing/2014/main" id="{146673EF-D375-4060-91F4-534BE214A531}"/>
              </a:ext>
            </a:extLst>
          </xdr:cNvPr>
          <xdr:cNvGrpSpPr/>
        </xdr:nvGrpSpPr>
        <xdr:grpSpPr>
          <a:xfrm>
            <a:off x="3848100" y="71323200"/>
            <a:ext cx="85725" cy="85726"/>
            <a:chOff x="1738313" y="3957637"/>
            <a:chExt cx="85725" cy="85726"/>
          </a:xfrm>
        </xdr:grpSpPr>
        <xdr:cxnSp macro="">
          <xdr:nvCxnSpPr>
            <xdr:cNvPr id="1069" name="Straight Connector 1068">
              <a:extLst>
                <a:ext uri="{FF2B5EF4-FFF2-40B4-BE49-F238E27FC236}">
                  <a16:creationId xmlns:a16="http://schemas.microsoft.com/office/drawing/2014/main" id="{2B59E3FC-51AD-B856-3782-7647D88CF00A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70" name="Straight Connector 1069">
              <a:extLst>
                <a:ext uri="{FF2B5EF4-FFF2-40B4-BE49-F238E27FC236}">
                  <a16:creationId xmlns:a16="http://schemas.microsoft.com/office/drawing/2014/main" id="{B750D476-68B9-B20F-A8D1-4447F7C6DE01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72" name="Straight Arrow Connector 1071">
            <a:extLst>
              <a:ext uri="{FF2B5EF4-FFF2-40B4-BE49-F238E27FC236}">
                <a16:creationId xmlns:a16="http://schemas.microsoft.com/office/drawing/2014/main" id="{B1459CE6-981B-44FA-9556-DCFCA731EB72}"/>
              </a:ext>
            </a:extLst>
          </xdr:cNvPr>
          <xdr:cNvCxnSpPr/>
        </xdr:nvCxnSpPr>
        <xdr:spPr>
          <a:xfrm>
            <a:off x="1624012" y="707898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4" name="Straight Arrow Connector 1073">
            <a:extLst>
              <a:ext uri="{FF2B5EF4-FFF2-40B4-BE49-F238E27FC236}">
                <a16:creationId xmlns:a16="http://schemas.microsoft.com/office/drawing/2014/main" id="{FF035A10-2130-4BAF-B2C1-F9C13BCB0B79}"/>
              </a:ext>
            </a:extLst>
          </xdr:cNvPr>
          <xdr:cNvCxnSpPr/>
        </xdr:nvCxnSpPr>
        <xdr:spPr>
          <a:xfrm>
            <a:off x="2757487" y="707898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3" name="Straight Arrow Connector 1142">
            <a:extLst>
              <a:ext uri="{FF2B5EF4-FFF2-40B4-BE49-F238E27FC236}">
                <a16:creationId xmlns:a16="http://schemas.microsoft.com/office/drawing/2014/main" id="{54C78CBF-0D1B-4578-A460-E8213323C904}"/>
              </a:ext>
            </a:extLst>
          </xdr:cNvPr>
          <xdr:cNvCxnSpPr/>
        </xdr:nvCxnSpPr>
        <xdr:spPr>
          <a:xfrm>
            <a:off x="3400425" y="7114222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57150</xdr:colOff>
      <xdr:row>776</xdr:row>
      <xdr:rowOff>76200</xdr:rowOff>
    </xdr:from>
    <xdr:to>
      <xdr:col>17</xdr:col>
      <xdr:colOff>114300</xdr:colOff>
      <xdr:row>776</xdr:row>
      <xdr:rowOff>76200</xdr:rowOff>
    </xdr:to>
    <xdr:cxnSp macro="">
      <xdr:nvCxnSpPr>
        <xdr:cNvPr id="1192" name="Straight Arrow Connector 1191">
          <a:extLst>
            <a:ext uri="{FF2B5EF4-FFF2-40B4-BE49-F238E27FC236}">
              <a16:creationId xmlns:a16="http://schemas.microsoft.com/office/drawing/2014/main" id="{8E316A13-9C38-4D96-ADB1-D8201B8721CB}"/>
            </a:ext>
          </a:extLst>
        </xdr:cNvPr>
        <xdr:cNvCxnSpPr/>
      </xdr:nvCxnSpPr>
      <xdr:spPr>
        <a:xfrm>
          <a:off x="2809875" y="737997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777</xdr:row>
      <xdr:rowOff>76200</xdr:rowOff>
    </xdr:from>
    <xdr:to>
      <xdr:col>17</xdr:col>
      <xdr:colOff>114300</xdr:colOff>
      <xdr:row>777</xdr:row>
      <xdr:rowOff>76200</xdr:rowOff>
    </xdr:to>
    <xdr:cxnSp macro="">
      <xdr:nvCxnSpPr>
        <xdr:cNvPr id="1193" name="Straight Arrow Connector 1192">
          <a:extLst>
            <a:ext uri="{FF2B5EF4-FFF2-40B4-BE49-F238E27FC236}">
              <a16:creationId xmlns:a16="http://schemas.microsoft.com/office/drawing/2014/main" id="{A60BE2C7-A27A-4A8C-9A61-A7B98E163E1D}"/>
            </a:ext>
          </a:extLst>
        </xdr:cNvPr>
        <xdr:cNvCxnSpPr/>
      </xdr:nvCxnSpPr>
      <xdr:spPr>
        <a:xfrm>
          <a:off x="2809875" y="739425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781</xdr:row>
      <xdr:rowOff>66675</xdr:rowOff>
    </xdr:from>
    <xdr:to>
      <xdr:col>20</xdr:col>
      <xdr:colOff>104775</xdr:colOff>
      <xdr:row>781</xdr:row>
      <xdr:rowOff>66675</xdr:rowOff>
    </xdr:to>
    <xdr:cxnSp macro="">
      <xdr:nvCxnSpPr>
        <xdr:cNvPr id="1194" name="Straight Arrow Connector 1193">
          <a:extLst>
            <a:ext uri="{FF2B5EF4-FFF2-40B4-BE49-F238E27FC236}">
              <a16:creationId xmlns:a16="http://schemas.microsoft.com/office/drawing/2014/main" id="{F917A98A-2996-4D52-8979-3BA68BBEFCFF}"/>
            </a:ext>
          </a:extLst>
        </xdr:cNvPr>
        <xdr:cNvCxnSpPr/>
      </xdr:nvCxnSpPr>
      <xdr:spPr>
        <a:xfrm>
          <a:off x="3286125" y="745045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782</xdr:row>
      <xdr:rowOff>76200</xdr:rowOff>
    </xdr:from>
    <xdr:to>
      <xdr:col>20</xdr:col>
      <xdr:colOff>114300</xdr:colOff>
      <xdr:row>782</xdr:row>
      <xdr:rowOff>76200</xdr:rowOff>
    </xdr:to>
    <xdr:cxnSp macro="">
      <xdr:nvCxnSpPr>
        <xdr:cNvPr id="1195" name="Straight Arrow Connector 1194">
          <a:extLst>
            <a:ext uri="{FF2B5EF4-FFF2-40B4-BE49-F238E27FC236}">
              <a16:creationId xmlns:a16="http://schemas.microsoft.com/office/drawing/2014/main" id="{5BE5EEC4-D420-49A1-AA94-1762381E28D7}"/>
            </a:ext>
          </a:extLst>
        </xdr:cNvPr>
        <xdr:cNvCxnSpPr/>
      </xdr:nvCxnSpPr>
      <xdr:spPr>
        <a:xfrm>
          <a:off x="3295650" y="746569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783</xdr:row>
      <xdr:rowOff>76200</xdr:rowOff>
    </xdr:from>
    <xdr:to>
      <xdr:col>20</xdr:col>
      <xdr:colOff>114300</xdr:colOff>
      <xdr:row>783</xdr:row>
      <xdr:rowOff>76200</xdr:rowOff>
    </xdr:to>
    <xdr:cxnSp macro="">
      <xdr:nvCxnSpPr>
        <xdr:cNvPr id="1196" name="Straight Arrow Connector 1195">
          <a:extLst>
            <a:ext uri="{FF2B5EF4-FFF2-40B4-BE49-F238E27FC236}">
              <a16:creationId xmlns:a16="http://schemas.microsoft.com/office/drawing/2014/main" id="{139EF2BD-77D9-43EB-B008-C8F7BEB7DD26}"/>
            </a:ext>
          </a:extLst>
        </xdr:cNvPr>
        <xdr:cNvCxnSpPr/>
      </xdr:nvCxnSpPr>
      <xdr:spPr>
        <a:xfrm>
          <a:off x="3295650" y="747998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784</xdr:row>
      <xdr:rowOff>76200</xdr:rowOff>
    </xdr:from>
    <xdr:to>
      <xdr:col>20</xdr:col>
      <xdr:colOff>114300</xdr:colOff>
      <xdr:row>784</xdr:row>
      <xdr:rowOff>76200</xdr:rowOff>
    </xdr:to>
    <xdr:cxnSp macro="">
      <xdr:nvCxnSpPr>
        <xdr:cNvPr id="1197" name="Straight Arrow Connector 1196">
          <a:extLst>
            <a:ext uri="{FF2B5EF4-FFF2-40B4-BE49-F238E27FC236}">
              <a16:creationId xmlns:a16="http://schemas.microsoft.com/office/drawing/2014/main" id="{1500798D-7CD4-4BBC-97F4-D7FCAA74EF11}"/>
            </a:ext>
          </a:extLst>
        </xdr:cNvPr>
        <xdr:cNvCxnSpPr/>
      </xdr:nvCxnSpPr>
      <xdr:spPr>
        <a:xfrm>
          <a:off x="3295650" y="749427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774</xdr:row>
      <xdr:rowOff>76200</xdr:rowOff>
    </xdr:from>
    <xdr:to>
      <xdr:col>17</xdr:col>
      <xdr:colOff>114300</xdr:colOff>
      <xdr:row>774</xdr:row>
      <xdr:rowOff>76200</xdr:rowOff>
    </xdr:to>
    <xdr:cxnSp macro="">
      <xdr:nvCxnSpPr>
        <xdr:cNvPr id="1190" name="Straight Arrow Connector 1189">
          <a:extLst>
            <a:ext uri="{FF2B5EF4-FFF2-40B4-BE49-F238E27FC236}">
              <a16:creationId xmlns:a16="http://schemas.microsoft.com/office/drawing/2014/main" id="{124CE93A-21B6-4C03-9323-BE602BCDBBA9}"/>
            </a:ext>
          </a:extLst>
        </xdr:cNvPr>
        <xdr:cNvCxnSpPr/>
      </xdr:nvCxnSpPr>
      <xdr:spPr>
        <a:xfrm>
          <a:off x="2647950" y="77019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775</xdr:row>
      <xdr:rowOff>76200</xdr:rowOff>
    </xdr:from>
    <xdr:to>
      <xdr:col>17</xdr:col>
      <xdr:colOff>114300</xdr:colOff>
      <xdr:row>775</xdr:row>
      <xdr:rowOff>76200</xdr:rowOff>
    </xdr:to>
    <xdr:cxnSp macro="">
      <xdr:nvCxnSpPr>
        <xdr:cNvPr id="1191" name="Straight Arrow Connector 1190">
          <a:extLst>
            <a:ext uri="{FF2B5EF4-FFF2-40B4-BE49-F238E27FC236}">
              <a16:creationId xmlns:a16="http://schemas.microsoft.com/office/drawing/2014/main" id="{43BDA022-0875-4160-96AB-D9F97B3899B0}"/>
            </a:ext>
          </a:extLst>
        </xdr:cNvPr>
        <xdr:cNvCxnSpPr/>
      </xdr:nvCxnSpPr>
      <xdr:spPr>
        <a:xfrm>
          <a:off x="2647950" y="77162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760</xdr:row>
      <xdr:rowOff>128590</xdr:rowOff>
    </xdr:from>
    <xdr:to>
      <xdr:col>31</xdr:col>
      <xdr:colOff>85725</xdr:colOff>
      <xdr:row>773</xdr:row>
      <xdr:rowOff>85723</xdr:rowOff>
    </xdr:to>
    <xdr:grpSp>
      <xdr:nvGrpSpPr>
        <xdr:cNvPr id="1361" name="Group 1360">
          <a:extLst>
            <a:ext uri="{FF2B5EF4-FFF2-40B4-BE49-F238E27FC236}">
              <a16:creationId xmlns:a16="http://schemas.microsoft.com/office/drawing/2014/main" id="{E610BAB5-2BC3-35C2-7792-E4AE8B909E7F}"/>
            </a:ext>
          </a:extLst>
        </xdr:cNvPr>
        <xdr:cNvGrpSpPr/>
      </xdr:nvGrpSpPr>
      <xdr:grpSpPr>
        <a:xfrm>
          <a:off x="409574" y="109361290"/>
          <a:ext cx="4695826" cy="1814508"/>
          <a:chOff x="409574" y="75071290"/>
          <a:chExt cx="4695826" cy="1814508"/>
        </a:xfrm>
      </xdr:grpSpPr>
      <xdr:cxnSp macro="">
        <xdr:nvCxnSpPr>
          <xdr:cNvPr id="1144" name="Straight Connector 1143">
            <a:extLst>
              <a:ext uri="{FF2B5EF4-FFF2-40B4-BE49-F238E27FC236}">
                <a16:creationId xmlns:a16="http://schemas.microsoft.com/office/drawing/2014/main" id="{4856F908-F20D-4B69-8BA6-94E93FB985B9}"/>
              </a:ext>
            </a:extLst>
          </xdr:cNvPr>
          <xdr:cNvCxnSpPr/>
        </xdr:nvCxnSpPr>
        <xdr:spPr>
          <a:xfrm>
            <a:off x="409575" y="76371449"/>
            <a:ext cx="46958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45" name="Isosceles Triangle 1144">
            <a:extLst>
              <a:ext uri="{FF2B5EF4-FFF2-40B4-BE49-F238E27FC236}">
                <a16:creationId xmlns:a16="http://schemas.microsoft.com/office/drawing/2014/main" id="{086DDCD5-99A9-4F89-90D1-EC09FF6BB5F3}"/>
              </a:ext>
            </a:extLst>
          </xdr:cNvPr>
          <xdr:cNvSpPr/>
        </xdr:nvSpPr>
        <xdr:spPr>
          <a:xfrm>
            <a:off x="409575" y="756666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46" name="Straight Connector 1145">
            <a:extLst>
              <a:ext uri="{FF2B5EF4-FFF2-40B4-BE49-F238E27FC236}">
                <a16:creationId xmlns:a16="http://schemas.microsoft.com/office/drawing/2014/main" id="{5800FE86-B2B1-4656-987C-E350F096B2FB}"/>
              </a:ext>
            </a:extLst>
          </xdr:cNvPr>
          <xdr:cNvCxnSpPr/>
        </xdr:nvCxnSpPr>
        <xdr:spPr>
          <a:xfrm>
            <a:off x="485776" y="75657075"/>
            <a:ext cx="453389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47" name="Isosceles Triangle 1146">
            <a:extLst>
              <a:ext uri="{FF2B5EF4-FFF2-40B4-BE49-F238E27FC236}">
                <a16:creationId xmlns:a16="http://schemas.microsoft.com/office/drawing/2014/main" id="{5D1FFE94-962D-4CF2-ACBE-849CE1D1326E}"/>
              </a:ext>
            </a:extLst>
          </xdr:cNvPr>
          <xdr:cNvSpPr/>
        </xdr:nvSpPr>
        <xdr:spPr>
          <a:xfrm>
            <a:off x="4938729" y="756618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48" name="Straight Arrow Connector 1147">
            <a:extLst>
              <a:ext uri="{FF2B5EF4-FFF2-40B4-BE49-F238E27FC236}">
                <a16:creationId xmlns:a16="http://schemas.microsoft.com/office/drawing/2014/main" id="{70015B67-A92B-4B57-BBFC-01E1536D8364}"/>
              </a:ext>
            </a:extLst>
          </xdr:cNvPr>
          <xdr:cNvCxnSpPr/>
        </xdr:nvCxnSpPr>
        <xdr:spPr>
          <a:xfrm>
            <a:off x="485775" y="754189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9" name="Straight Arrow Connector 1148">
            <a:extLst>
              <a:ext uri="{FF2B5EF4-FFF2-40B4-BE49-F238E27FC236}">
                <a16:creationId xmlns:a16="http://schemas.microsoft.com/office/drawing/2014/main" id="{2CF23387-DEDC-4FEA-8F6B-57C6C48148B6}"/>
              </a:ext>
            </a:extLst>
          </xdr:cNvPr>
          <xdr:cNvCxnSpPr/>
        </xdr:nvCxnSpPr>
        <xdr:spPr>
          <a:xfrm>
            <a:off x="647700" y="75423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0" name="Straight Arrow Connector 1149">
            <a:extLst>
              <a:ext uri="{FF2B5EF4-FFF2-40B4-BE49-F238E27FC236}">
                <a16:creationId xmlns:a16="http://schemas.microsoft.com/office/drawing/2014/main" id="{B86DBAE5-28FA-4CFD-8B95-DF6FB9A1D3D1}"/>
              </a:ext>
            </a:extLst>
          </xdr:cNvPr>
          <xdr:cNvCxnSpPr/>
        </xdr:nvCxnSpPr>
        <xdr:spPr>
          <a:xfrm>
            <a:off x="809625" y="75423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1" name="Straight Arrow Connector 1150">
            <a:extLst>
              <a:ext uri="{FF2B5EF4-FFF2-40B4-BE49-F238E27FC236}">
                <a16:creationId xmlns:a16="http://schemas.microsoft.com/office/drawing/2014/main" id="{004ABD45-B1C5-4E60-A274-DA3A256C9E99}"/>
              </a:ext>
            </a:extLst>
          </xdr:cNvPr>
          <xdr:cNvCxnSpPr/>
        </xdr:nvCxnSpPr>
        <xdr:spPr>
          <a:xfrm>
            <a:off x="971550" y="754284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2" name="Straight Arrow Connector 1151">
            <a:extLst>
              <a:ext uri="{FF2B5EF4-FFF2-40B4-BE49-F238E27FC236}">
                <a16:creationId xmlns:a16="http://schemas.microsoft.com/office/drawing/2014/main" id="{8C1DEF15-3D20-4F98-8938-56F9C7B567EB}"/>
              </a:ext>
            </a:extLst>
          </xdr:cNvPr>
          <xdr:cNvCxnSpPr/>
        </xdr:nvCxnSpPr>
        <xdr:spPr>
          <a:xfrm>
            <a:off x="1133475" y="75423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3" name="Straight Arrow Connector 1152">
            <a:extLst>
              <a:ext uri="{FF2B5EF4-FFF2-40B4-BE49-F238E27FC236}">
                <a16:creationId xmlns:a16="http://schemas.microsoft.com/office/drawing/2014/main" id="{10096AE5-8F50-4C40-A158-759A9B48BD68}"/>
              </a:ext>
            </a:extLst>
          </xdr:cNvPr>
          <xdr:cNvCxnSpPr/>
        </xdr:nvCxnSpPr>
        <xdr:spPr>
          <a:xfrm>
            <a:off x="1295400" y="75428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4" name="Straight Arrow Connector 1153">
            <a:extLst>
              <a:ext uri="{FF2B5EF4-FFF2-40B4-BE49-F238E27FC236}">
                <a16:creationId xmlns:a16="http://schemas.microsoft.com/office/drawing/2014/main" id="{AAA87E8F-1B61-4740-A99E-C8073A4E7F26}"/>
              </a:ext>
            </a:extLst>
          </xdr:cNvPr>
          <xdr:cNvCxnSpPr/>
        </xdr:nvCxnSpPr>
        <xdr:spPr>
          <a:xfrm>
            <a:off x="1457325" y="75428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5" name="Straight Arrow Connector 1154">
            <a:extLst>
              <a:ext uri="{FF2B5EF4-FFF2-40B4-BE49-F238E27FC236}">
                <a16:creationId xmlns:a16="http://schemas.microsoft.com/office/drawing/2014/main" id="{47186217-7538-453E-BEC4-568C3EF28CFB}"/>
              </a:ext>
            </a:extLst>
          </xdr:cNvPr>
          <xdr:cNvCxnSpPr/>
        </xdr:nvCxnSpPr>
        <xdr:spPr>
          <a:xfrm>
            <a:off x="1781175" y="75423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6" name="Straight Arrow Connector 1155">
            <a:extLst>
              <a:ext uri="{FF2B5EF4-FFF2-40B4-BE49-F238E27FC236}">
                <a16:creationId xmlns:a16="http://schemas.microsoft.com/office/drawing/2014/main" id="{835C8F83-D581-4746-A3AD-D547FE47F5F5}"/>
              </a:ext>
            </a:extLst>
          </xdr:cNvPr>
          <xdr:cNvCxnSpPr/>
        </xdr:nvCxnSpPr>
        <xdr:spPr>
          <a:xfrm>
            <a:off x="1943100" y="75428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7" name="Straight Arrow Connector 1156">
            <a:extLst>
              <a:ext uri="{FF2B5EF4-FFF2-40B4-BE49-F238E27FC236}">
                <a16:creationId xmlns:a16="http://schemas.microsoft.com/office/drawing/2014/main" id="{4842B5C5-2F92-406F-9EEB-DB3408775731}"/>
              </a:ext>
            </a:extLst>
          </xdr:cNvPr>
          <xdr:cNvCxnSpPr/>
        </xdr:nvCxnSpPr>
        <xdr:spPr>
          <a:xfrm>
            <a:off x="2105025" y="75428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8" name="Straight Arrow Connector 1157">
            <a:extLst>
              <a:ext uri="{FF2B5EF4-FFF2-40B4-BE49-F238E27FC236}">
                <a16:creationId xmlns:a16="http://schemas.microsoft.com/office/drawing/2014/main" id="{61412ED8-E668-4737-B568-92397ADF5592}"/>
              </a:ext>
            </a:extLst>
          </xdr:cNvPr>
          <xdr:cNvCxnSpPr/>
        </xdr:nvCxnSpPr>
        <xdr:spPr>
          <a:xfrm>
            <a:off x="2266950" y="754332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9" name="Straight Arrow Connector 1158">
            <a:extLst>
              <a:ext uri="{FF2B5EF4-FFF2-40B4-BE49-F238E27FC236}">
                <a16:creationId xmlns:a16="http://schemas.microsoft.com/office/drawing/2014/main" id="{DE8C120E-7928-41DF-9C5C-A51DA3F6E65C}"/>
              </a:ext>
            </a:extLst>
          </xdr:cNvPr>
          <xdr:cNvCxnSpPr/>
        </xdr:nvCxnSpPr>
        <xdr:spPr>
          <a:xfrm>
            <a:off x="2428875" y="754237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0" name="Straight Arrow Connector 1159">
            <a:extLst>
              <a:ext uri="{FF2B5EF4-FFF2-40B4-BE49-F238E27FC236}">
                <a16:creationId xmlns:a16="http://schemas.microsoft.com/office/drawing/2014/main" id="{FC57297A-D70C-42DE-AB3D-DB08FA09DD47}"/>
              </a:ext>
            </a:extLst>
          </xdr:cNvPr>
          <xdr:cNvCxnSpPr/>
        </xdr:nvCxnSpPr>
        <xdr:spPr>
          <a:xfrm>
            <a:off x="2590800" y="754284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1" name="Straight Connector 1160">
            <a:extLst>
              <a:ext uri="{FF2B5EF4-FFF2-40B4-BE49-F238E27FC236}">
                <a16:creationId xmlns:a16="http://schemas.microsoft.com/office/drawing/2014/main" id="{5AD84D94-A84F-46DC-AD10-7B2295CB97FD}"/>
              </a:ext>
            </a:extLst>
          </xdr:cNvPr>
          <xdr:cNvCxnSpPr/>
        </xdr:nvCxnSpPr>
        <xdr:spPr>
          <a:xfrm>
            <a:off x="485768" y="75423712"/>
            <a:ext cx="453390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2" name="Straight Arrow Connector 1161">
            <a:extLst>
              <a:ext uri="{FF2B5EF4-FFF2-40B4-BE49-F238E27FC236}">
                <a16:creationId xmlns:a16="http://schemas.microsoft.com/office/drawing/2014/main" id="{360CB037-68B6-4703-999A-6BAC94546FDC}"/>
              </a:ext>
            </a:extLst>
          </xdr:cNvPr>
          <xdr:cNvCxnSpPr/>
        </xdr:nvCxnSpPr>
        <xdr:spPr>
          <a:xfrm flipV="1">
            <a:off x="485775" y="757856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3" name="Straight Arrow Connector 1162">
            <a:extLst>
              <a:ext uri="{FF2B5EF4-FFF2-40B4-BE49-F238E27FC236}">
                <a16:creationId xmlns:a16="http://schemas.microsoft.com/office/drawing/2014/main" id="{4249AD2F-0FA0-48F4-A530-164353AC279A}"/>
              </a:ext>
            </a:extLst>
          </xdr:cNvPr>
          <xdr:cNvCxnSpPr/>
        </xdr:nvCxnSpPr>
        <xdr:spPr>
          <a:xfrm flipV="1">
            <a:off x="5019691" y="757808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4" name="Straight Connector 1163">
            <a:extLst>
              <a:ext uri="{FF2B5EF4-FFF2-40B4-BE49-F238E27FC236}">
                <a16:creationId xmlns:a16="http://schemas.microsoft.com/office/drawing/2014/main" id="{2C954125-05BA-4510-A7CB-45785F7C925A}"/>
              </a:ext>
            </a:extLst>
          </xdr:cNvPr>
          <xdr:cNvCxnSpPr/>
        </xdr:nvCxnSpPr>
        <xdr:spPr>
          <a:xfrm>
            <a:off x="485775" y="7623333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5" name="Straight Connector 1164">
            <a:extLst>
              <a:ext uri="{FF2B5EF4-FFF2-40B4-BE49-F238E27FC236}">
                <a16:creationId xmlns:a16="http://schemas.microsoft.com/office/drawing/2014/main" id="{409C6464-2437-4BA1-AD7E-A9D915064680}"/>
              </a:ext>
            </a:extLst>
          </xdr:cNvPr>
          <xdr:cNvCxnSpPr/>
        </xdr:nvCxnSpPr>
        <xdr:spPr>
          <a:xfrm>
            <a:off x="5019688" y="76233338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6" name="Straight Connector 1165">
            <a:extLst>
              <a:ext uri="{FF2B5EF4-FFF2-40B4-BE49-F238E27FC236}">
                <a16:creationId xmlns:a16="http://schemas.microsoft.com/office/drawing/2014/main" id="{E8956889-DFAB-40F7-A6C3-BCC45BB85667}"/>
              </a:ext>
            </a:extLst>
          </xdr:cNvPr>
          <xdr:cNvCxnSpPr/>
        </xdr:nvCxnSpPr>
        <xdr:spPr>
          <a:xfrm>
            <a:off x="409574" y="76657201"/>
            <a:ext cx="46863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7" name="Straight Connector 1166">
            <a:extLst>
              <a:ext uri="{FF2B5EF4-FFF2-40B4-BE49-F238E27FC236}">
                <a16:creationId xmlns:a16="http://schemas.microsoft.com/office/drawing/2014/main" id="{6CBED5E0-7436-4278-AC52-E231DEABCB3C}"/>
              </a:ext>
            </a:extLst>
          </xdr:cNvPr>
          <xdr:cNvCxnSpPr/>
        </xdr:nvCxnSpPr>
        <xdr:spPr>
          <a:xfrm flipH="1">
            <a:off x="442912" y="76619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8" name="Straight Connector 1167">
            <a:extLst>
              <a:ext uri="{FF2B5EF4-FFF2-40B4-BE49-F238E27FC236}">
                <a16:creationId xmlns:a16="http://schemas.microsoft.com/office/drawing/2014/main" id="{B5503AA6-0E34-43A3-A8A3-B7353C5165E5}"/>
              </a:ext>
            </a:extLst>
          </xdr:cNvPr>
          <xdr:cNvCxnSpPr/>
        </xdr:nvCxnSpPr>
        <xdr:spPr>
          <a:xfrm flipH="1">
            <a:off x="4976825" y="766143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9" name="Straight Connector 1168">
            <a:extLst>
              <a:ext uri="{FF2B5EF4-FFF2-40B4-BE49-F238E27FC236}">
                <a16:creationId xmlns:a16="http://schemas.microsoft.com/office/drawing/2014/main" id="{BFB42D89-F155-4702-90AA-F9C3C56ED62D}"/>
              </a:ext>
            </a:extLst>
          </xdr:cNvPr>
          <xdr:cNvCxnSpPr/>
        </xdr:nvCxnSpPr>
        <xdr:spPr>
          <a:xfrm>
            <a:off x="485775" y="767429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0" name="Straight Arrow Connector 1169">
            <a:extLst>
              <a:ext uri="{FF2B5EF4-FFF2-40B4-BE49-F238E27FC236}">
                <a16:creationId xmlns:a16="http://schemas.microsoft.com/office/drawing/2014/main" id="{DE3A1E9E-A8BC-4F99-9E80-8B072673C3AF}"/>
              </a:ext>
            </a:extLst>
          </xdr:cNvPr>
          <xdr:cNvCxnSpPr/>
        </xdr:nvCxnSpPr>
        <xdr:spPr>
          <a:xfrm>
            <a:off x="490537" y="76800075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1" name="Straight Connector 1170">
            <a:extLst>
              <a:ext uri="{FF2B5EF4-FFF2-40B4-BE49-F238E27FC236}">
                <a16:creationId xmlns:a16="http://schemas.microsoft.com/office/drawing/2014/main" id="{52866090-E314-47EE-B1BA-12394F1E96ED}"/>
              </a:ext>
            </a:extLst>
          </xdr:cNvPr>
          <xdr:cNvCxnSpPr/>
        </xdr:nvCxnSpPr>
        <xdr:spPr>
          <a:xfrm flipH="1" flipV="1">
            <a:off x="857250" y="7535703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72" name="Group 1171">
            <a:extLst>
              <a:ext uri="{FF2B5EF4-FFF2-40B4-BE49-F238E27FC236}">
                <a16:creationId xmlns:a16="http://schemas.microsoft.com/office/drawing/2014/main" id="{641A9A1B-0404-44EB-87B6-B98BEE42CB03}"/>
              </a:ext>
            </a:extLst>
          </xdr:cNvPr>
          <xdr:cNvGrpSpPr/>
        </xdr:nvGrpSpPr>
        <xdr:grpSpPr>
          <a:xfrm>
            <a:off x="1576388" y="75614212"/>
            <a:ext cx="85725" cy="85726"/>
            <a:chOff x="1738313" y="3957637"/>
            <a:chExt cx="85725" cy="85726"/>
          </a:xfrm>
        </xdr:grpSpPr>
        <xdr:cxnSp macro="">
          <xdr:nvCxnSpPr>
            <xdr:cNvPr id="1173" name="Straight Connector 1172">
              <a:extLst>
                <a:ext uri="{FF2B5EF4-FFF2-40B4-BE49-F238E27FC236}">
                  <a16:creationId xmlns:a16="http://schemas.microsoft.com/office/drawing/2014/main" id="{78A5FF38-1C4D-5110-D699-F9BEBD9DD5AA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74" name="Straight Connector 1173">
              <a:extLst>
                <a:ext uri="{FF2B5EF4-FFF2-40B4-BE49-F238E27FC236}">
                  <a16:creationId xmlns:a16="http://schemas.microsoft.com/office/drawing/2014/main" id="{72AC859B-8ED1-20DB-74EF-692DBE7C129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75" name="Straight Arrow Connector 1174">
            <a:extLst>
              <a:ext uri="{FF2B5EF4-FFF2-40B4-BE49-F238E27FC236}">
                <a16:creationId xmlns:a16="http://schemas.microsoft.com/office/drawing/2014/main" id="{C887C361-9580-4DBD-827F-5E07CF86D7EE}"/>
              </a:ext>
            </a:extLst>
          </xdr:cNvPr>
          <xdr:cNvCxnSpPr/>
        </xdr:nvCxnSpPr>
        <xdr:spPr>
          <a:xfrm>
            <a:off x="2914650" y="75423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6" name="Straight Arrow Connector 1175">
            <a:extLst>
              <a:ext uri="{FF2B5EF4-FFF2-40B4-BE49-F238E27FC236}">
                <a16:creationId xmlns:a16="http://schemas.microsoft.com/office/drawing/2014/main" id="{65B0BC25-95E0-422E-8CA7-A25F05AEB7F1}"/>
              </a:ext>
            </a:extLst>
          </xdr:cNvPr>
          <xdr:cNvCxnSpPr/>
        </xdr:nvCxnSpPr>
        <xdr:spPr>
          <a:xfrm>
            <a:off x="3076575" y="75423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7" name="Straight Arrow Connector 1176">
            <a:extLst>
              <a:ext uri="{FF2B5EF4-FFF2-40B4-BE49-F238E27FC236}">
                <a16:creationId xmlns:a16="http://schemas.microsoft.com/office/drawing/2014/main" id="{7BD8E44C-CC3F-44B1-BA21-0505803A018D}"/>
              </a:ext>
            </a:extLst>
          </xdr:cNvPr>
          <xdr:cNvCxnSpPr/>
        </xdr:nvCxnSpPr>
        <xdr:spPr>
          <a:xfrm>
            <a:off x="3238500" y="754284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8" name="Straight Arrow Connector 1177">
            <a:extLst>
              <a:ext uri="{FF2B5EF4-FFF2-40B4-BE49-F238E27FC236}">
                <a16:creationId xmlns:a16="http://schemas.microsoft.com/office/drawing/2014/main" id="{27CCB070-14C2-49F7-BD7A-8CE2447FE914}"/>
              </a:ext>
            </a:extLst>
          </xdr:cNvPr>
          <xdr:cNvCxnSpPr/>
        </xdr:nvCxnSpPr>
        <xdr:spPr>
          <a:xfrm>
            <a:off x="3562350" y="75423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9" name="Straight Arrow Connector 1178">
            <a:extLst>
              <a:ext uri="{FF2B5EF4-FFF2-40B4-BE49-F238E27FC236}">
                <a16:creationId xmlns:a16="http://schemas.microsoft.com/office/drawing/2014/main" id="{80E9875C-5658-49B9-95D2-0D385A42478B}"/>
              </a:ext>
            </a:extLst>
          </xdr:cNvPr>
          <xdr:cNvCxnSpPr/>
        </xdr:nvCxnSpPr>
        <xdr:spPr>
          <a:xfrm>
            <a:off x="3724275" y="75423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0" name="Straight Arrow Connector 1179">
            <a:extLst>
              <a:ext uri="{FF2B5EF4-FFF2-40B4-BE49-F238E27FC236}">
                <a16:creationId xmlns:a16="http://schemas.microsoft.com/office/drawing/2014/main" id="{584278BD-81E3-47A8-9582-B0791D2AD4BC}"/>
              </a:ext>
            </a:extLst>
          </xdr:cNvPr>
          <xdr:cNvCxnSpPr/>
        </xdr:nvCxnSpPr>
        <xdr:spPr>
          <a:xfrm>
            <a:off x="5019682" y="754237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81" name="Group 1180">
            <a:extLst>
              <a:ext uri="{FF2B5EF4-FFF2-40B4-BE49-F238E27FC236}">
                <a16:creationId xmlns:a16="http://schemas.microsoft.com/office/drawing/2014/main" id="{794B1DCB-6D21-487C-8E31-54E10D874F8C}"/>
              </a:ext>
            </a:extLst>
          </xdr:cNvPr>
          <xdr:cNvGrpSpPr/>
        </xdr:nvGrpSpPr>
        <xdr:grpSpPr>
          <a:xfrm>
            <a:off x="2714625" y="75614213"/>
            <a:ext cx="85725" cy="85726"/>
            <a:chOff x="1738313" y="3957637"/>
            <a:chExt cx="85725" cy="85726"/>
          </a:xfrm>
        </xdr:grpSpPr>
        <xdr:cxnSp macro="">
          <xdr:nvCxnSpPr>
            <xdr:cNvPr id="1182" name="Straight Connector 1181">
              <a:extLst>
                <a:ext uri="{FF2B5EF4-FFF2-40B4-BE49-F238E27FC236}">
                  <a16:creationId xmlns:a16="http://schemas.microsoft.com/office/drawing/2014/main" id="{D7862F7B-EE3A-12EB-AC03-7852CAF12B43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83" name="Straight Connector 1182">
              <a:extLst>
                <a:ext uri="{FF2B5EF4-FFF2-40B4-BE49-F238E27FC236}">
                  <a16:creationId xmlns:a16="http://schemas.microsoft.com/office/drawing/2014/main" id="{61DEEC0A-BA42-183B-8B22-9C16CE978E9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84" name="Straight Connector 1183">
            <a:extLst>
              <a:ext uri="{FF2B5EF4-FFF2-40B4-BE49-F238E27FC236}">
                <a16:creationId xmlns:a16="http://schemas.microsoft.com/office/drawing/2014/main" id="{E479B521-AF1D-4B7E-8A58-A64C9E8BACDC}"/>
              </a:ext>
            </a:extLst>
          </xdr:cNvPr>
          <xdr:cNvCxnSpPr/>
        </xdr:nvCxnSpPr>
        <xdr:spPr>
          <a:xfrm>
            <a:off x="1619251" y="75938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5" name="Straight Connector 1184">
            <a:extLst>
              <a:ext uri="{FF2B5EF4-FFF2-40B4-BE49-F238E27FC236}">
                <a16:creationId xmlns:a16="http://schemas.microsoft.com/office/drawing/2014/main" id="{381B6E75-E456-4237-BBE9-077D06766C45}"/>
              </a:ext>
            </a:extLst>
          </xdr:cNvPr>
          <xdr:cNvCxnSpPr/>
        </xdr:nvCxnSpPr>
        <xdr:spPr>
          <a:xfrm flipH="1">
            <a:off x="1576388" y="76333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6" name="Straight Connector 1185">
            <a:extLst>
              <a:ext uri="{FF2B5EF4-FFF2-40B4-BE49-F238E27FC236}">
                <a16:creationId xmlns:a16="http://schemas.microsoft.com/office/drawing/2014/main" id="{2AE46A07-F754-4AA9-80AB-C86F5BF3AD62}"/>
              </a:ext>
            </a:extLst>
          </xdr:cNvPr>
          <xdr:cNvCxnSpPr/>
        </xdr:nvCxnSpPr>
        <xdr:spPr>
          <a:xfrm flipH="1">
            <a:off x="442913" y="7633334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7" name="Straight Connector 1186">
            <a:extLst>
              <a:ext uri="{FF2B5EF4-FFF2-40B4-BE49-F238E27FC236}">
                <a16:creationId xmlns:a16="http://schemas.microsoft.com/office/drawing/2014/main" id="{F78068A6-9F73-44DC-BB92-3D915E90B4F2}"/>
              </a:ext>
            </a:extLst>
          </xdr:cNvPr>
          <xdr:cNvCxnSpPr/>
        </xdr:nvCxnSpPr>
        <xdr:spPr>
          <a:xfrm flipH="1">
            <a:off x="4976826" y="7632858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8" name="Straight Connector 1187">
            <a:extLst>
              <a:ext uri="{FF2B5EF4-FFF2-40B4-BE49-F238E27FC236}">
                <a16:creationId xmlns:a16="http://schemas.microsoft.com/office/drawing/2014/main" id="{A1BB704E-1E14-4BC3-B819-2BABB560E52F}"/>
              </a:ext>
            </a:extLst>
          </xdr:cNvPr>
          <xdr:cNvCxnSpPr/>
        </xdr:nvCxnSpPr>
        <xdr:spPr>
          <a:xfrm>
            <a:off x="2752726" y="75938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9" name="Straight Connector 1188">
            <a:extLst>
              <a:ext uri="{FF2B5EF4-FFF2-40B4-BE49-F238E27FC236}">
                <a16:creationId xmlns:a16="http://schemas.microsoft.com/office/drawing/2014/main" id="{800F6EF7-2169-4F53-8A97-D8B8258A1EDD}"/>
              </a:ext>
            </a:extLst>
          </xdr:cNvPr>
          <xdr:cNvCxnSpPr/>
        </xdr:nvCxnSpPr>
        <xdr:spPr>
          <a:xfrm flipH="1">
            <a:off x="2700338" y="76333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98" name="Group 1197">
            <a:extLst>
              <a:ext uri="{FF2B5EF4-FFF2-40B4-BE49-F238E27FC236}">
                <a16:creationId xmlns:a16="http://schemas.microsoft.com/office/drawing/2014/main" id="{48350961-6DB8-4BB3-A288-2758CD78154D}"/>
              </a:ext>
            </a:extLst>
          </xdr:cNvPr>
          <xdr:cNvGrpSpPr/>
        </xdr:nvGrpSpPr>
        <xdr:grpSpPr>
          <a:xfrm>
            <a:off x="447675" y="75609450"/>
            <a:ext cx="85725" cy="85726"/>
            <a:chOff x="1738313" y="3957637"/>
            <a:chExt cx="85725" cy="85726"/>
          </a:xfrm>
        </xdr:grpSpPr>
        <xdr:cxnSp macro="">
          <xdr:nvCxnSpPr>
            <xdr:cNvPr id="1199" name="Straight Connector 1198">
              <a:extLst>
                <a:ext uri="{FF2B5EF4-FFF2-40B4-BE49-F238E27FC236}">
                  <a16:creationId xmlns:a16="http://schemas.microsoft.com/office/drawing/2014/main" id="{B7849F7F-740F-EBBC-BE7A-3721699167D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0" name="Straight Connector 1199">
              <a:extLst>
                <a:ext uri="{FF2B5EF4-FFF2-40B4-BE49-F238E27FC236}">
                  <a16:creationId xmlns:a16="http://schemas.microsoft.com/office/drawing/2014/main" id="{C9D9DF96-8A07-9DC4-B1FF-F4F126D3709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01" name="Group 1200">
            <a:extLst>
              <a:ext uri="{FF2B5EF4-FFF2-40B4-BE49-F238E27FC236}">
                <a16:creationId xmlns:a16="http://schemas.microsoft.com/office/drawing/2014/main" id="{1999D7E1-A5DD-49D2-9832-B7529585E50E}"/>
              </a:ext>
            </a:extLst>
          </xdr:cNvPr>
          <xdr:cNvGrpSpPr/>
        </xdr:nvGrpSpPr>
        <xdr:grpSpPr>
          <a:xfrm>
            <a:off x="4981582" y="75609450"/>
            <a:ext cx="85725" cy="85726"/>
            <a:chOff x="1738313" y="3957637"/>
            <a:chExt cx="85725" cy="85726"/>
          </a:xfrm>
        </xdr:grpSpPr>
        <xdr:cxnSp macro="">
          <xdr:nvCxnSpPr>
            <xdr:cNvPr id="1202" name="Straight Connector 1201">
              <a:extLst>
                <a:ext uri="{FF2B5EF4-FFF2-40B4-BE49-F238E27FC236}">
                  <a16:creationId xmlns:a16="http://schemas.microsoft.com/office/drawing/2014/main" id="{7FEC979A-C678-5B95-527B-4C3F3391ED6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3" name="Straight Connector 1202">
              <a:extLst>
                <a:ext uri="{FF2B5EF4-FFF2-40B4-BE49-F238E27FC236}">
                  <a16:creationId xmlns:a16="http://schemas.microsoft.com/office/drawing/2014/main" id="{4251E1E4-25F7-2B0D-C465-AF6C33C83D0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04" name="Straight Arrow Connector 1203">
            <a:extLst>
              <a:ext uri="{FF2B5EF4-FFF2-40B4-BE49-F238E27FC236}">
                <a16:creationId xmlns:a16="http://schemas.microsoft.com/office/drawing/2014/main" id="{59A269BC-DC3F-4709-B468-4DC57424C41A}"/>
              </a:ext>
            </a:extLst>
          </xdr:cNvPr>
          <xdr:cNvCxnSpPr/>
        </xdr:nvCxnSpPr>
        <xdr:spPr>
          <a:xfrm>
            <a:off x="1624012" y="750760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5" name="Straight Arrow Connector 1204">
            <a:extLst>
              <a:ext uri="{FF2B5EF4-FFF2-40B4-BE49-F238E27FC236}">
                <a16:creationId xmlns:a16="http://schemas.microsoft.com/office/drawing/2014/main" id="{F7474B40-1D74-4FE1-BF24-D4CA184208A3}"/>
              </a:ext>
            </a:extLst>
          </xdr:cNvPr>
          <xdr:cNvCxnSpPr/>
        </xdr:nvCxnSpPr>
        <xdr:spPr>
          <a:xfrm>
            <a:off x="2757487" y="7507605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6" name="Straight Arrow Connector 1205">
            <a:extLst>
              <a:ext uri="{FF2B5EF4-FFF2-40B4-BE49-F238E27FC236}">
                <a16:creationId xmlns:a16="http://schemas.microsoft.com/office/drawing/2014/main" id="{21704443-6B05-4B2C-9F28-48AF2782C4E3}"/>
              </a:ext>
            </a:extLst>
          </xdr:cNvPr>
          <xdr:cNvCxnSpPr/>
        </xdr:nvCxnSpPr>
        <xdr:spPr>
          <a:xfrm>
            <a:off x="3400425" y="7542847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1" name="Straight Connector 1210">
            <a:extLst>
              <a:ext uri="{FF2B5EF4-FFF2-40B4-BE49-F238E27FC236}">
                <a16:creationId xmlns:a16="http://schemas.microsoft.com/office/drawing/2014/main" id="{480D613B-40EF-4045-A399-C22CF4E32997}"/>
              </a:ext>
            </a:extLst>
          </xdr:cNvPr>
          <xdr:cNvCxnSpPr/>
        </xdr:nvCxnSpPr>
        <xdr:spPr>
          <a:xfrm>
            <a:off x="3886201" y="759380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12" name="Straight Connector 1211">
            <a:extLst>
              <a:ext uri="{FF2B5EF4-FFF2-40B4-BE49-F238E27FC236}">
                <a16:creationId xmlns:a16="http://schemas.microsoft.com/office/drawing/2014/main" id="{5FDFB5A3-AC80-466B-826E-C71BA6A9F47F}"/>
              </a:ext>
            </a:extLst>
          </xdr:cNvPr>
          <xdr:cNvCxnSpPr/>
        </xdr:nvCxnSpPr>
        <xdr:spPr>
          <a:xfrm flipH="1">
            <a:off x="3833813" y="76333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0" name="Straight Arrow Connector 1219">
            <a:extLst>
              <a:ext uri="{FF2B5EF4-FFF2-40B4-BE49-F238E27FC236}">
                <a16:creationId xmlns:a16="http://schemas.microsoft.com/office/drawing/2014/main" id="{45F3C717-F8B4-4452-B3AA-7F1ECBEC28BC}"/>
              </a:ext>
            </a:extLst>
          </xdr:cNvPr>
          <xdr:cNvCxnSpPr/>
        </xdr:nvCxnSpPr>
        <xdr:spPr>
          <a:xfrm>
            <a:off x="4048125" y="7542371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1" name="Straight Arrow Connector 1220">
            <a:extLst>
              <a:ext uri="{FF2B5EF4-FFF2-40B4-BE49-F238E27FC236}">
                <a16:creationId xmlns:a16="http://schemas.microsoft.com/office/drawing/2014/main" id="{F255804B-72E3-4DDF-8797-43ACA2E14E36}"/>
              </a:ext>
            </a:extLst>
          </xdr:cNvPr>
          <xdr:cNvCxnSpPr/>
        </xdr:nvCxnSpPr>
        <xdr:spPr>
          <a:xfrm>
            <a:off x="4210050" y="7542847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2" name="Straight Arrow Connector 1221">
            <a:extLst>
              <a:ext uri="{FF2B5EF4-FFF2-40B4-BE49-F238E27FC236}">
                <a16:creationId xmlns:a16="http://schemas.microsoft.com/office/drawing/2014/main" id="{61971282-04B1-4826-B663-558034BABB7D}"/>
              </a:ext>
            </a:extLst>
          </xdr:cNvPr>
          <xdr:cNvCxnSpPr/>
        </xdr:nvCxnSpPr>
        <xdr:spPr>
          <a:xfrm>
            <a:off x="4533900" y="7542371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3" name="Straight Arrow Connector 1222">
            <a:extLst>
              <a:ext uri="{FF2B5EF4-FFF2-40B4-BE49-F238E27FC236}">
                <a16:creationId xmlns:a16="http://schemas.microsoft.com/office/drawing/2014/main" id="{A02CD7FB-A75E-473E-8D86-158451F77509}"/>
              </a:ext>
            </a:extLst>
          </xdr:cNvPr>
          <xdr:cNvCxnSpPr/>
        </xdr:nvCxnSpPr>
        <xdr:spPr>
          <a:xfrm>
            <a:off x="4695825" y="7542371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4" name="Straight Arrow Connector 1223">
            <a:extLst>
              <a:ext uri="{FF2B5EF4-FFF2-40B4-BE49-F238E27FC236}">
                <a16:creationId xmlns:a16="http://schemas.microsoft.com/office/drawing/2014/main" id="{EE356D5B-537C-428E-B8C8-1BC4460E5170}"/>
              </a:ext>
            </a:extLst>
          </xdr:cNvPr>
          <xdr:cNvCxnSpPr/>
        </xdr:nvCxnSpPr>
        <xdr:spPr>
          <a:xfrm>
            <a:off x="4371975" y="7542847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6" name="Straight Arrow Connector 1225">
            <a:extLst>
              <a:ext uri="{FF2B5EF4-FFF2-40B4-BE49-F238E27FC236}">
                <a16:creationId xmlns:a16="http://schemas.microsoft.com/office/drawing/2014/main" id="{F0F0148F-7A00-4917-9B1E-C6F956DEB8D0}"/>
              </a:ext>
            </a:extLst>
          </xdr:cNvPr>
          <xdr:cNvCxnSpPr/>
        </xdr:nvCxnSpPr>
        <xdr:spPr>
          <a:xfrm>
            <a:off x="4857751" y="7542847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7" name="Straight Arrow Connector 1226">
            <a:extLst>
              <a:ext uri="{FF2B5EF4-FFF2-40B4-BE49-F238E27FC236}">
                <a16:creationId xmlns:a16="http://schemas.microsoft.com/office/drawing/2014/main" id="{B64293A5-4EE2-4D39-9484-02FC3486D3B1}"/>
              </a:ext>
            </a:extLst>
          </xdr:cNvPr>
          <xdr:cNvCxnSpPr/>
        </xdr:nvCxnSpPr>
        <xdr:spPr>
          <a:xfrm>
            <a:off x="3886200" y="7507129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228" name="Group 1227">
            <a:extLst>
              <a:ext uri="{FF2B5EF4-FFF2-40B4-BE49-F238E27FC236}">
                <a16:creationId xmlns:a16="http://schemas.microsoft.com/office/drawing/2014/main" id="{B85B3449-638D-4EFF-9FC3-A9F966029FE5}"/>
              </a:ext>
            </a:extLst>
          </xdr:cNvPr>
          <xdr:cNvGrpSpPr/>
        </xdr:nvGrpSpPr>
        <xdr:grpSpPr>
          <a:xfrm>
            <a:off x="3843337" y="75609450"/>
            <a:ext cx="85725" cy="85726"/>
            <a:chOff x="1738313" y="3957637"/>
            <a:chExt cx="85725" cy="85726"/>
          </a:xfrm>
        </xdr:grpSpPr>
        <xdr:cxnSp macro="">
          <xdr:nvCxnSpPr>
            <xdr:cNvPr id="1229" name="Straight Connector 1228">
              <a:extLst>
                <a:ext uri="{FF2B5EF4-FFF2-40B4-BE49-F238E27FC236}">
                  <a16:creationId xmlns:a16="http://schemas.microsoft.com/office/drawing/2014/main" id="{F513CE1A-B1A5-285D-D934-17FB0701466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0" name="Straight Connector 1229">
              <a:extLst>
                <a:ext uri="{FF2B5EF4-FFF2-40B4-BE49-F238E27FC236}">
                  <a16:creationId xmlns:a16="http://schemas.microsoft.com/office/drawing/2014/main" id="{56684849-5F2B-C03C-2D2C-E196F0067C6F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31</xdr:col>
      <xdr:colOff>38100</xdr:colOff>
      <xdr:row>6</xdr:row>
      <xdr:rowOff>38100</xdr:rowOff>
    </xdr:from>
    <xdr:to>
      <xdr:col>31</xdr:col>
      <xdr:colOff>123825</xdr:colOff>
      <xdr:row>6</xdr:row>
      <xdr:rowOff>123826</xdr:rowOff>
    </xdr:to>
    <xdr:grpSp>
      <xdr:nvGrpSpPr>
        <xdr:cNvPr id="1231" name="Group 1230">
          <a:extLst>
            <a:ext uri="{FF2B5EF4-FFF2-40B4-BE49-F238E27FC236}">
              <a16:creationId xmlns:a16="http://schemas.microsoft.com/office/drawing/2014/main" id="{1CA6AD15-187E-45BA-AF99-95A294D51F7D}"/>
            </a:ext>
          </a:extLst>
        </xdr:cNvPr>
        <xdr:cNvGrpSpPr/>
      </xdr:nvGrpSpPr>
      <xdr:grpSpPr>
        <a:xfrm>
          <a:off x="5057775" y="1543050"/>
          <a:ext cx="85725" cy="85726"/>
          <a:chOff x="1738313" y="3957637"/>
          <a:chExt cx="85725" cy="85726"/>
        </a:xfrm>
      </xdr:grpSpPr>
      <xdr:cxnSp macro="">
        <xdr:nvCxnSpPr>
          <xdr:cNvPr id="1232" name="Straight Connector 1231">
            <a:extLst>
              <a:ext uri="{FF2B5EF4-FFF2-40B4-BE49-F238E27FC236}">
                <a16:creationId xmlns:a16="http://schemas.microsoft.com/office/drawing/2014/main" id="{D09C41A8-2DCA-4FE2-8831-314A764E98C3}"/>
              </a:ext>
            </a:extLst>
          </xdr:cNvPr>
          <xdr:cNvCxnSpPr/>
        </xdr:nvCxnSpPr>
        <xdr:spPr>
          <a:xfrm flipH="1">
            <a:off x="1743075" y="3957638"/>
            <a:ext cx="80963" cy="80962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3" name="Straight Connector 1232">
            <a:extLst>
              <a:ext uri="{FF2B5EF4-FFF2-40B4-BE49-F238E27FC236}">
                <a16:creationId xmlns:a16="http://schemas.microsoft.com/office/drawing/2014/main" id="{0DD936C2-6633-F75E-FF4B-5E94B92B4824}"/>
              </a:ext>
            </a:extLst>
          </xdr:cNvPr>
          <xdr:cNvCxnSpPr/>
        </xdr:nvCxnSpPr>
        <xdr:spPr>
          <a:xfrm>
            <a:off x="1738313" y="3957637"/>
            <a:ext cx="80962" cy="85726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57150</xdr:colOff>
      <xdr:row>870</xdr:row>
      <xdr:rowOff>76200</xdr:rowOff>
    </xdr:from>
    <xdr:to>
      <xdr:col>17</xdr:col>
      <xdr:colOff>114300</xdr:colOff>
      <xdr:row>870</xdr:row>
      <xdr:rowOff>76200</xdr:rowOff>
    </xdr:to>
    <xdr:cxnSp macro="">
      <xdr:nvCxnSpPr>
        <xdr:cNvPr id="1282" name="Straight Arrow Connector 1281">
          <a:extLst>
            <a:ext uri="{FF2B5EF4-FFF2-40B4-BE49-F238E27FC236}">
              <a16:creationId xmlns:a16="http://schemas.microsoft.com/office/drawing/2014/main" id="{24E41E8E-3BAB-4E6E-A4E7-445242F0E118}"/>
            </a:ext>
          </a:extLst>
        </xdr:cNvPr>
        <xdr:cNvCxnSpPr/>
      </xdr:nvCxnSpPr>
      <xdr:spPr>
        <a:xfrm>
          <a:off x="2647950" y="77304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871</xdr:row>
      <xdr:rowOff>76200</xdr:rowOff>
    </xdr:from>
    <xdr:to>
      <xdr:col>17</xdr:col>
      <xdr:colOff>114300</xdr:colOff>
      <xdr:row>871</xdr:row>
      <xdr:rowOff>76200</xdr:rowOff>
    </xdr:to>
    <xdr:cxnSp macro="">
      <xdr:nvCxnSpPr>
        <xdr:cNvPr id="1283" name="Straight Arrow Connector 1282">
          <a:extLst>
            <a:ext uri="{FF2B5EF4-FFF2-40B4-BE49-F238E27FC236}">
              <a16:creationId xmlns:a16="http://schemas.microsoft.com/office/drawing/2014/main" id="{7AF6EB1F-7393-4A68-912F-7845934C52E0}"/>
            </a:ext>
          </a:extLst>
        </xdr:cNvPr>
        <xdr:cNvCxnSpPr/>
      </xdr:nvCxnSpPr>
      <xdr:spPr>
        <a:xfrm>
          <a:off x="2647950" y="77447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875</xdr:row>
      <xdr:rowOff>66675</xdr:rowOff>
    </xdr:from>
    <xdr:to>
      <xdr:col>20</xdr:col>
      <xdr:colOff>104775</xdr:colOff>
      <xdr:row>875</xdr:row>
      <xdr:rowOff>66675</xdr:rowOff>
    </xdr:to>
    <xdr:cxnSp macro="">
      <xdr:nvCxnSpPr>
        <xdr:cNvPr id="1284" name="Straight Arrow Connector 1283">
          <a:extLst>
            <a:ext uri="{FF2B5EF4-FFF2-40B4-BE49-F238E27FC236}">
              <a16:creationId xmlns:a16="http://schemas.microsoft.com/office/drawing/2014/main" id="{ECAAE7EC-2675-492E-A747-62679F248E32}"/>
            </a:ext>
          </a:extLst>
        </xdr:cNvPr>
        <xdr:cNvCxnSpPr/>
      </xdr:nvCxnSpPr>
      <xdr:spPr>
        <a:xfrm>
          <a:off x="3124200" y="780097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876</xdr:row>
      <xdr:rowOff>76200</xdr:rowOff>
    </xdr:from>
    <xdr:to>
      <xdr:col>20</xdr:col>
      <xdr:colOff>114300</xdr:colOff>
      <xdr:row>876</xdr:row>
      <xdr:rowOff>76200</xdr:rowOff>
    </xdr:to>
    <xdr:cxnSp macro="">
      <xdr:nvCxnSpPr>
        <xdr:cNvPr id="1285" name="Straight Arrow Connector 1284">
          <a:extLst>
            <a:ext uri="{FF2B5EF4-FFF2-40B4-BE49-F238E27FC236}">
              <a16:creationId xmlns:a16="http://schemas.microsoft.com/office/drawing/2014/main" id="{CF535A31-A968-4BCC-9C41-A325E78F5905}"/>
            </a:ext>
          </a:extLst>
        </xdr:cNvPr>
        <xdr:cNvCxnSpPr/>
      </xdr:nvCxnSpPr>
      <xdr:spPr>
        <a:xfrm>
          <a:off x="3133725" y="78162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877</xdr:row>
      <xdr:rowOff>76200</xdr:rowOff>
    </xdr:from>
    <xdr:to>
      <xdr:col>20</xdr:col>
      <xdr:colOff>114300</xdr:colOff>
      <xdr:row>877</xdr:row>
      <xdr:rowOff>76200</xdr:rowOff>
    </xdr:to>
    <xdr:cxnSp macro="">
      <xdr:nvCxnSpPr>
        <xdr:cNvPr id="1286" name="Straight Arrow Connector 1285">
          <a:extLst>
            <a:ext uri="{FF2B5EF4-FFF2-40B4-BE49-F238E27FC236}">
              <a16:creationId xmlns:a16="http://schemas.microsoft.com/office/drawing/2014/main" id="{36FFC84C-B98D-4BE9-B250-B39309CC0879}"/>
            </a:ext>
          </a:extLst>
        </xdr:cNvPr>
        <xdr:cNvCxnSpPr/>
      </xdr:nvCxnSpPr>
      <xdr:spPr>
        <a:xfrm>
          <a:off x="3133725" y="78305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878</xdr:row>
      <xdr:rowOff>76200</xdr:rowOff>
    </xdr:from>
    <xdr:to>
      <xdr:col>20</xdr:col>
      <xdr:colOff>114300</xdr:colOff>
      <xdr:row>878</xdr:row>
      <xdr:rowOff>76200</xdr:rowOff>
    </xdr:to>
    <xdr:cxnSp macro="">
      <xdr:nvCxnSpPr>
        <xdr:cNvPr id="1287" name="Straight Arrow Connector 1286">
          <a:extLst>
            <a:ext uri="{FF2B5EF4-FFF2-40B4-BE49-F238E27FC236}">
              <a16:creationId xmlns:a16="http://schemas.microsoft.com/office/drawing/2014/main" id="{A7D5CC67-DE1F-423E-9258-33A5698073CA}"/>
            </a:ext>
          </a:extLst>
        </xdr:cNvPr>
        <xdr:cNvCxnSpPr/>
      </xdr:nvCxnSpPr>
      <xdr:spPr>
        <a:xfrm>
          <a:off x="3133725" y="78447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868</xdr:row>
      <xdr:rowOff>76200</xdr:rowOff>
    </xdr:from>
    <xdr:to>
      <xdr:col>17</xdr:col>
      <xdr:colOff>114300</xdr:colOff>
      <xdr:row>868</xdr:row>
      <xdr:rowOff>76200</xdr:rowOff>
    </xdr:to>
    <xdr:cxnSp macro="">
      <xdr:nvCxnSpPr>
        <xdr:cNvPr id="1280" name="Straight Arrow Connector 1279">
          <a:extLst>
            <a:ext uri="{FF2B5EF4-FFF2-40B4-BE49-F238E27FC236}">
              <a16:creationId xmlns:a16="http://schemas.microsoft.com/office/drawing/2014/main" id="{5A28F092-8EE6-434A-AEA7-1888EAE15B25}"/>
            </a:ext>
          </a:extLst>
        </xdr:cNvPr>
        <xdr:cNvCxnSpPr/>
      </xdr:nvCxnSpPr>
      <xdr:spPr>
        <a:xfrm>
          <a:off x="2647950" y="81305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869</xdr:row>
      <xdr:rowOff>76200</xdr:rowOff>
    </xdr:from>
    <xdr:to>
      <xdr:col>17</xdr:col>
      <xdr:colOff>114300</xdr:colOff>
      <xdr:row>869</xdr:row>
      <xdr:rowOff>76200</xdr:rowOff>
    </xdr:to>
    <xdr:cxnSp macro="">
      <xdr:nvCxnSpPr>
        <xdr:cNvPr id="1281" name="Straight Arrow Connector 1280">
          <a:extLst>
            <a:ext uri="{FF2B5EF4-FFF2-40B4-BE49-F238E27FC236}">
              <a16:creationId xmlns:a16="http://schemas.microsoft.com/office/drawing/2014/main" id="{62675CBD-B932-483A-8E21-875094AA91C8}"/>
            </a:ext>
          </a:extLst>
        </xdr:cNvPr>
        <xdr:cNvCxnSpPr/>
      </xdr:nvCxnSpPr>
      <xdr:spPr>
        <a:xfrm>
          <a:off x="2647950" y="81448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854</xdr:row>
      <xdr:rowOff>123824</xdr:rowOff>
    </xdr:from>
    <xdr:to>
      <xdr:col>38</xdr:col>
      <xdr:colOff>80993</xdr:colOff>
      <xdr:row>867</xdr:row>
      <xdr:rowOff>85723</xdr:rowOff>
    </xdr:to>
    <xdr:grpSp>
      <xdr:nvGrpSpPr>
        <xdr:cNvPr id="1360" name="Group 1359">
          <a:extLst>
            <a:ext uri="{FF2B5EF4-FFF2-40B4-BE49-F238E27FC236}">
              <a16:creationId xmlns:a16="http://schemas.microsoft.com/office/drawing/2014/main" id="{0AAB534A-7CEB-DDC8-6D5C-7058948BE6EB}"/>
            </a:ext>
          </a:extLst>
        </xdr:cNvPr>
        <xdr:cNvGrpSpPr/>
      </xdr:nvGrpSpPr>
      <xdr:grpSpPr>
        <a:xfrm>
          <a:off x="409574" y="122786774"/>
          <a:ext cx="5824569" cy="1819274"/>
          <a:chOff x="409574" y="79352774"/>
          <a:chExt cx="5824569" cy="1819274"/>
        </a:xfrm>
      </xdr:grpSpPr>
      <xdr:cxnSp macro="">
        <xdr:nvCxnSpPr>
          <xdr:cNvPr id="1234" name="Straight Connector 1233">
            <a:extLst>
              <a:ext uri="{FF2B5EF4-FFF2-40B4-BE49-F238E27FC236}">
                <a16:creationId xmlns:a16="http://schemas.microsoft.com/office/drawing/2014/main" id="{515103AC-BAB5-4D0C-A1EC-8E574EFE668D}"/>
              </a:ext>
            </a:extLst>
          </xdr:cNvPr>
          <xdr:cNvCxnSpPr/>
        </xdr:nvCxnSpPr>
        <xdr:spPr>
          <a:xfrm>
            <a:off x="409575" y="80657699"/>
            <a:ext cx="5805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35" name="Isosceles Triangle 1234">
            <a:extLst>
              <a:ext uri="{FF2B5EF4-FFF2-40B4-BE49-F238E27FC236}">
                <a16:creationId xmlns:a16="http://schemas.microsoft.com/office/drawing/2014/main" id="{A6F36107-AA11-47B6-8652-BDF9439D9DE1}"/>
              </a:ext>
            </a:extLst>
          </xdr:cNvPr>
          <xdr:cNvSpPr/>
        </xdr:nvSpPr>
        <xdr:spPr>
          <a:xfrm>
            <a:off x="409575" y="7995285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36" name="Straight Connector 1235">
            <a:extLst>
              <a:ext uri="{FF2B5EF4-FFF2-40B4-BE49-F238E27FC236}">
                <a16:creationId xmlns:a16="http://schemas.microsoft.com/office/drawing/2014/main" id="{567DF320-0E7C-48F2-A86C-A58BBD377D0F}"/>
              </a:ext>
            </a:extLst>
          </xdr:cNvPr>
          <xdr:cNvCxnSpPr/>
        </xdr:nvCxnSpPr>
        <xdr:spPr>
          <a:xfrm>
            <a:off x="485776" y="79943325"/>
            <a:ext cx="567213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37" name="Isosceles Triangle 1236">
            <a:extLst>
              <a:ext uri="{FF2B5EF4-FFF2-40B4-BE49-F238E27FC236}">
                <a16:creationId xmlns:a16="http://schemas.microsoft.com/office/drawing/2014/main" id="{3B58668F-9D3E-4AC7-9F38-8CE49E39DB85}"/>
              </a:ext>
            </a:extLst>
          </xdr:cNvPr>
          <xdr:cNvSpPr/>
        </xdr:nvSpPr>
        <xdr:spPr>
          <a:xfrm>
            <a:off x="6072218" y="7994808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38" name="Straight Arrow Connector 1237">
            <a:extLst>
              <a:ext uri="{FF2B5EF4-FFF2-40B4-BE49-F238E27FC236}">
                <a16:creationId xmlns:a16="http://schemas.microsoft.com/office/drawing/2014/main" id="{3CCEC19F-500F-43B3-95C0-D984A090C2FE}"/>
              </a:ext>
            </a:extLst>
          </xdr:cNvPr>
          <xdr:cNvCxnSpPr/>
        </xdr:nvCxnSpPr>
        <xdr:spPr>
          <a:xfrm>
            <a:off x="485775" y="797051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9" name="Straight Arrow Connector 1238">
            <a:extLst>
              <a:ext uri="{FF2B5EF4-FFF2-40B4-BE49-F238E27FC236}">
                <a16:creationId xmlns:a16="http://schemas.microsoft.com/office/drawing/2014/main" id="{021674DA-D0EB-4197-9720-CA0F4C412F33}"/>
              </a:ext>
            </a:extLst>
          </xdr:cNvPr>
          <xdr:cNvCxnSpPr/>
        </xdr:nvCxnSpPr>
        <xdr:spPr>
          <a:xfrm>
            <a:off x="647700" y="79709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0" name="Straight Arrow Connector 1239">
            <a:extLst>
              <a:ext uri="{FF2B5EF4-FFF2-40B4-BE49-F238E27FC236}">
                <a16:creationId xmlns:a16="http://schemas.microsoft.com/office/drawing/2014/main" id="{C6BAA57B-A887-4411-ABC6-8E6222C690F7}"/>
              </a:ext>
            </a:extLst>
          </xdr:cNvPr>
          <xdr:cNvCxnSpPr/>
        </xdr:nvCxnSpPr>
        <xdr:spPr>
          <a:xfrm>
            <a:off x="809625" y="79709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1" name="Straight Arrow Connector 1240">
            <a:extLst>
              <a:ext uri="{FF2B5EF4-FFF2-40B4-BE49-F238E27FC236}">
                <a16:creationId xmlns:a16="http://schemas.microsoft.com/office/drawing/2014/main" id="{FD28994F-3A96-4710-8F04-4C4FC19EC4AE}"/>
              </a:ext>
            </a:extLst>
          </xdr:cNvPr>
          <xdr:cNvCxnSpPr/>
        </xdr:nvCxnSpPr>
        <xdr:spPr>
          <a:xfrm>
            <a:off x="971550" y="7971472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2" name="Straight Arrow Connector 1241">
            <a:extLst>
              <a:ext uri="{FF2B5EF4-FFF2-40B4-BE49-F238E27FC236}">
                <a16:creationId xmlns:a16="http://schemas.microsoft.com/office/drawing/2014/main" id="{C630E04C-D7D8-4F4F-8E2A-45C5EF6E18AD}"/>
              </a:ext>
            </a:extLst>
          </xdr:cNvPr>
          <xdr:cNvCxnSpPr/>
        </xdr:nvCxnSpPr>
        <xdr:spPr>
          <a:xfrm>
            <a:off x="1133475" y="79709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3" name="Straight Arrow Connector 1242">
            <a:extLst>
              <a:ext uri="{FF2B5EF4-FFF2-40B4-BE49-F238E27FC236}">
                <a16:creationId xmlns:a16="http://schemas.microsoft.com/office/drawing/2014/main" id="{6D07F800-B072-4CF7-97E6-FA6DD855B026}"/>
              </a:ext>
            </a:extLst>
          </xdr:cNvPr>
          <xdr:cNvCxnSpPr/>
        </xdr:nvCxnSpPr>
        <xdr:spPr>
          <a:xfrm>
            <a:off x="1295400" y="79714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4" name="Straight Arrow Connector 1243">
            <a:extLst>
              <a:ext uri="{FF2B5EF4-FFF2-40B4-BE49-F238E27FC236}">
                <a16:creationId xmlns:a16="http://schemas.microsoft.com/office/drawing/2014/main" id="{BE4C9F7E-48A6-4F50-B09D-18EE31C161A1}"/>
              </a:ext>
            </a:extLst>
          </xdr:cNvPr>
          <xdr:cNvCxnSpPr/>
        </xdr:nvCxnSpPr>
        <xdr:spPr>
          <a:xfrm>
            <a:off x="1457325" y="79714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5" name="Straight Arrow Connector 1244">
            <a:extLst>
              <a:ext uri="{FF2B5EF4-FFF2-40B4-BE49-F238E27FC236}">
                <a16:creationId xmlns:a16="http://schemas.microsoft.com/office/drawing/2014/main" id="{D95EE259-584B-41B6-A734-F568E6570939}"/>
              </a:ext>
            </a:extLst>
          </xdr:cNvPr>
          <xdr:cNvCxnSpPr/>
        </xdr:nvCxnSpPr>
        <xdr:spPr>
          <a:xfrm>
            <a:off x="1781175" y="79709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6" name="Straight Arrow Connector 1245">
            <a:extLst>
              <a:ext uri="{FF2B5EF4-FFF2-40B4-BE49-F238E27FC236}">
                <a16:creationId xmlns:a16="http://schemas.microsoft.com/office/drawing/2014/main" id="{B9B69B6E-27CD-4C78-B27F-9571F0285EED}"/>
              </a:ext>
            </a:extLst>
          </xdr:cNvPr>
          <xdr:cNvCxnSpPr/>
        </xdr:nvCxnSpPr>
        <xdr:spPr>
          <a:xfrm>
            <a:off x="1943100" y="79714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7" name="Straight Arrow Connector 1246">
            <a:extLst>
              <a:ext uri="{FF2B5EF4-FFF2-40B4-BE49-F238E27FC236}">
                <a16:creationId xmlns:a16="http://schemas.microsoft.com/office/drawing/2014/main" id="{227FB28F-B482-44F6-84A3-F78658A2D04F}"/>
              </a:ext>
            </a:extLst>
          </xdr:cNvPr>
          <xdr:cNvCxnSpPr/>
        </xdr:nvCxnSpPr>
        <xdr:spPr>
          <a:xfrm>
            <a:off x="2105025" y="79714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8" name="Straight Arrow Connector 1247">
            <a:extLst>
              <a:ext uri="{FF2B5EF4-FFF2-40B4-BE49-F238E27FC236}">
                <a16:creationId xmlns:a16="http://schemas.microsoft.com/office/drawing/2014/main" id="{FEEDE611-387C-4285-9812-6D1E18B9C8E0}"/>
              </a:ext>
            </a:extLst>
          </xdr:cNvPr>
          <xdr:cNvCxnSpPr/>
        </xdr:nvCxnSpPr>
        <xdr:spPr>
          <a:xfrm>
            <a:off x="2266950" y="797194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9" name="Straight Arrow Connector 1248">
            <a:extLst>
              <a:ext uri="{FF2B5EF4-FFF2-40B4-BE49-F238E27FC236}">
                <a16:creationId xmlns:a16="http://schemas.microsoft.com/office/drawing/2014/main" id="{D2E51A02-CD96-4184-BBC3-E6EBF728FC4C}"/>
              </a:ext>
            </a:extLst>
          </xdr:cNvPr>
          <xdr:cNvCxnSpPr/>
        </xdr:nvCxnSpPr>
        <xdr:spPr>
          <a:xfrm>
            <a:off x="2428875" y="79709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0" name="Straight Arrow Connector 1249">
            <a:extLst>
              <a:ext uri="{FF2B5EF4-FFF2-40B4-BE49-F238E27FC236}">
                <a16:creationId xmlns:a16="http://schemas.microsoft.com/office/drawing/2014/main" id="{C5145EA7-C070-4855-967D-2B80B5BE0CA0}"/>
              </a:ext>
            </a:extLst>
          </xdr:cNvPr>
          <xdr:cNvCxnSpPr/>
        </xdr:nvCxnSpPr>
        <xdr:spPr>
          <a:xfrm>
            <a:off x="2590800" y="79714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1" name="Straight Connector 1250">
            <a:extLst>
              <a:ext uri="{FF2B5EF4-FFF2-40B4-BE49-F238E27FC236}">
                <a16:creationId xmlns:a16="http://schemas.microsoft.com/office/drawing/2014/main" id="{ADE19537-C4FE-43B3-B4FC-5504EA419F29}"/>
              </a:ext>
            </a:extLst>
          </xdr:cNvPr>
          <xdr:cNvCxnSpPr/>
        </xdr:nvCxnSpPr>
        <xdr:spPr>
          <a:xfrm>
            <a:off x="485768" y="79709962"/>
            <a:ext cx="567214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2" name="Straight Arrow Connector 1251">
            <a:extLst>
              <a:ext uri="{FF2B5EF4-FFF2-40B4-BE49-F238E27FC236}">
                <a16:creationId xmlns:a16="http://schemas.microsoft.com/office/drawing/2014/main" id="{25F361D6-C716-4E7F-B89A-910F73597AB8}"/>
              </a:ext>
            </a:extLst>
          </xdr:cNvPr>
          <xdr:cNvCxnSpPr/>
        </xdr:nvCxnSpPr>
        <xdr:spPr>
          <a:xfrm flipV="1">
            <a:off x="485775" y="8007191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3" name="Straight Arrow Connector 1252">
            <a:extLst>
              <a:ext uri="{FF2B5EF4-FFF2-40B4-BE49-F238E27FC236}">
                <a16:creationId xmlns:a16="http://schemas.microsoft.com/office/drawing/2014/main" id="{792C3190-8706-47B1-8F11-2388D52AB8B0}"/>
              </a:ext>
            </a:extLst>
          </xdr:cNvPr>
          <xdr:cNvCxnSpPr/>
        </xdr:nvCxnSpPr>
        <xdr:spPr>
          <a:xfrm flipV="1">
            <a:off x="6153180" y="8006714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4" name="Straight Connector 1253">
            <a:extLst>
              <a:ext uri="{FF2B5EF4-FFF2-40B4-BE49-F238E27FC236}">
                <a16:creationId xmlns:a16="http://schemas.microsoft.com/office/drawing/2014/main" id="{A054B0C2-116C-4DDE-A4BE-DF0849BF9D90}"/>
              </a:ext>
            </a:extLst>
          </xdr:cNvPr>
          <xdr:cNvCxnSpPr/>
        </xdr:nvCxnSpPr>
        <xdr:spPr>
          <a:xfrm>
            <a:off x="485775" y="8051958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5" name="Straight Connector 1254">
            <a:extLst>
              <a:ext uri="{FF2B5EF4-FFF2-40B4-BE49-F238E27FC236}">
                <a16:creationId xmlns:a16="http://schemas.microsoft.com/office/drawing/2014/main" id="{F9F1CAF7-6FF9-47A2-8690-BF2AE2609200}"/>
              </a:ext>
            </a:extLst>
          </xdr:cNvPr>
          <xdr:cNvCxnSpPr/>
        </xdr:nvCxnSpPr>
        <xdr:spPr>
          <a:xfrm>
            <a:off x="6153177" y="80519588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6" name="Straight Connector 1255">
            <a:extLst>
              <a:ext uri="{FF2B5EF4-FFF2-40B4-BE49-F238E27FC236}">
                <a16:creationId xmlns:a16="http://schemas.microsoft.com/office/drawing/2014/main" id="{2A4EF93B-7BC1-4F43-87ED-FDB9AF12166B}"/>
              </a:ext>
            </a:extLst>
          </xdr:cNvPr>
          <xdr:cNvCxnSpPr/>
        </xdr:nvCxnSpPr>
        <xdr:spPr>
          <a:xfrm>
            <a:off x="409574" y="80943451"/>
            <a:ext cx="58054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7" name="Straight Connector 1256">
            <a:extLst>
              <a:ext uri="{FF2B5EF4-FFF2-40B4-BE49-F238E27FC236}">
                <a16:creationId xmlns:a16="http://schemas.microsoft.com/office/drawing/2014/main" id="{17A8CAB2-70D9-4103-B5EE-35CADD40957D}"/>
              </a:ext>
            </a:extLst>
          </xdr:cNvPr>
          <xdr:cNvCxnSpPr/>
        </xdr:nvCxnSpPr>
        <xdr:spPr>
          <a:xfrm flipH="1">
            <a:off x="442912" y="809053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8" name="Straight Connector 1257">
            <a:extLst>
              <a:ext uri="{FF2B5EF4-FFF2-40B4-BE49-F238E27FC236}">
                <a16:creationId xmlns:a16="http://schemas.microsoft.com/office/drawing/2014/main" id="{E888EC19-57A9-4991-A786-B87A1AD28080}"/>
              </a:ext>
            </a:extLst>
          </xdr:cNvPr>
          <xdr:cNvCxnSpPr/>
        </xdr:nvCxnSpPr>
        <xdr:spPr>
          <a:xfrm flipH="1">
            <a:off x="6110314" y="8090058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9" name="Straight Connector 1258">
            <a:extLst>
              <a:ext uri="{FF2B5EF4-FFF2-40B4-BE49-F238E27FC236}">
                <a16:creationId xmlns:a16="http://schemas.microsoft.com/office/drawing/2014/main" id="{25436F63-5A17-4358-AB48-A15A0F3FA1DB}"/>
              </a:ext>
            </a:extLst>
          </xdr:cNvPr>
          <xdr:cNvCxnSpPr/>
        </xdr:nvCxnSpPr>
        <xdr:spPr>
          <a:xfrm>
            <a:off x="485775" y="8102917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0" name="Straight Arrow Connector 1259">
            <a:extLst>
              <a:ext uri="{FF2B5EF4-FFF2-40B4-BE49-F238E27FC236}">
                <a16:creationId xmlns:a16="http://schemas.microsoft.com/office/drawing/2014/main" id="{4ADC0A59-F128-4033-ADFE-D50B4D6C8336}"/>
              </a:ext>
            </a:extLst>
          </xdr:cNvPr>
          <xdr:cNvCxnSpPr/>
        </xdr:nvCxnSpPr>
        <xdr:spPr>
          <a:xfrm>
            <a:off x="490537" y="81086325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1" name="Straight Connector 1260">
            <a:extLst>
              <a:ext uri="{FF2B5EF4-FFF2-40B4-BE49-F238E27FC236}">
                <a16:creationId xmlns:a16="http://schemas.microsoft.com/office/drawing/2014/main" id="{D6C3BEF1-AE78-4F75-870D-48E9B6AC6915}"/>
              </a:ext>
            </a:extLst>
          </xdr:cNvPr>
          <xdr:cNvCxnSpPr/>
        </xdr:nvCxnSpPr>
        <xdr:spPr>
          <a:xfrm flipH="1" flipV="1">
            <a:off x="857250" y="7964328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262" name="Group 1261">
            <a:extLst>
              <a:ext uri="{FF2B5EF4-FFF2-40B4-BE49-F238E27FC236}">
                <a16:creationId xmlns:a16="http://schemas.microsoft.com/office/drawing/2014/main" id="{10FE3F4C-7B95-4D22-A205-F74D72715124}"/>
              </a:ext>
            </a:extLst>
          </xdr:cNvPr>
          <xdr:cNvGrpSpPr/>
        </xdr:nvGrpSpPr>
        <xdr:grpSpPr>
          <a:xfrm>
            <a:off x="1576388" y="79900462"/>
            <a:ext cx="85725" cy="85726"/>
            <a:chOff x="1738313" y="3957637"/>
            <a:chExt cx="85725" cy="85726"/>
          </a:xfrm>
        </xdr:grpSpPr>
        <xdr:cxnSp macro="">
          <xdr:nvCxnSpPr>
            <xdr:cNvPr id="1263" name="Straight Connector 1262">
              <a:extLst>
                <a:ext uri="{FF2B5EF4-FFF2-40B4-BE49-F238E27FC236}">
                  <a16:creationId xmlns:a16="http://schemas.microsoft.com/office/drawing/2014/main" id="{889469C9-08AE-32DC-5E76-19C471BBC324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64" name="Straight Connector 1263">
              <a:extLst>
                <a:ext uri="{FF2B5EF4-FFF2-40B4-BE49-F238E27FC236}">
                  <a16:creationId xmlns:a16="http://schemas.microsoft.com/office/drawing/2014/main" id="{65D2A55B-5DC9-3B02-1ADC-F47DF0134870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65" name="Straight Arrow Connector 1264">
            <a:extLst>
              <a:ext uri="{FF2B5EF4-FFF2-40B4-BE49-F238E27FC236}">
                <a16:creationId xmlns:a16="http://schemas.microsoft.com/office/drawing/2014/main" id="{9F765019-72B3-47A9-B697-3BB15256E140}"/>
              </a:ext>
            </a:extLst>
          </xdr:cNvPr>
          <xdr:cNvCxnSpPr/>
        </xdr:nvCxnSpPr>
        <xdr:spPr>
          <a:xfrm>
            <a:off x="2914650" y="79709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6" name="Straight Arrow Connector 1265">
            <a:extLst>
              <a:ext uri="{FF2B5EF4-FFF2-40B4-BE49-F238E27FC236}">
                <a16:creationId xmlns:a16="http://schemas.microsoft.com/office/drawing/2014/main" id="{37401388-32FA-4EC2-9EA7-52A48F7CBBFC}"/>
              </a:ext>
            </a:extLst>
          </xdr:cNvPr>
          <xdr:cNvCxnSpPr/>
        </xdr:nvCxnSpPr>
        <xdr:spPr>
          <a:xfrm>
            <a:off x="3076575" y="79709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7" name="Straight Arrow Connector 1266">
            <a:extLst>
              <a:ext uri="{FF2B5EF4-FFF2-40B4-BE49-F238E27FC236}">
                <a16:creationId xmlns:a16="http://schemas.microsoft.com/office/drawing/2014/main" id="{698C30DE-F084-41EF-AEA2-B38DFF07BF3E}"/>
              </a:ext>
            </a:extLst>
          </xdr:cNvPr>
          <xdr:cNvCxnSpPr/>
        </xdr:nvCxnSpPr>
        <xdr:spPr>
          <a:xfrm>
            <a:off x="3238500" y="7971472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8" name="Straight Arrow Connector 1267">
            <a:extLst>
              <a:ext uri="{FF2B5EF4-FFF2-40B4-BE49-F238E27FC236}">
                <a16:creationId xmlns:a16="http://schemas.microsoft.com/office/drawing/2014/main" id="{1B2FF0F7-B5EC-4FB6-AFC6-519C62D79A7A}"/>
              </a:ext>
            </a:extLst>
          </xdr:cNvPr>
          <xdr:cNvCxnSpPr/>
        </xdr:nvCxnSpPr>
        <xdr:spPr>
          <a:xfrm>
            <a:off x="3562350" y="79709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9" name="Straight Arrow Connector 1268">
            <a:extLst>
              <a:ext uri="{FF2B5EF4-FFF2-40B4-BE49-F238E27FC236}">
                <a16:creationId xmlns:a16="http://schemas.microsoft.com/office/drawing/2014/main" id="{86236C95-F031-464A-B2BD-9FCE6065DBDA}"/>
              </a:ext>
            </a:extLst>
          </xdr:cNvPr>
          <xdr:cNvCxnSpPr/>
        </xdr:nvCxnSpPr>
        <xdr:spPr>
          <a:xfrm>
            <a:off x="3724275" y="79709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0" name="Straight Arrow Connector 1269">
            <a:extLst>
              <a:ext uri="{FF2B5EF4-FFF2-40B4-BE49-F238E27FC236}">
                <a16:creationId xmlns:a16="http://schemas.microsoft.com/office/drawing/2014/main" id="{0D09451C-688D-4439-BE32-00BBA39741E0}"/>
              </a:ext>
            </a:extLst>
          </xdr:cNvPr>
          <xdr:cNvCxnSpPr/>
        </xdr:nvCxnSpPr>
        <xdr:spPr>
          <a:xfrm>
            <a:off x="6153171" y="79709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271" name="Group 1270">
            <a:extLst>
              <a:ext uri="{FF2B5EF4-FFF2-40B4-BE49-F238E27FC236}">
                <a16:creationId xmlns:a16="http://schemas.microsoft.com/office/drawing/2014/main" id="{EF6C379D-F2F6-4C60-91AE-7E0AFFD68485}"/>
              </a:ext>
            </a:extLst>
          </xdr:cNvPr>
          <xdr:cNvGrpSpPr/>
        </xdr:nvGrpSpPr>
        <xdr:grpSpPr>
          <a:xfrm>
            <a:off x="2714625" y="79900463"/>
            <a:ext cx="85725" cy="85726"/>
            <a:chOff x="1738313" y="3957637"/>
            <a:chExt cx="85725" cy="85726"/>
          </a:xfrm>
        </xdr:grpSpPr>
        <xdr:cxnSp macro="">
          <xdr:nvCxnSpPr>
            <xdr:cNvPr id="1272" name="Straight Connector 1271">
              <a:extLst>
                <a:ext uri="{FF2B5EF4-FFF2-40B4-BE49-F238E27FC236}">
                  <a16:creationId xmlns:a16="http://schemas.microsoft.com/office/drawing/2014/main" id="{E21B3282-3B66-0FD8-2087-0D29526AF445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73" name="Straight Connector 1272">
              <a:extLst>
                <a:ext uri="{FF2B5EF4-FFF2-40B4-BE49-F238E27FC236}">
                  <a16:creationId xmlns:a16="http://schemas.microsoft.com/office/drawing/2014/main" id="{9D6D74A9-6F5E-0134-59D2-47422ECADCA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74" name="Straight Connector 1273">
            <a:extLst>
              <a:ext uri="{FF2B5EF4-FFF2-40B4-BE49-F238E27FC236}">
                <a16:creationId xmlns:a16="http://schemas.microsoft.com/office/drawing/2014/main" id="{1A768F98-26D6-4B38-BD51-C640E3CB8043}"/>
              </a:ext>
            </a:extLst>
          </xdr:cNvPr>
          <xdr:cNvCxnSpPr/>
        </xdr:nvCxnSpPr>
        <xdr:spPr>
          <a:xfrm>
            <a:off x="1619251" y="8022431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5" name="Straight Connector 1274">
            <a:extLst>
              <a:ext uri="{FF2B5EF4-FFF2-40B4-BE49-F238E27FC236}">
                <a16:creationId xmlns:a16="http://schemas.microsoft.com/office/drawing/2014/main" id="{E71D9A78-AD86-454E-9E5A-A89E88327BF6}"/>
              </a:ext>
            </a:extLst>
          </xdr:cNvPr>
          <xdr:cNvCxnSpPr/>
        </xdr:nvCxnSpPr>
        <xdr:spPr>
          <a:xfrm flipH="1">
            <a:off x="1576388" y="8061960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6" name="Straight Connector 1275">
            <a:extLst>
              <a:ext uri="{FF2B5EF4-FFF2-40B4-BE49-F238E27FC236}">
                <a16:creationId xmlns:a16="http://schemas.microsoft.com/office/drawing/2014/main" id="{453BFD8F-0774-4922-9F69-4A7BF2B5AA44}"/>
              </a:ext>
            </a:extLst>
          </xdr:cNvPr>
          <xdr:cNvCxnSpPr/>
        </xdr:nvCxnSpPr>
        <xdr:spPr>
          <a:xfrm flipH="1">
            <a:off x="442913" y="8061959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7" name="Straight Connector 1276">
            <a:extLst>
              <a:ext uri="{FF2B5EF4-FFF2-40B4-BE49-F238E27FC236}">
                <a16:creationId xmlns:a16="http://schemas.microsoft.com/office/drawing/2014/main" id="{DD2B3243-0E79-4819-BA88-BBDBA958CA95}"/>
              </a:ext>
            </a:extLst>
          </xdr:cNvPr>
          <xdr:cNvCxnSpPr/>
        </xdr:nvCxnSpPr>
        <xdr:spPr>
          <a:xfrm flipH="1">
            <a:off x="6110315" y="8061483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8" name="Straight Connector 1277">
            <a:extLst>
              <a:ext uri="{FF2B5EF4-FFF2-40B4-BE49-F238E27FC236}">
                <a16:creationId xmlns:a16="http://schemas.microsoft.com/office/drawing/2014/main" id="{C4801A03-5F69-4F95-BD60-CCC41069580A}"/>
              </a:ext>
            </a:extLst>
          </xdr:cNvPr>
          <xdr:cNvCxnSpPr/>
        </xdr:nvCxnSpPr>
        <xdr:spPr>
          <a:xfrm>
            <a:off x="2752726" y="8022431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9" name="Straight Connector 1278">
            <a:extLst>
              <a:ext uri="{FF2B5EF4-FFF2-40B4-BE49-F238E27FC236}">
                <a16:creationId xmlns:a16="http://schemas.microsoft.com/office/drawing/2014/main" id="{865EA40F-D33D-43ED-8C30-355CFAD6C17C}"/>
              </a:ext>
            </a:extLst>
          </xdr:cNvPr>
          <xdr:cNvCxnSpPr/>
        </xdr:nvCxnSpPr>
        <xdr:spPr>
          <a:xfrm flipH="1">
            <a:off x="2700338" y="8061960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288" name="Group 1287">
            <a:extLst>
              <a:ext uri="{FF2B5EF4-FFF2-40B4-BE49-F238E27FC236}">
                <a16:creationId xmlns:a16="http://schemas.microsoft.com/office/drawing/2014/main" id="{AA57967E-4A56-471D-80CD-6F0326C59545}"/>
              </a:ext>
            </a:extLst>
          </xdr:cNvPr>
          <xdr:cNvGrpSpPr/>
        </xdr:nvGrpSpPr>
        <xdr:grpSpPr>
          <a:xfrm>
            <a:off x="447675" y="79895700"/>
            <a:ext cx="85725" cy="85726"/>
            <a:chOff x="1738313" y="3957637"/>
            <a:chExt cx="85725" cy="85726"/>
          </a:xfrm>
        </xdr:grpSpPr>
        <xdr:cxnSp macro="">
          <xdr:nvCxnSpPr>
            <xdr:cNvPr id="1289" name="Straight Connector 1288">
              <a:extLst>
                <a:ext uri="{FF2B5EF4-FFF2-40B4-BE49-F238E27FC236}">
                  <a16:creationId xmlns:a16="http://schemas.microsoft.com/office/drawing/2014/main" id="{727D358A-B849-1ECA-6C59-C26398E72B7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90" name="Straight Connector 1289">
              <a:extLst>
                <a:ext uri="{FF2B5EF4-FFF2-40B4-BE49-F238E27FC236}">
                  <a16:creationId xmlns:a16="http://schemas.microsoft.com/office/drawing/2014/main" id="{5C7010AC-1EF7-5DAC-A2B0-D58C4C728605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91" name="Group 1290">
            <a:extLst>
              <a:ext uri="{FF2B5EF4-FFF2-40B4-BE49-F238E27FC236}">
                <a16:creationId xmlns:a16="http://schemas.microsoft.com/office/drawing/2014/main" id="{463AFBAE-BC9D-4489-B09C-AC02FB16D6C9}"/>
              </a:ext>
            </a:extLst>
          </xdr:cNvPr>
          <xdr:cNvGrpSpPr/>
        </xdr:nvGrpSpPr>
        <xdr:grpSpPr>
          <a:xfrm>
            <a:off x="6115071" y="79895700"/>
            <a:ext cx="85725" cy="85726"/>
            <a:chOff x="1738313" y="3957637"/>
            <a:chExt cx="85725" cy="85726"/>
          </a:xfrm>
        </xdr:grpSpPr>
        <xdr:cxnSp macro="">
          <xdr:nvCxnSpPr>
            <xdr:cNvPr id="1292" name="Straight Connector 1291">
              <a:extLst>
                <a:ext uri="{FF2B5EF4-FFF2-40B4-BE49-F238E27FC236}">
                  <a16:creationId xmlns:a16="http://schemas.microsoft.com/office/drawing/2014/main" id="{87E6200E-C332-A502-7553-FDBA489E5F0C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93" name="Straight Connector 1292">
              <a:extLst>
                <a:ext uri="{FF2B5EF4-FFF2-40B4-BE49-F238E27FC236}">
                  <a16:creationId xmlns:a16="http://schemas.microsoft.com/office/drawing/2014/main" id="{04565D04-8F9C-ADC6-97BF-3534A907973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94" name="Straight Arrow Connector 1293">
            <a:extLst>
              <a:ext uri="{FF2B5EF4-FFF2-40B4-BE49-F238E27FC236}">
                <a16:creationId xmlns:a16="http://schemas.microsoft.com/office/drawing/2014/main" id="{6EAEA122-258E-4CBB-BA41-67F7033418E4}"/>
              </a:ext>
            </a:extLst>
          </xdr:cNvPr>
          <xdr:cNvCxnSpPr/>
        </xdr:nvCxnSpPr>
        <xdr:spPr>
          <a:xfrm>
            <a:off x="1624012" y="793623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5" name="Straight Arrow Connector 1294">
            <a:extLst>
              <a:ext uri="{FF2B5EF4-FFF2-40B4-BE49-F238E27FC236}">
                <a16:creationId xmlns:a16="http://schemas.microsoft.com/office/drawing/2014/main" id="{EEECA79B-5187-4E3A-8D1C-8EC8B6F35EFF}"/>
              </a:ext>
            </a:extLst>
          </xdr:cNvPr>
          <xdr:cNvCxnSpPr/>
        </xdr:nvCxnSpPr>
        <xdr:spPr>
          <a:xfrm>
            <a:off x="2757487" y="793623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6" name="Straight Arrow Connector 1295">
            <a:extLst>
              <a:ext uri="{FF2B5EF4-FFF2-40B4-BE49-F238E27FC236}">
                <a16:creationId xmlns:a16="http://schemas.microsoft.com/office/drawing/2014/main" id="{56941876-0517-402E-ABC5-E5F6B6D09A24}"/>
              </a:ext>
            </a:extLst>
          </xdr:cNvPr>
          <xdr:cNvCxnSpPr/>
        </xdr:nvCxnSpPr>
        <xdr:spPr>
          <a:xfrm>
            <a:off x="3400425" y="7971472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7" name="Straight Connector 1296">
            <a:extLst>
              <a:ext uri="{FF2B5EF4-FFF2-40B4-BE49-F238E27FC236}">
                <a16:creationId xmlns:a16="http://schemas.microsoft.com/office/drawing/2014/main" id="{F6D92FD7-3F12-4412-8D4F-A5BC7BF59A9F}"/>
              </a:ext>
            </a:extLst>
          </xdr:cNvPr>
          <xdr:cNvCxnSpPr/>
        </xdr:nvCxnSpPr>
        <xdr:spPr>
          <a:xfrm>
            <a:off x="3886201" y="8022431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8" name="Straight Connector 1297">
            <a:extLst>
              <a:ext uri="{FF2B5EF4-FFF2-40B4-BE49-F238E27FC236}">
                <a16:creationId xmlns:a16="http://schemas.microsoft.com/office/drawing/2014/main" id="{BEC5A772-5652-42ED-BC68-39313F054C51}"/>
              </a:ext>
            </a:extLst>
          </xdr:cNvPr>
          <xdr:cNvCxnSpPr/>
        </xdr:nvCxnSpPr>
        <xdr:spPr>
          <a:xfrm flipH="1">
            <a:off x="3833813" y="8061960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9" name="Straight Arrow Connector 1298">
            <a:extLst>
              <a:ext uri="{FF2B5EF4-FFF2-40B4-BE49-F238E27FC236}">
                <a16:creationId xmlns:a16="http://schemas.microsoft.com/office/drawing/2014/main" id="{5EE563B1-4CD8-4036-A31D-5A4A94DB378B}"/>
              </a:ext>
            </a:extLst>
          </xdr:cNvPr>
          <xdr:cNvCxnSpPr/>
        </xdr:nvCxnSpPr>
        <xdr:spPr>
          <a:xfrm>
            <a:off x="4048125" y="7970996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0" name="Straight Arrow Connector 1299">
            <a:extLst>
              <a:ext uri="{FF2B5EF4-FFF2-40B4-BE49-F238E27FC236}">
                <a16:creationId xmlns:a16="http://schemas.microsoft.com/office/drawing/2014/main" id="{E4F1630C-C269-4595-B355-4E14A2F7C838}"/>
              </a:ext>
            </a:extLst>
          </xdr:cNvPr>
          <xdr:cNvCxnSpPr/>
        </xdr:nvCxnSpPr>
        <xdr:spPr>
          <a:xfrm>
            <a:off x="4210050" y="7971472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1" name="Straight Arrow Connector 1300">
            <a:extLst>
              <a:ext uri="{FF2B5EF4-FFF2-40B4-BE49-F238E27FC236}">
                <a16:creationId xmlns:a16="http://schemas.microsoft.com/office/drawing/2014/main" id="{158F9B7C-5F00-48A9-9E0C-29175A2A8C47}"/>
              </a:ext>
            </a:extLst>
          </xdr:cNvPr>
          <xdr:cNvCxnSpPr/>
        </xdr:nvCxnSpPr>
        <xdr:spPr>
          <a:xfrm>
            <a:off x="4533900" y="7970996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2" name="Straight Arrow Connector 1301">
            <a:extLst>
              <a:ext uri="{FF2B5EF4-FFF2-40B4-BE49-F238E27FC236}">
                <a16:creationId xmlns:a16="http://schemas.microsoft.com/office/drawing/2014/main" id="{F36301AD-00BA-4F3E-9158-95037CEA098A}"/>
              </a:ext>
            </a:extLst>
          </xdr:cNvPr>
          <xdr:cNvCxnSpPr/>
        </xdr:nvCxnSpPr>
        <xdr:spPr>
          <a:xfrm>
            <a:off x="4695825" y="7970996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3" name="Straight Arrow Connector 1302">
            <a:extLst>
              <a:ext uri="{FF2B5EF4-FFF2-40B4-BE49-F238E27FC236}">
                <a16:creationId xmlns:a16="http://schemas.microsoft.com/office/drawing/2014/main" id="{99D2034A-B223-4D66-85DF-4A70DFC68ED4}"/>
              </a:ext>
            </a:extLst>
          </xdr:cNvPr>
          <xdr:cNvCxnSpPr/>
        </xdr:nvCxnSpPr>
        <xdr:spPr>
          <a:xfrm>
            <a:off x="4371975" y="7971472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4" name="Straight Arrow Connector 1303">
            <a:extLst>
              <a:ext uri="{FF2B5EF4-FFF2-40B4-BE49-F238E27FC236}">
                <a16:creationId xmlns:a16="http://schemas.microsoft.com/office/drawing/2014/main" id="{F8BE4897-5ADA-46B8-80AE-3405316758CC}"/>
              </a:ext>
            </a:extLst>
          </xdr:cNvPr>
          <xdr:cNvCxnSpPr/>
        </xdr:nvCxnSpPr>
        <xdr:spPr>
          <a:xfrm>
            <a:off x="4857751" y="7971472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5" name="Straight Arrow Connector 1304">
            <a:extLst>
              <a:ext uri="{FF2B5EF4-FFF2-40B4-BE49-F238E27FC236}">
                <a16:creationId xmlns:a16="http://schemas.microsoft.com/office/drawing/2014/main" id="{41443700-9565-46CD-8CED-84D3F52CB4AE}"/>
              </a:ext>
            </a:extLst>
          </xdr:cNvPr>
          <xdr:cNvCxnSpPr/>
        </xdr:nvCxnSpPr>
        <xdr:spPr>
          <a:xfrm>
            <a:off x="3886200" y="7935754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06" name="Group 1305">
            <a:extLst>
              <a:ext uri="{FF2B5EF4-FFF2-40B4-BE49-F238E27FC236}">
                <a16:creationId xmlns:a16="http://schemas.microsoft.com/office/drawing/2014/main" id="{3C13C80E-3DDE-4D49-A591-88496DC50F8F}"/>
              </a:ext>
            </a:extLst>
          </xdr:cNvPr>
          <xdr:cNvGrpSpPr/>
        </xdr:nvGrpSpPr>
        <xdr:grpSpPr>
          <a:xfrm>
            <a:off x="3843337" y="79895700"/>
            <a:ext cx="85725" cy="85726"/>
            <a:chOff x="1738313" y="3957637"/>
            <a:chExt cx="85725" cy="85726"/>
          </a:xfrm>
        </xdr:grpSpPr>
        <xdr:cxnSp macro="">
          <xdr:nvCxnSpPr>
            <xdr:cNvPr id="1307" name="Straight Connector 1306">
              <a:extLst>
                <a:ext uri="{FF2B5EF4-FFF2-40B4-BE49-F238E27FC236}">
                  <a16:creationId xmlns:a16="http://schemas.microsoft.com/office/drawing/2014/main" id="{DC4C867F-4808-6E46-2EA2-53B91E190748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08" name="Straight Connector 1307">
              <a:extLst>
                <a:ext uri="{FF2B5EF4-FFF2-40B4-BE49-F238E27FC236}">
                  <a16:creationId xmlns:a16="http://schemas.microsoft.com/office/drawing/2014/main" id="{7CCDF9E5-B195-DA29-159B-44FCB3E5D95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12" name="Straight Connector 1311">
            <a:extLst>
              <a:ext uri="{FF2B5EF4-FFF2-40B4-BE49-F238E27FC236}">
                <a16:creationId xmlns:a16="http://schemas.microsoft.com/office/drawing/2014/main" id="{5EF76AC6-4515-4F59-A085-CD9866982747}"/>
              </a:ext>
            </a:extLst>
          </xdr:cNvPr>
          <xdr:cNvCxnSpPr/>
        </xdr:nvCxnSpPr>
        <xdr:spPr>
          <a:xfrm>
            <a:off x="5019676" y="8022431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3" name="Straight Connector 1312">
            <a:extLst>
              <a:ext uri="{FF2B5EF4-FFF2-40B4-BE49-F238E27FC236}">
                <a16:creationId xmlns:a16="http://schemas.microsoft.com/office/drawing/2014/main" id="{7C1F4EF4-2ED1-4F90-975F-716E16A032AD}"/>
              </a:ext>
            </a:extLst>
          </xdr:cNvPr>
          <xdr:cNvCxnSpPr/>
        </xdr:nvCxnSpPr>
        <xdr:spPr>
          <a:xfrm flipH="1">
            <a:off x="4967288" y="8061960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4" name="Straight Arrow Connector 1313">
            <a:extLst>
              <a:ext uri="{FF2B5EF4-FFF2-40B4-BE49-F238E27FC236}">
                <a16:creationId xmlns:a16="http://schemas.microsoft.com/office/drawing/2014/main" id="{B564AA52-4A31-4306-AA2B-20097018C001}"/>
              </a:ext>
            </a:extLst>
          </xdr:cNvPr>
          <xdr:cNvCxnSpPr/>
        </xdr:nvCxnSpPr>
        <xdr:spPr>
          <a:xfrm>
            <a:off x="5181600" y="79709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5" name="Straight Arrow Connector 1314">
            <a:extLst>
              <a:ext uri="{FF2B5EF4-FFF2-40B4-BE49-F238E27FC236}">
                <a16:creationId xmlns:a16="http://schemas.microsoft.com/office/drawing/2014/main" id="{01E9D3F9-5C69-4464-9B90-A7B45474D11F}"/>
              </a:ext>
            </a:extLst>
          </xdr:cNvPr>
          <xdr:cNvCxnSpPr/>
        </xdr:nvCxnSpPr>
        <xdr:spPr>
          <a:xfrm>
            <a:off x="5343525" y="79714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6" name="Straight Arrow Connector 1315">
            <a:extLst>
              <a:ext uri="{FF2B5EF4-FFF2-40B4-BE49-F238E27FC236}">
                <a16:creationId xmlns:a16="http://schemas.microsoft.com/office/drawing/2014/main" id="{C0C84E16-5DE1-4F19-A0F5-17DA5D6F9B8F}"/>
              </a:ext>
            </a:extLst>
          </xdr:cNvPr>
          <xdr:cNvCxnSpPr/>
        </xdr:nvCxnSpPr>
        <xdr:spPr>
          <a:xfrm>
            <a:off x="5667375" y="79709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7" name="Straight Arrow Connector 1316">
            <a:extLst>
              <a:ext uri="{FF2B5EF4-FFF2-40B4-BE49-F238E27FC236}">
                <a16:creationId xmlns:a16="http://schemas.microsoft.com/office/drawing/2014/main" id="{3B82702C-4AA7-43FF-A1CB-93AE6075A8F7}"/>
              </a:ext>
            </a:extLst>
          </xdr:cNvPr>
          <xdr:cNvCxnSpPr/>
        </xdr:nvCxnSpPr>
        <xdr:spPr>
          <a:xfrm>
            <a:off x="5829300" y="79709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8" name="Straight Arrow Connector 1317">
            <a:extLst>
              <a:ext uri="{FF2B5EF4-FFF2-40B4-BE49-F238E27FC236}">
                <a16:creationId xmlns:a16="http://schemas.microsoft.com/office/drawing/2014/main" id="{445D184E-814C-41D8-8CFB-5E2306028343}"/>
              </a:ext>
            </a:extLst>
          </xdr:cNvPr>
          <xdr:cNvCxnSpPr/>
        </xdr:nvCxnSpPr>
        <xdr:spPr>
          <a:xfrm>
            <a:off x="5505450" y="7971472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9" name="Straight Arrow Connector 1318">
            <a:extLst>
              <a:ext uri="{FF2B5EF4-FFF2-40B4-BE49-F238E27FC236}">
                <a16:creationId xmlns:a16="http://schemas.microsoft.com/office/drawing/2014/main" id="{E2CFC404-4C1E-4C08-94CD-070FA994497C}"/>
              </a:ext>
            </a:extLst>
          </xdr:cNvPr>
          <xdr:cNvCxnSpPr/>
        </xdr:nvCxnSpPr>
        <xdr:spPr>
          <a:xfrm>
            <a:off x="5991226" y="79714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1" name="Straight Arrow Connector 1320">
            <a:extLst>
              <a:ext uri="{FF2B5EF4-FFF2-40B4-BE49-F238E27FC236}">
                <a16:creationId xmlns:a16="http://schemas.microsoft.com/office/drawing/2014/main" id="{5EC7E204-F3D0-443E-83DF-E9C69E9A73FA}"/>
              </a:ext>
            </a:extLst>
          </xdr:cNvPr>
          <xdr:cNvCxnSpPr/>
        </xdr:nvCxnSpPr>
        <xdr:spPr>
          <a:xfrm>
            <a:off x="5019675" y="79352774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22" name="Group 1321">
            <a:extLst>
              <a:ext uri="{FF2B5EF4-FFF2-40B4-BE49-F238E27FC236}">
                <a16:creationId xmlns:a16="http://schemas.microsoft.com/office/drawing/2014/main" id="{B52999FC-3677-4900-917F-B5B6BAD8A138}"/>
              </a:ext>
            </a:extLst>
          </xdr:cNvPr>
          <xdr:cNvGrpSpPr/>
        </xdr:nvGrpSpPr>
        <xdr:grpSpPr>
          <a:xfrm>
            <a:off x="4976812" y="79895700"/>
            <a:ext cx="85725" cy="85726"/>
            <a:chOff x="1738313" y="3957637"/>
            <a:chExt cx="85725" cy="85726"/>
          </a:xfrm>
        </xdr:grpSpPr>
        <xdr:cxnSp macro="">
          <xdr:nvCxnSpPr>
            <xdr:cNvPr id="1323" name="Straight Connector 1322">
              <a:extLst>
                <a:ext uri="{FF2B5EF4-FFF2-40B4-BE49-F238E27FC236}">
                  <a16:creationId xmlns:a16="http://schemas.microsoft.com/office/drawing/2014/main" id="{E43663B0-79CF-52A7-32BE-89EA315717AC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24" name="Straight Connector 1323">
              <a:extLst>
                <a:ext uri="{FF2B5EF4-FFF2-40B4-BE49-F238E27FC236}">
                  <a16:creationId xmlns:a16="http://schemas.microsoft.com/office/drawing/2014/main" id="{D0AE66B7-51CA-73FB-1D3B-BC3FFBA8541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47625</xdr:colOff>
      <xdr:row>882</xdr:row>
      <xdr:rowOff>66675</xdr:rowOff>
    </xdr:from>
    <xdr:to>
      <xdr:col>20</xdr:col>
      <xdr:colOff>104775</xdr:colOff>
      <xdr:row>882</xdr:row>
      <xdr:rowOff>66675</xdr:rowOff>
    </xdr:to>
    <xdr:cxnSp macro="">
      <xdr:nvCxnSpPr>
        <xdr:cNvPr id="1326" name="Straight Arrow Connector 1325">
          <a:extLst>
            <a:ext uri="{FF2B5EF4-FFF2-40B4-BE49-F238E27FC236}">
              <a16:creationId xmlns:a16="http://schemas.microsoft.com/office/drawing/2014/main" id="{EEFA4F55-B288-4B38-A65F-5BA6D6157218}"/>
            </a:ext>
          </a:extLst>
        </xdr:cNvPr>
        <xdr:cNvCxnSpPr/>
      </xdr:nvCxnSpPr>
      <xdr:spPr>
        <a:xfrm>
          <a:off x="3124200" y="82305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883</xdr:row>
      <xdr:rowOff>76200</xdr:rowOff>
    </xdr:from>
    <xdr:to>
      <xdr:col>20</xdr:col>
      <xdr:colOff>114300</xdr:colOff>
      <xdr:row>883</xdr:row>
      <xdr:rowOff>76200</xdr:rowOff>
    </xdr:to>
    <xdr:cxnSp macro="">
      <xdr:nvCxnSpPr>
        <xdr:cNvPr id="1327" name="Straight Arrow Connector 1326">
          <a:extLst>
            <a:ext uri="{FF2B5EF4-FFF2-40B4-BE49-F238E27FC236}">
              <a16:creationId xmlns:a16="http://schemas.microsoft.com/office/drawing/2014/main" id="{1A5DC456-EF55-4495-96BF-C9E83D79382A}"/>
            </a:ext>
          </a:extLst>
        </xdr:cNvPr>
        <xdr:cNvCxnSpPr/>
      </xdr:nvCxnSpPr>
      <xdr:spPr>
        <a:xfrm>
          <a:off x="3133725" y="824579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884</xdr:row>
      <xdr:rowOff>76200</xdr:rowOff>
    </xdr:from>
    <xdr:to>
      <xdr:col>20</xdr:col>
      <xdr:colOff>114300</xdr:colOff>
      <xdr:row>884</xdr:row>
      <xdr:rowOff>76200</xdr:rowOff>
    </xdr:to>
    <xdr:cxnSp macro="">
      <xdr:nvCxnSpPr>
        <xdr:cNvPr id="1328" name="Straight Arrow Connector 1327">
          <a:extLst>
            <a:ext uri="{FF2B5EF4-FFF2-40B4-BE49-F238E27FC236}">
              <a16:creationId xmlns:a16="http://schemas.microsoft.com/office/drawing/2014/main" id="{820FBAF9-1CCF-4A24-AAA0-11E87E1BF757}"/>
            </a:ext>
          </a:extLst>
        </xdr:cNvPr>
        <xdr:cNvCxnSpPr/>
      </xdr:nvCxnSpPr>
      <xdr:spPr>
        <a:xfrm>
          <a:off x="3133725" y="826008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885</xdr:row>
      <xdr:rowOff>76200</xdr:rowOff>
    </xdr:from>
    <xdr:to>
      <xdr:col>20</xdr:col>
      <xdr:colOff>114300</xdr:colOff>
      <xdr:row>885</xdr:row>
      <xdr:rowOff>76200</xdr:rowOff>
    </xdr:to>
    <xdr:cxnSp macro="">
      <xdr:nvCxnSpPr>
        <xdr:cNvPr id="1329" name="Straight Arrow Connector 1328">
          <a:extLst>
            <a:ext uri="{FF2B5EF4-FFF2-40B4-BE49-F238E27FC236}">
              <a16:creationId xmlns:a16="http://schemas.microsoft.com/office/drawing/2014/main" id="{C85644E2-6D58-41DF-9388-4B6A660761DD}"/>
            </a:ext>
          </a:extLst>
        </xdr:cNvPr>
        <xdr:cNvCxnSpPr/>
      </xdr:nvCxnSpPr>
      <xdr:spPr>
        <a:xfrm>
          <a:off x="3133725" y="827436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440</xdr:row>
      <xdr:rowOff>76200</xdr:rowOff>
    </xdr:from>
    <xdr:to>
      <xdr:col>15</xdr:col>
      <xdr:colOff>114300</xdr:colOff>
      <xdr:row>440</xdr:row>
      <xdr:rowOff>76200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0F50608-4CB2-455F-9107-37670EC18BC5}"/>
            </a:ext>
          </a:extLst>
        </xdr:cNvPr>
        <xdr:cNvCxnSpPr/>
      </xdr:nvCxnSpPr>
      <xdr:spPr>
        <a:xfrm>
          <a:off x="2324100" y="33585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441</xdr:row>
      <xdr:rowOff>76200</xdr:rowOff>
    </xdr:from>
    <xdr:to>
      <xdr:col>15</xdr:col>
      <xdr:colOff>114300</xdr:colOff>
      <xdr:row>441</xdr:row>
      <xdr:rowOff>76200</xdr:rowOff>
    </xdr:to>
    <xdr:cxnSp macro="">
      <xdr:nvCxnSpPr>
        <xdr:cNvPr id="203" name="Straight Arrow Connector 202">
          <a:extLst>
            <a:ext uri="{FF2B5EF4-FFF2-40B4-BE49-F238E27FC236}">
              <a16:creationId xmlns:a16="http://schemas.microsoft.com/office/drawing/2014/main" id="{307AB39C-A248-4F88-B8AD-437587F1AE57}"/>
            </a:ext>
          </a:extLst>
        </xdr:cNvPr>
        <xdr:cNvCxnSpPr/>
      </xdr:nvCxnSpPr>
      <xdr:spPr>
        <a:xfrm>
          <a:off x="2324100" y="33728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442</xdr:row>
      <xdr:rowOff>76200</xdr:rowOff>
    </xdr:from>
    <xdr:to>
      <xdr:col>15</xdr:col>
      <xdr:colOff>114300</xdr:colOff>
      <xdr:row>442</xdr:row>
      <xdr:rowOff>76200</xdr:rowOff>
    </xdr:to>
    <xdr:cxnSp macro="">
      <xdr:nvCxnSpPr>
        <xdr:cNvPr id="204" name="Straight Arrow Connector 203">
          <a:extLst>
            <a:ext uri="{FF2B5EF4-FFF2-40B4-BE49-F238E27FC236}">
              <a16:creationId xmlns:a16="http://schemas.microsoft.com/office/drawing/2014/main" id="{3FD82E1E-6C9F-4C6E-8A80-705C08B217FB}"/>
            </a:ext>
          </a:extLst>
        </xdr:cNvPr>
        <xdr:cNvCxnSpPr/>
      </xdr:nvCxnSpPr>
      <xdr:spPr>
        <a:xfrm>
          <a:off x="2324100" y="33870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443</xdr:row>
      <xdr:rowOff>76200</xdr:rowOff>
    </xdr:from>
    <xdr:to>
      <xdr:col>15</xdr:col>
      <xdr:colOff>114300</xdr:colOff>
      <xdr:row>443</xdr:row>
      <xdr:rowOff>76200</xdr:rowOff>
    </xdr:to>
    <xdr:cxnSp macro="">
      <xdr:nvCxnSpPr>
        <xdr:cNvPr id="205" name="Straight Arrow Connector 204">
          <a:extLst>
            <a:ext uri="{FF2B5EF4-FFF2-40B4-BE49-F238E27FC236}">
              <a16:creationId xmlns:a16="http://schemas.microsoft.com/office/drawing/2014/main" id="{86F25C2A-BCC3-4547-BFDA-27B16DFDE8F3}"/>
            </a:ext>
          </a:extLst>
        </xdr:cNvPr>
        <xdr:cNvCxnSpPr/>
      </xdr:nvCxnSpPr>
      <xdr:spPr>
        <a:xfrm>
          <a:off x="2324100" y="34013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447</xdr:row>
      <xdr:rowOff>66675</xdr:rowOff>
    </xdr:from>
    <xdr:to>
      <xdr:col>20</xdr:col>
      <xdr:colOff>104775</xdr:colOff>
      <xdr:row>447</xdr:row>
      <xdr:rowOff>66675</xdr:rowOff>
    </xdr:to>
    <xdr:cxnSp macro="">
      <xdr:nvCxnSpPr>
        <xdr:cNvPr id="206" name="Straight Arrow Connector 205">
          <a:extLst>
            <a:ext uri="{FF2B5EF4-FFF2-40B4-BE49-F238E27FC236}">
              <a16:creationId xmlns:a16="http://schemas.microsoft.com/office/drawing/2014/main" id="{3C25672D-D380-4179-992B-578947BE4F47}"/>
            </a:ext>
          </a:extLst>
        </xdr:cNvPr>
        <xdr:cNvCxnSpPr/>
      </xdr:nvCxnSpPr>
      <xdr:spPr>
        <a:xfrm>
          <a:off x="3124200" y="345757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448</xdr:row>
      <xdr:rowOff>76200</xdr:rowOff>
    </xdr:from>
    <xdr:to>
      <xdr:col>20</xdr:col>
      <xdr:colOff>114300</xdr:colOff>
      <xdr:row>448</xdr:row>
      <xdr:rowOff>76200</xdr:rowOff>
    </xdr:to>
    <xdr:cxnSp macro="">
      <xdr:nvCxnSpPr>
        <xdr:cNvPr id="207" name="Straight Arrow Connector 206">
          <a:extLst>
            <a:ext uri="{FF2B5EF4-FFF2-40B4-BE49-F238E27FC236}">
              <a16:creationId xmlns:a16="http://schemas.microsoft.com/office/drawing/2014/main" id="{AF84BF20-068A-49D9-A782-1ECAAF515FD7}"/>
            </a:ext>
          </a:extLst>
        </xdr:cNvPr>
        <xdr:cNvCxnSpPr/>
      </xdr:nvCxnSpPr>
      <xdr:spPr>
        <a:xfrm>
          <a:off x="3133725" y="34728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449</xdr:row>
      <xdr:rowOff>76200</xdr:rowOff>
    </xdr:from>
    <xdr:to>
      <xdr:col>20</xdr:col>
      <xdr:colOff>114300</xdr:colOff>
      <xdr:row>449</xdr:row>
      <xdr:rowOff>76200</xdr:rowOff>
    </xdr:to>
    <xdr:cxnSp macro="">
      <xdr:nvCxnSpPr>
        <xdr:cNvPr id="250" name="Straight Arrow Connector 249">
          <a:extLst>
            <a:ext uri="{FF2B5EF4-FFF2-40B4-BE49-F238E27FC236}">
              <a16:creationId xmlns:a16="http://schemas.microsoft.com/office/drawing/2014/main" id="{8618246C-1B9F-4C80-933D-7096CEE9D7EC}"/>
            </a:ext>
          </a:extLst>
        </xdr:cNvPr>
        <xdr:cNvCxnSpPr/>
      </xdr:nvCxnSpPr>
      <xdr:spPr>
        <a:xfrm>
          <a:off x="3133725" y="34871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450</xdr:row>
      <xdr:rowOff>76200</xdr:rowOff>
    </xdr:from>
    <xdr:to>
      <xdr:col>20</xdr:col>
      <xdr:colOff>114300</xdr:colOff>
      <xdr:row>450</xdr:row>
      <xdr:rowOff>76200</xdr:rowOff>
    </xdr:to>
    <xdr:cxnSp macro="">
      <xdr:nvCxnSpPr>
        <xdr:cNvPr id="330" name="Straight Arrow Connector 329">
          <a:extLst>
            <a:ext uri="{FF2B5EF4-FFF2-40B4-BE49-F238E27FC236}">
              <a16:creationId xmlns:a16="http://schemas.microsoft.com/office/drawing/2014/main" id="{E16A25BD-9BFF-4EC4-A58C-1594F1437A76}"/>
            </a:ext>
          </a:extLst>
        </xdr:cNvPr>
        <xdr:cNvCxnSpPr/>
      </xdr:nvCxnSpPr>
      <xdr:spPr>
        <a:xfrm>
          <a:off x="3133725" y="35013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428</xdr:row>
      <xdr:rowOff>128588</xdr:rowOff>
    </xdr:from>
    <xdr:to>
      <xdr:col>38</xdr:col>
      <xdr:colOff>85745</xdr:colOff>
      <xdr:row>439</xdr:row>
      <xdr:rowOff>85723</xdr:rowOff>
    </xdr:to>
    <xdr:grpSp>
      <xdr:nvGrpSpPr>
        <xdr:cNvPr id="1215" name="Group 1214">
          <a:extLst>
            <a:ext uri="{FF2B5EF4-FFF2-40B4-BE49-F238E27FC236}">
              <a16:creationId xmlns:a16="http://schemas.microsoft.com/office/drawing/2014/main" id="{78C644A1-07F1-F4E6-C1C5-0B50D3AA552C}"/>
            </a:ext>
          </a:extLst>
        </xdr:cNvPr>
        <xdr:cNvGrpSpPr/>
      </xdr:nvGrpSpPr>
      <xdr:grpSpPr>
        <a:xfrm>
          <a:off x="409574" y="61926788"/>
          <a:ext cx="5829321" cy="1528760"/>
          <a:chOff x="409574" y="35923538"/>
          <a:chExt cx="5829321" cy="1528760"/>
        </a:xfrm>
      </xdr:grpSpPr>
      <xdr:sp macro="" textlink="">
        <xdr:nvSpPr>
          <xdr:cNvPr id="332" name="Isosceles Triangle 331">
            <a:extLst>
              <a:ext uri="{FF2B5EF4-FFF2-40B4-BE49-F238E27FC236}">
                <a16:creationId xmlns:a16="http://schemas.microsoft.com/office/drawing/2014/main" id="{35509203-BF75-F80B-C85F-EFA391F2746C}"/>
              </a:ext>
            </a:extLst>
          </xdr:cNvPr>
          <xdr:cNvSpPr/>
        </xdr:nvSpPr>
        <xdr:spPr>
          <a:xfrm>
            <a:off x="409575" y="362331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42" name="Straight Connector 341">
            <a:extLst>
              <a:ext uri="{FF2B5EF4-FFF2-40B4-BE49-F238E27FC236}">
                <a16:creationId xmlns:a16="http://schemas.microsoft.com/office/drawing/2014/main" id="{8D1406FC-19FF-E2DE-B912-1988CAFB469A}"/>
              </a:ext>
            </a:extLst>
          </xdr:cNvPr>
          <xdr:cNvCxnSpPr/>
        </xdr:nvCxnSpPr>
        <xdr:spPr>
          <a:xfrm>
            <a:off x="485776" y="36223575"/>
            <a:ext cx="567689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6" name="Isosceles Triangle 345">
            <a:extLst>
              <a:ext uri="{FF2B5EF4-FFF2-40B4-BE49-F238E27FC236}">
                <a16:creationId xmlns:a16="http://schemas.microsoft.com/office/drawing/2014/main" id="{A0606CBD-9F72-6108-4B4B-E57F451E63D2}"/>
              </a:ext>
            </a:extLst>
          </xdr:cNvPr>
          <xdr:cNvSpPr/>
        </xdr:nvSpPr>
        <xdr:spPr>
          <a:xfrm>
            <a:off x="6076970" y="362283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36" name="Straight Arrow Connector 935">
            <a:extLst>
              <a:ext uri="{FF2B5EF4-FFF2-40B4-BE49-F238E27FC236}">
                <a16:creationId xmlns:a16="http://schemas.microsoft.com/office/drawing/2014/main" id="{9C350DDB-DC99-1C12-DC15-A30B03B606F9}"/>
              </a:ext>
            </a:extLst>
          </xdr:cNvPr>
          <xdr:cNvCxnSpPr/>
        </xdr:nvCxnSpPr>
        <xdr:spPr>
          <a:xfrm>
            <a:off x="485775" y="359854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8" name="Straight Arrow Connector 937">
            <a:extLst>
              <a:ext uri="{FF2B5EF4-FFF2-40B4-BE49-F238E27FC236}">
                <a16:creationId xmlns:a16="http://schemas.microsoft.com/office/drawing/2014/main" id="{308A5349-87C8-6886-4566-C6520D577FA7}"/>
              </a:ext>
            </a:extLst>
          </xdr:cNvPr>
          <xdr:cNvCxnSpPr/>
        </xdr:nvCxnSpPr>
        <xdr:spPr>
          <a:xfrm>
            <a:off x="647700" y="35990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0" name="Straight Arrow Connector 979">
            <a:extLst>
              <a:ext uri="{FF2B5EF4-FFF2-40B4-BE49-F238E27FC236}">
                <a16:creationId xmlns:a16="http://schemas.microsoft.com/office/drawing/2014/main" id="{53E9CED3-4057-985D-087A-4693ADACD164}"/>
              </a:ext>
            </a:extLst>
          </xdr:cNvPr>
          <xdr:cNvCxnSpPr/>
        </xdr:nvCxnSpPr>
        <xdr:spPr>
          <a:xfrm>
            <a:off x="809625" y="35990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1" name="Straight Arrow Connector 980">
            <a:extLst>
              <a:ext uri="{FF2B5EF4-FFF2-40B4-BE49-F238E27FC236}">
                <a16:creationId xmlns:a16="http://schemas.microsoft.com/office/drawing/2014/main" id="{51C062D8-9D69-DBAE-873A-1C6712A0430D}"/>
              </a:ext>
            </a:extLst>
          </xdr:cNvPr>
          <xdr:cNvCxnSpPr/>
        </xdr:nvCxnSpPr>
        <xdr:spPr>
          <a:xfrm>
            <a:off x="971550" y="359949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4" name="Straight Arrow Connector 983">
            <a:extLst>
              <a:ext uri="{FF2B5EF4-FFF2-40B4-BE49-F238E27FC236}">
                <a16:creationId xmlns:a16="http://schemas.microsoft.com/office/drawing/2014/main" id="{6F2CA846-184E-74B7-6690-F952A86EB004}"/>
              </a:ext>
            </a:extLst>
          </xdr:cNvPr>
          <xdr:cNvCxnSpPr/>
        </xdr:nvCxnSpPr>
        <xdr:spPr>
          <a:xfrm>
            <a:off x="1133475" y="35990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Straight Arrow Connector 984">
            <a:extLst>
              <a:ext uri="{FF2B5EF4-FFF2-40B4-BE49-F238E27FC236}">
                <a16:creationId xmlns:a16="http://schemas.microsoft.com/office/drawing/2014/main" id="{74986EA2-34C9-12B8-1B9C-409EDDC72E25}"/>
              </a:ext>
            </a:extLst>
          </xdr:cNvPr>
          <xdr:cNvCxnSpPr/>
        </xdr:nvCxnSpPr>
        <xdr:spPr>
          <a:xfrm>
            <a:off x="1295400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7" name="Straight Arrow Connector 996">
            <a:extLst>
              <a:ext uri="{FF2B5EF4-FFF2-40B4-BE49-F238E27FC236}">
                <a16:creationId xmlns:a16="http://schemas.microsoft.com/office/drawing/2014/main" id="{86EB75A0-167E-E02B-017B-53F94357F1E8}"/>
              </a:ext>
            </a:extLst>
          </xdr:cNvPr>
          <xdr:cNvCxnSpPr/>
        </xdr:nvCxnSpPr>
        <xdr:spPr>
          <a:xfrm>
            <a:off x="1457325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9" name="Straight Arrow Connector 998">
            <a:extLst>
              <a:ext uri="{FF2B5EF4-FFF2-40B4-BE49-F238E27FC236}">
                <a16:creationId xmlns:a16="http://schemas.microsoft.com/office/drawing/2014/main" id="{B0A1A7B2-C3E8-3756-61CF-A924B38BA3DA}"/>
              </a:ext>
            </a:extLst>
          </xdr:cNvPr>
          <xdr:cNvCxnSpPr/>
        </xdr:nvCxnSpPr>
        <xdr:spPr>
          <a:xfrm>
            <a:off x="1781175" y="35990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1" name="Straight Arrow Connector 1070">
            <a:extLst>
              <a:ext uri="{FF2B5EF4-FFF2-40B4-BE49-F238E27FC236}">
                <a16:creationId xmlns:a16="http://schemas.microsoft.com/office/drawing/2014/main" id="{41D1807F-E814-8FA3-64C4-09ED8B31F51E}"/>
              </a:ext>
            </a:extLst>
          </xdr:cNvPr>
          <xdr:cNvCxnSpPr/>
        </xdr:nvCxnSpPr>
        <xdr:spPr>
          <a:xfrm>
            <a:off x="1943100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3" name="Straight Arrow Connector 1072">
            <a:extLst>
              <a:ext uri="{FF2B5EF4-FFF2-40B4-BE49-F238E27FC236}">
                <a16:creationId xmlns:a16="http://schemas.microsoft.com/office/drawing/2014/main" id="{807D9106-73BE-BC6D-E43F-B6B5887E1BDD}"/>
              </a:ext>
            </a:extLst>
          </xdr:cNvPr>
          <xdr:cNvCxnSpPr/>
        </xdr:nvCxnSpPr>
        <xdr:spPr>
          <a:xfrm>
            <a:off x="2105025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5" name="Straight Arrow Connector 1074">
            <a:extLst>
              <a:ext uri="{FF2B5EF4-FFF2-40B4-BE49-F238E27FC236}">
                <a16:creationId xmlns:a16="http://schemas.microsoft.com/office/drawing/2014/main" id="{0A5D0165-4CDA-2627-7375-CAC653EF7BD3}"/>
              </a:ext>
            </a:extLst>
          </xdr:cNvPr>
          <xdr:cNvCxnSpPr/>
        </xdr:nvCxnSpPr>
        <xdr:spPr>
          <a:xfrm>
            <a:off x="2266950" y="359997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6" name="Straight Arrow Connector 1075">
            <a:extLst>
              <a:ext uri="{FF2B5EF4-FFF2-40B4-BE49-F238E27FC236}">
                <a16:creationId xmlns:a16="http://schemas.microsoft.com/office/drawing/2014/main" id="{926AAEA9-B525-FF8D-0FC4-B2A7C0128614}"/>
              </a:ext>
            </a:extLst>
          </xdr:cNvPr>
          <xdr:cNvCxnSpPr/>
        </xdr:nvCxnSpPr>
        <xdr:spPr>
          <a:xfrm>
            <a:off x="2428875" y="35990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7" name="Straight Arrow Connector 1076">
            <a:extLst>
              <a:ext uri="{FF2B5EF4-FFF2-40B4-BE49-F238E27FC236}">
                <a16:creationId xmlns:a16="http://schemas.microsoft.com/office/drawing/2014/main" id="{67CBC922-7839-09D4-52ED-389B6397F1AA}"/>
              </a:ext>
            </a:extLst>
          </xdr:cNvPr>
          <xdr:cNvCxnSpPr/>
        </xdr:nvCxnSpPr>
        <xdr:spPr>
          <a:xfrm>
            <a:off x="2590800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Straight Arrow Connector 1077">
            <a:extLst>
              <a:ext uri="{FF2B5EF4-FFF2-40B4-BE49-F238E27FC236}">
                <a16:creationId xmlns:a16="http://schemas.microsoft.com/office/drawing/2014/main" id="{180E68E5-AA61-D6B7-DE5F-28E6EB661194}"/>
              </a:ext>
            </a:extLst>
          </xdr:cNvPr>
          <xdr:cNvCxnSpPr/>
        </xdr:nvCxnSpPr>
        <xdr:spPr>
          <a:xfrm>
            <a:off x="2752725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9" name="Straight Connector 1078">
            <a:extLst>
              <a:ext uri="{FF2B5EF4-FFF2-40B4-BE49-F238E27FC236}">
                <a16:creationId xmlns:a16="http://schemas.microsoft.com/office/drawing/2014/main" id="{2D405081-A5A0-378F-1AA4-EA4FD42E010D}"/>
              </a:ext>
            </a:extLst>
          </xdr:cNvPr>
          <xdr:cNvCxnSpPr/>
        </xdr:nvCxnSpPr>
        <xdr:spPr>
          <a:xfrm>
            <a:off x="485768" y="35990212"/>
            <a:ext cx="566738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0" name="Straight Arrow Connector 1079">
            <a:extLst>
              <a:ext uri="{FF2B5EF4-FFF2-40B4-BE49-F238E27FC236}">
                <a16:creationId xmlns:a16="http://schemas.microsoft.com/office/drawing/2014/main" id="{5C19B08F-E61D-F8BD-2A88-4272E82355E8}"/>
              </a:ext>
            </a:extLst>
          </xdr:cNvPr>
          <xdr:cNvCxnSpPr/>
        </xdr:nvCxnSpPr>
        <xdr:spPr>
          <a:xfrm flipV="1">
            <a:off x="485775" y="363521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1" name="Straight Arrow Connector 1080">
            <a:extLst>
              <a:ext uri="{FF2B5EF4-FFF2-40B4-BE49-F238E27FC236}">
                <a16:creationId xmlns:a16="http://schemas.microsoft.com/office/drawing/2014/main" id="{79B0474A-E9DF-31B5-29D2-B81565A8F23F}"/>
              </a:ext>
            </a:extLst>
          </xdr:cNvPr>
          <xdr:cNvCxnSpPr/>
        </xdr:nvCxnSpPr>
        <xdr:spPr>
          <a:xfrm flipV="1">
            <a:off x="6157932" y="363473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2" name="Straight Connector 1081">
            <a:extLst>
              <a:ext uri="{FF2B5EF4-FFF2-40B4-BE49-F238E27FC236}">
                <a16:creationId xmlns:a16="http://schemas.microsoft.com/office/drawing/2014/main" id="{EEC2054F-34EA-826A-3841-B31238BBE632}"/>
              </a:ext>
            </a:extLst>
          </xdr:cNvPr>
          <xdr:cNvCxnSpPr/>
        </xdr:nvCxnSpPr>
        <xdr:spPr>
          <a:xfrm>
            <a:off x="485775" y="3679983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3" name="Straight Connector 1082">
            <a:extLst>
              <a:ext uri="{FF2B5EF4-FFF2-40B4-BE49-F238E27FC236}">
                <a16:creationId xmlns:a16="http://schemas.microsoft.com/office/drawing/2014/main" id="{ED70EF5D-55A2-4E67-0DF0-D4B5CBE2CE26}"/>
              </a:ext>
            </a:extLst>
          </xdr:cNvPr>
          <xdr:cNvCxnSpPr/>
        </xdr:nvCxnSpPr>
        <xdr:spPr>
          <a:xfrm>
            <a:off x="6153156" y="36799838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4" name="Straight Connector 1083">
            <a:extLst>
              <a:ext uri="{FF2B5EF4-FFF2-40B4-BE49-F238E27FC236}">
                <a16:creationId xmlns:a16="http://schemas.microsoft.com/office/drawing/2014/main" id="{6D374EAF-552A-2067-FD02-B37E81931D90}"/>
              </a:ext>
            </a:extLst>
          </xdr:cNvPr>
          <xdr:cNvCxnSpPr/>
        </xdr:nvCxnSpPr>
        <xdr:spPr>
          <a:xfrm>
            <a:off x="409574" y="37223701"/>
            <a:ext cx="5819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Straight Connector 1084">
            <a:extLst>
              <a:ext uri="{FF2B5EF4-FFF2-40B4-BE49-F238E27FC236}">
                <a16:creationId xmlns:a16="http://schemas.microsoft.com/office/drawing/2014/main" id="{E71CBB88-6AA0-F9FC-81C5-88FD5A1398DE}"/>
              </a:ext>
            </a:extLst>
          </xdr:cNvPr>
          <xdr:cNvCxnSpPr/>
        </xdr:nvCxnSpPr>
        <xdr:spPr>
          <a:xfrm flipH="1">
            <a:off x="442912" y="371856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6" name="Straight Connector 1085">
            <a:extLst>
              <a:ext uri="{FF2B5EF4-FFF2-40B4-BE49-F238E27FC236}">
                <a16:creationId xmlns:a16="http://schemas.microsoft.com/office/drawing/2014/main" id="{D071D52C-01DD-8285-A7DD-55ADEBCF1975}"/>
              </a:ext>
            </a:extLst>
          </xdr:cNvPr>
          <xdr:cNvCxnSpPr/>
        </xdr:nvCxnSpPr>
        <xdr:spPr>
          <a:xfrm flipH="1">
            <a:off x="6110293" y="371808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7" name="Straight Connector 1086">
            <a:extLst>
              <a:ext uri="{FF2B5EF4-FFF2-40B4-BE49-F238E27FC236}">
                <a16:creationId xmlns:a16="http://schemas.microsoft.com/office/drawing/2014/main" id="{04518F0C-2304-4DDC-8533-669C69E34733}"/>
              </a:ext>
            </a:extLst>
          </xdr:cNvPr>
          <xdr:cNvCxnSpPr/>
        </xdr:nvCxnSpPr>
        <xdr:spPr>
          <a:xfrm>
            <a:off x="485775" y="373094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8" name="Straight Arrow Connector 1087">
            <a:extLst>
              <a:ext uri="{FF2B5EF4-FFF2-40B4-BE49-F238E27FC236}">
                <a16:creationId xmlns:a16="http://schemas.microsoft.com/office/drawing/2014/main" id="{EE4560DC-1E57-B656-27DD-8364F65BB450}"/>
              </a:ext>
            </a:extLst>
          </xdr:cNvPr>
          <xdr:cNvCxnSpPr/>
        </xdr:nvCxnSpPr>
        <xdr:spPr>
          <a:xfrm>
            <a:off x="490537" y="37366575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9" name="Straight Connector 1088">
            <a:extLst>
              <a:ext uri="{FF2B5EF4-FFF2-40B4-BE49-F238E27FC236}">
                <a16:creationId xmlns:a16="http://schemas.microsoft.com/office/drawing/2014/main" id="{D5435E02-B06A-04B6-947E-1428C6E397AF}"/>
              </a:ext>
            </a:extLst>
          </xdr:cNvPr>
          <xdr:cNvCxnSpPr/>
        </xdr:nvCxnSpPr>
        <xdr:spPr>
          <a:xfrm flipH="1" flipV="1">
            <a:off x="857250" y="3592353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0" name="Straight Arrow Connector 1089">
            <a:extLst>
              <a:ext uri="{FF2B5EF4-FFF2-40B4-BE49-F238E27FC236}">
                <a16:creationId xmlns:a16="http://schemas.microsoft.com/office/drawing/2014/main" id="{CB60CDBC-EB27-7515-D317-1423535D3D91}"/>
              </a:ext>
            </a:extLst>
          </xdr:cNvPr>
          <xdr:cNvCxnSpPr/>
        </xdr:nvCxnSpPr>
        <xdr:spPr>
          <a:xfrm>
            <a:off x="1619250" y="35990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91" name="Group 1090">
            <a:extLst>
              <a:ext uri="{FF2B5EF4-FFF2-40B4-BE49-F238E27FC236}">
                <a16:creationId xmlns:a16="http://schemas.microsoft.com/office/drawing/2014/main" id="{6489ECF0-C1AA-CA1E-3540-3B3237CE4663}"/>
              </a:ext>
            </a:extLst>
          </xdr:cNvPr>
          <xdr:cNvGrpSpPr/>
        </xdr:nvGrpSpPr>
        <xdr:grpSpPr>
          <a:xfrm>
            <a:off x="1576388" y="36180712"/>
            <a:ext cx="85725" cy="85726"/>
            <a:chOff x="1738313" y="3957637"/>
            <a:chExt cx="85725" cy="85726"/>
          </a:xfrm>
        </xdr:grpSpPr>
        <xdr:cxnSp macro="">
          <xdr:nvCxnSpPr>
            <xdr:cNvPr id="1127" name="Straight Connector 1126">
              <a:extLst>
                <a:ext uri="{FF2B5EF4-FFF2-40B4-BE49-F238E27FC236}">
                  <a16:creationId xmlns:a16="http://schemas.microsoft.com/office/drawing/2014/main" id="{BD24464C-1A08-D38C-B753-67EBAD3F219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8" name="Straight Connector 1127">
              <a:extLst>
                <a:ext uri="{FF2B5EF4-FFF2-40B4-BE49-F238E27FC236}">
                  <a16:creationId xmlns:a16="http://schemas.microsoft.com/office/drawing/2014/main" id="{80428602-6C46-C763-AF09-1CC9FDEA9F1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92" name="Straight Arrow Connector 1091">
            <a:extLst>
              <a:ext uri="{FF2B5EF4-FFF2-40B4-BE49-F238E27FC236}">
                <a16:creationId xmlns:a16="http://schemas.microsoft.com/office/drawing/2014/main" id="{BBE5E4AA-8CFE-16A1-F799-CCF9868E40F8}"/>
              </a:ext>
            </a:extLst>
          </xdr:cNvPr>
          <xdr:cNvCxnSpPr/>
        </xdr:nvCxnSpPr>
        <xdr:spPr>
          <a:xfrm>
            <a:off x="2914650" y="35990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Straight Arrow Connector 1092">
            <a:extLst>
              <a:ext uri="{FF2B5EF4-FFF2-40B4-BE49-F238E27FC236}">
                <a16:creationId xmlns:a16="http://schemas.microsoft.com/office/drawing/2014/main" id="{81F93A66-AA2E-C916-294A-8ECBFBC37298}"/>
              </a:ext>
            </a:extLst>
          </xdr:cNvPr>
          <xdr:cNvCxnSpPr/>
        </xdr:nvCxnSpPr>
        <xdr:spPr>
          <a:xfrm>
            <a:off x="3076575" y="35990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4" name="Straight Arrow Connector 1093">
            <a:extLst>
              <a:ext uri="{FF2B5EF4-FFF2-40B4-BE49-F238E27FC236}">
                <a16:creationId xmlns:a16="http://schemas.microsoft.com/office/drawing/2014/main" id="{97A27DE8-535E-C2D3-C7CD-1E4DA64D0D1C}"/>
              </a:ext>
            </a:extLst>
          </xdr:cNvPr>
          <xdr:cNvCxnSpPr/>
        </xdr:nvCxnSpPr>
        <xdr:spPr>
          <a:xfrm>
            <a:off x="3238500" y="3599497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5" name="Straight Arrow Connector 1094">
            <a:extLst>
              <a:ext uri="{FF2B5EF4-FFF2-40B4-BE49-F238E27FC236}">
                <a16:creationId xmlns:a16="http://schemas.microsoft.com/office/drawing/2014/main" id="{6327EEB8-E6D1-E0BC-BE66-42E9F1305A5C}"/>
              </a:ext>
            </a:extLst>
          </xdr:cNvPr>
          <xdr:cNvCxnSpPr/>
        </xdr:nvCxnSpPr>
        <xdr:spPr>
          <a:xfrm>
            <a:off x="3400425" y="359854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6" name="Straight Arrow Connector 1095">
            <a:extLst>
              <a:ext uri="{FF2B5EF4-FFF2-40B4-BE49-F238E27FC236}">
                <a16:creationId xmlns:a16="http://schemas.microsoft.com/office/drawing/2014/main" id="{6A4B2346-12D8-7B67-3887-F00E9AC5ADE1}"/>
              </a:ext>
            </a:extLst>
          </xdr:cNvPr>
          <xdr:cNvCxnSpPr/>
        </xdr:nvCxnSpPr>
        <xdr:spPr>
          <a:xfrm>
            <a:off x="3562350" y="35990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Straight Arrow Connector 1096">
            <a:extLst>
              <a:ext uri="{FF2B5EF4-FFF2-40B4-BE49-F238E27FC236}">
                <a16:creationId xmlns:a16="http://schemas.microsoft.com/office/drawing/2014/main" id="{AF90105F-A181-4BB1-0F80-E6E6FBA22996}"/>
              </a:ext>
            </a:extLst>
          </xdr:cNvPr>
          <xdr:cNvCxnSpPr/>
        </xdr:nvCxnSpPr>
        <xdr:spPr>
          <a:xfrm>
            <a:off x="3724275" y="35990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8" name="Straight Arrow Connector 1097">
            <a:extLst>
              <a:ext uri="{FF2B5EF4-FFF2-40B4-BE49-F238E27FC236}">
                <a16:creationId xmlns:a16="http://schemas.microsoft.com/office/drawing/2014/main" id="{2E3FA9CE-F389-3FEF-961E-92E196C850F4}"/>
              </a:ext>
            </a:extLst>
          </xdr:cNvPr>
          <xdr:cNvCxnSpPr/>
        </xdr:nvCxnSpPr>
        <xdr:spPr>
          <a:xfrm>
            <a:off x="3886200" y="359902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99" name="Group 1098">
            <a:extLst>
              <a:ext uri="{FF2B5EF4-FFF2-40B4-BE49-F238E27FC236}">
                <a16:creationId xmlns:a16="http://schemas.microsoft.com/office/drawing/2014/main" id="{3DC8FF49-1B09-6530-F174-AE6CB8F14F82}"/>
              </a:ext>
            </a:extLst>
          </xdr:cNvPr>
          <xdr:cNvGrpSpPr/>
        </xdr:nvGrpSpPr>
        <xdr:grpSpPr>
          <a:xfrm>
            <a:off x="2714625" y="36180713"/>
            <a:ext cx="85725" cy="85726"/>
            <a:chOff x="1738313" y="3957637"/>
            <a:chExt cx="85725" cy="85726"/>
          </a:xfrm>
        </xdr:grpSpPr>
        <xdr:cxnSp macro="">
          <xdr:nvCxnSpPr>
            <xdr:cNvPr id="1125" name="Straight Connector 1124">
              <a:extLst>
                <a:ext uri="{FF2B5EF4-FFF2-40B4-BE49-F238E27FC236}">
                  <a16:creationId xmlns:a16="http://schemas.microsoft.com/office/drawing/2014/main" id="{8E4C8264-3671-7691-0825-1A06DB1D0A1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6" name="Straight Connector 1125">
              <a:extLst>
                <a:ext uri="{FF2B5EF4-FFF2-40B4-BE49-F238E27FC236}">
                  <a16:creationId xmlns:a16="http://schemas.microsoft.com/office/drawing/2014/main" id="{0B1D034E-78E0-C562-76F6-39F786A0C4AE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00" name="Straight Connector 1099">
            <a:extLst>
              <a:ext uri="{FF2B5EF4-FFF2-40B4-BE49-F238E27FC236}">
                <a16:creationId xmlns:a16="http://schemas.microsoft.com/office/drawing/2014/main" id="{9C4CF434-AF05-0C7E-D8FD-AB76F3761F84}"/>
              </a:ext>
            </a:extLst>
          </xdr:cNvPr>
          <xdr:cNvCxnSpPr/>
        </xdr:nvCxnSpPr>
        <xdr:spPr>
          <a:xfrm>
            <a:off x="1619251" y="36504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1" name="Straight Connector 1100">
            <a:extLst>
              <a:ext uri="{FF2B5EF4-FFF2-40B4-BE49-F238E27FC236}">
                <a16:creationId xmlns:a16="http://schemas.microsoft.com/office/drawing/2014/main" id="{D95278F5-7E31-A193-5B76-AC0F5A3AFA4A}"/>
              </a:ext>
            </a:extLst>
          </xdr:cNvPr>
          <xdr:cNvCxnSpPr/>
        </xdr:nvCxnSpPr>
        <xdr:spPr>
          <a:xfrm flipH="1">
            <a:off x="1576388" y="36899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2" name="Straight Connector 1101">
            <a:extLst>
              <a:ext uri="{FF2B5EF4-FFF2-40B4-BE49-F238E27FC236}">
                <a16:creationId xmlns:a16="http://schemas.microsoft.com/office/drawing/2014/main" id="{EFDA5E68-5B52-0CD6-A441-2AF28937A25E}"/>
              </a:ext>
            </a:extLst>
          </xdr:cNvPr>
          <xdr:cNvCxnSpPr/>
        </xdr:nvCxnSpPr>
        <xdr:spPr>
          <a:xfrm>
            <a:off x="409575" y="36937949"/>
            <a:ext cx="58007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3" name="Straight Connector 1102">
            <a:extLst>
              <a:ext uri="{FF2B5EF4-FFF2-40B4-BE49-F238E27FC236}">
                <a16:creationId xmlns:a16="http://schemas.microsoft.com/office/drawing/2014/main" id="{62D80100-6D76-F5F1-97A3-FDD7169B4713}"/>
              </a:ext>
            </a:extLst>
          </xdr:cNvPr>
          <xdr:cNvCxnSpPr/>
        </xdr:nvCxnSpPr>
        <xdr:spPr>
          <a:xfrm flipH="1">
            <a:off x="442913" y="3689984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4" name="Straight Connector 1103">
            <a:extLst>
              <a:ext uri="{FF2B5EF4-FFF2-40B4-BE49-F238E27FC236}">
                <a16:creationId xmlns:a16="http://schemas.microsoft.com/office/drawing/2014/main" id="{2BDD5E7B-219A-9088-8296-04D4BF1F7EAA}"/>
              </a:ext>
            </a:extLst>
          </xdr:cNvPr>
          <xdr:cNvCxnSpPr/>
        </xdr:nvCxnSpPr>
        <xdr:spPr>
          <a:xfrm flipH="1">
            <a:off x="6110294" y="3689508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Straight Connector 1104">
            <a:extLst>
              <a:ext uri="{FF2B5EF4-FFF2-40B4-BE49-F238E27FC236}">
                <a16:creationId xmlns:a16="http://schemas.microsoft.com/office/drawing/2014/main" id="{5FCC923A-1447-BCD5-CCE0-2521309A838C}"/>
              </a:ext>
            </a:extLst>
          </xdr:cNvPr>
          <xdr:cNvCxnSpPr/>
        </xdr:nvCxnSpPr>
        <xdr:spPr>
          <a:xfrm>
            <a:off x="2752726" y="36504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6" name="Straight Connector 1105">
            <a:extLst>
              <a:ext uri="{FF2B5EF4-FFF2-40B4-BE49-F238E27FC236}">
                <a16:creationId xmlns:a16="http://schemas.microsoft.com/office/drawing/2014/main" id="{2674A231-FC55-4952-4A7A-B5CE710496A6}"/>
              </a:ext>
            </a:extLst>
          </xdr:cNvPr>
          <xdr:cNvCxnSpPr/>
        </xdr:nvCxnSpPr>
        <xdr:spPr>
          <a:xfrm flipH="1">
            <a:off x="2709863" y="36899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7" name="Straight Connector 1106">
            <a:extLst>
              <a:ext uri="{FF2B5EF4-FFF2-40B4-BE49-F238E27FC236}">
                <a16:creationId xmlns:a16="http://schemas.microsoft.com/office/drawing/2014/main" id="{21BA8B6C-6DEF-843D-4926-18DA2CE4B768}"/>
              </a:ext>
            </a:extLst>
          </xdr:cNvPr>
          <xdr:cNvCxnSpPr/>
        </xdr:nvCxnSpPr>
        <xdr:spPr>
          <a:xfrm>
            <a:off x="3886201" y="36504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8" name="Straight Connector 1107">
            <a:extLst>
              <a:ext uri="{FF2B5EF4-FFF2-40B4-BE49-F238E27FC236}">
                <a16:creationId xmlns:a16="http://schemas.microsoft.com/office/drawing/2014/main" id="{F4B48133-BBF6-610A-23EE-73314861196B}"/>
              </a:ext>
            </a:extLst>
          </xdr:cNvPr>
          <xdr:cNvCxnSpPr/>
        </xdr:nvCxnSpPr>
        <xdr:spPr>
          <a:xfrm flipH="1">
            <a:off x="3843338" y="36899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9" name="Straight Arrow Connector 1108">
            <a:extLst>
              <a:ext uri="{FF2B5EF4-FFF2-40B4-BE49-F238E27FC236}">
                <a16:creationId xmlns:a16="http://schemas.microsoft.com/office/drawing/2014/main" id="{AB2C5535-1C19-8662-46F8-D147154873C0}"/>
              </a:ext>
            </a:extLst>
          </xdr:cNvPr>
          <xdr:cNvCxnSpPr/>
        </xdr:nvCxnSpPr>
        <xdr:spPr>
          <a:xfrm>
            <a:off x="4048125" y="359902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0" name="Straight Arrow Connector 1109">
            <a:extLst>
              <a:ext uri="{FF2B5EF4-FFF2-40B4-BE49-F238E27FC236}">
                <a16:creationId xmlns:a16="http://schemas.microsoft.com/office/drawing/2014/main" id="{7E669E4B-E1CD-28B5-1787-028557860E1A}"/>
              </a:ext>
            </a:extLst>
          </xdr:cNvPr>
          <xdr:cNvCxnSpPr/>
        </xdr:nvCxnSpPr>
        <xdr:spPr>
          <a:xfrm>
            <a:off x="4210050" y="359902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1" name="Straight Arrow Connector 1110">
            <a:extLst>
              <a:ext uri="{FF2B5EF4-FFF2-40B4-BE49-F238E27FC236}">
                <a16:creationId xmlns:a16="http://schemas.microsoft.com/office/drawing/2014/main" id="{85492DE1-EC1A-36D2-34F1-457BF14C1FD6}"/>
              </a:ext>
            </a:extLst>
          </xdr:cNvPr>
          <xdr:cNvCxnSpPr/>
        </xdr:nvCxnSpPr>
        <xdr:spPr>
          <a:xfrm>
            <a:off x="4371975" y="3599497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2" name="Straight Arrow Connector 1111">
            <a:extLst>
              <a:ext uri="{FF2B5EF4-FFF2-40B4-BE49-F238E27FC236}">
                <a16:creationId xmlns:a16="http://schemas.microsoft.com/office/drawing/2014/main" id="{A8D94C0F-FAFF-F165-9483-86574A6C32A4}"/>
              </a:ext>
            </a:extLst>
          </xdr:cNvPr>
          <xdr:cNvCxnSpPr/>
        </xdr:nvCxnSpPr>
        <xdr:spPr>
          <a:xfrm>
            <a:off x="4533900" y="3598545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3" name="Straight Arrow Connector 1112">
            <a:extLst>
              <a:ext uri="{FF2B5EF4-FFF2-40B4-BE49-F238E27FC236}">
                <a16:creationId xmlns:a16="http://schemas.microsoft.com/office/drawing/2014/main" id="{40DCF760-F225-8C38-41D6-DE574124C93B}"/>
              </a:ext>
            </a:extLst>
          </xdr:cNvPr>
          <xdr:cNvCxnSpPr/>
        </xdr:nvCxnSpPr>
        <xdr:spPr>
          <a:xfrm>
            <a:off x="4695825" y="359902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4" name="Straight Arrow Connector 1113">
            <a:extLst>
              <a:ext uri="{FF2B5EF4-FFF2-40B4-BE49-F238E27FC236}">
                <a16:creationId xmlns:a16="http://schemas.microsoft.com/office/drawing/2014/main" id="{CAD3EAFA-1EBA-E3F9-26A1-14B08C235272}"/>
              </a:ext>
            </a:extLst>
          </xdr:cNvPr>
          <xdr:cNvCxnSpPr/>
        </xdr:nvCxnSpPr>
        <xdr:spPr>
          <a:xfrm>
            <a:off x="4857750" y="359902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5" name="Straight Arrow Connector 1114">
            <a:extLst>
              <a:ext uri="{FF2B5EF4-FFF2-40B4-BE49-F238E27FC236}">
                <a16:creationId xmlns:a16="http://schemas.microsoft.com/office/drawing/2014/main" id="{7591A1D8-866E-4398-8147-FAF980504F4D}"/>
              </a:ext>
            </a:extLst>
          </xdr:cNvPr>
          <xdr:cNvCxnSpPr/>
        </xdr:nvCxnSpPr>
        <xdr:spPr>
          <a:xfrm>
            <a:off x="6153150" y="3599021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16" name="Group 1115">
            <a:extLst>
              <a:ext uri="{FF2B5EF4-FFF2-40B4-BE49-F238E27FC236}">
                <a16:creationId xmlns:a16="http://schemas.microsoft.com/office/drawing/2014/main" id="{35E4EAA0-E097-5DF4-07CB-06A193BFC21E}"/>
              </a:ext>
            </a:extLst>
          </xdr:cNvPr>
          <xdr:cNvGrpSpPr/>
        </xdr:nvGrpSpPr>
        <xdr:grpSpPr>
          <a:xfrm>
            <a:off x="6115050" y="36166425"/>
            <a:ext cx="85725" cy="85726"/>
            <a:chOff x="1738313" y="3957637"/>
            <a:chExt cx="85725" cy="85726"/>
          </a:xfrm>
        </xdr:grpSpPr>
        <xdr:cxnSp macro="">
          <xdr:nvCxnSpPr>
            <xdr:cNvPr id="1123" name="Straight Connector 1122">
              <a:extLst>
                <a:ext uri="{FF2B5EF4-FFF2-40B4-BE49-F238E27FC236}">
                  <a16:creationId xmlns:a16="http://schemas.microsoft.com/office/drawing/2014/main" id="{B8ACE632-0BEE-1E85-26DE-3177CE45D12D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4" name="Straight Connector 1123">
              <a:extLst>
                <a:ext uri="{FF2B5EF4-FFF2-40B4-BE49-F238E27FC236}">
                  <a16:creationId xmlns:a16="http://schemas.microsoft.com/office/drawing/2014/main" id="{10ADE254-C3B2-6FAC-F2E0-FB5FBBE8B5A3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17" name="Group 1116">
            <a:extLst>
              <a:ext uri="{FF2B5EF4-FFF2-40B4-BE49-F238E27FC236}">
                <a16:creationId xmlns:a16="http://schemas.microsoft.com/office/drawing/2014/main" id="{81553A5E-0B32-D9AC-2394-67FB3B7F6C22}"/>
              </a:ext>
            </a:extLst>
          </xdr:cNvPr>
          <xdr:cNvGrpSpPr/>
        </xdr:nvGrpSpPr>
        <xdr:grpSpPr>
          <a:xfrm>
            <a:off x="447675" y="36185475"/>
            <a:ext cx="85725" cy="85726"/>
            <a:chOff x="1738313" y="3957637"/>
            <a:chExt cx="85725" cy="85726"/>
          </a:xfrm>
        </xdr:grpSpPr>
        <xdr:cxnSp macro="">
          <xdr:nvCxnSpPr>
            <xdr:cNvPr id="1121" name="Straight Connector 1120">
              <a:extLst>
                <a:ext uri="{FF2B5EF4-FFF2-40B4-BE49-F238E27FC236}">
                  <a16:creationId xmlns:a16="http://schemas.microsoft.com/office/drawing/2014/main" id="{F090208E-E39D-D6A3-F0CD-2D46724B363A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2" name="Straight Connector 1121">
              <a:extLst>
                <a:ext uri="{FF2B5EF4-FFF2-40B4-BE49-F238E27FC236}">
                  <a16:creationId xmlns:a16="http://schemas.microsoft.com/office/drawing/2014/main" id="{4CE0B5A2-47BE-1ACF-1E03-60E27891B06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18" name="Group 1117">
            <a:extLst>
              <a:ext uri="{FF2B5EF4-FFF2-40B4-BE49-F238E27FC236}">
                <a16:creationId xmlns:a16="http://schemas.microsoft.com/office/drawing/2014/main" id="{518196C6-40FE-AB41-AD31-1B0AC494922D}"/>
              </a:ext>
            </a:extLst>
          </xdr:cNvPr>
          <xdr:cNvGrpSpPr/>
        </xdr:nvGrpSpPr>
        <xdr:grpSpPr>
          <a:xfrm>
            <a:off x="3848100" y="36175950"/>
            <a:ext cx="85725" cy="85726"/>
            <a:chOff x="1738313" y="3957637"/>
            <a:chExt cx="85725" cy="85726"/>
          </a:xfrm>
        </xdr:grpSpPr>
        <xdr:cxnSp macro="">
          <xdr:nvCxnSpPr>
            <xdr:cNvPr id="1119" name="Straight Connector 1118">
              <a:extLst>
                <a:ext uri="{FF2B5EF4-FFF2-40B4-BE49-F238E27FC236}">
                  <a16:creationId xmlns:a16="http://schemas.microsoft.com/office/drawing/2014/main" id="{1F01494D-FCCD-F870-A284-413B8FC05A3A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0" name="Straight Connector 1119">
              <a:extLst>
                <a:ext uri="{FF2B5EF4-FFF2-40B4-BE49-F238E27FC236}">
                  <a16:creationId xmlns:a16="http://schemas.microsoft.com/office/drawing/2014/main" id="{19CD03C9-1C95-4CF1-8C85-9F22929C13E4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33" name="Straight Connector 1132">
            <a:extLst>
              <a:ext uri="{FF2B5EF4-FFF2-40B4-BE49-F238E27FC236}">
                <a16:creationId xmlns:a16="http://schemas.microsoft.com/office/drawing/2014/main" id="{640EB235-414F-4E9A-A39A-25265DD55910}"/>
              </a:ext>
            </a:extLst>
          </xdr:cNvPr>
          <xdr:cNvCxnSpPr/>
        </xdr:nvCxnSpPr>
        <xdr:spPr>
          <a:xfrm>
            <a:off x="5019676" y="36504562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4" name="Straight Connector 1133">
            <a:extLst>
              <a:ext uri="{FF2B5EF4-FFF2-40B4-BE49-F238E27FC236}">
                <a16:creationId xmlns:a16="http://schemas.microsoft.com/office/drawing/2014/main" id="{71AE696B-CCC5-43D1-AB61-8CD9380FA864}"/>
              </a:ext>
            </a:extLst>
          </xdr:cNvPr>
          <xdr:cNvCxnSpPr/>
        </xdr:nvCxnSpPr>
        <xdr:spPr>
          <a:xfrm flipH="1">
            <a:off x="4976813" y="368998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5" name="Straight Arrow Connector 1134">
            <a:extLst>
              <a:ext uri="{FF2B5EF4-FFF2-40B4-BE49-F238E27FC236}">
                <a16:creationId xmlns:a16="http://schemas.microsoft.com/office/drawing/2014/main" id="{6D13A258-96E2-4C8C-81DF-54E553AC95E8}"/>
              </a:ext>
            </a:extLst>
          </xdr:cNvPr>
          <xdr:cNvCxnSpPr/>
        </xdr:nvCxnSpPr>
        <xdr:spPr>
          <a:xfrm>
            <a:off x="5019674" y="3599496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6" name="Straight Arrow Connector 1135">
            <a:extLst>
              <a:ext uri="{FF2B5EF4-FFF2-40B4-BE49-F238E27FC236}">
                <a16:creationId xmlns:a16="http://schemas.microsoft.com/office/drawing/2014/main" id="{5493E427-5883-4407-8CAE-4C68DFA1D319}"/>
              </a:ext>
            </a:extLst>
          </xdr:cNvPr>
          <xdr:cNvCxnSpPr/>
        </xdr:nvCxnSpPr>
        <xdr:spPr>
          <a:xfrm>
            <a:off x="5181599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7" name="Straight Arrow Connector 1136">
            <a:extLst>
              <a:ext uri="{FF2B5EF4-FFF2-40B4-BE49-F238E27FC236}">
                <a16:creationId xmlns:a16="http://schemas.microsoft.com/office/drawing/2014/main" id="{2CF23D6D-3D0E-4636-AD83-03A4270BA301}"/>
              </a:ext>
            </a:extLst>
          </xdr:cNvPr>
          <xdr:cNvCxnSpPr/>
        </xdr:nvCxnSpPr>
        <xdr:spPr>
          <a:xfrm>
            <a:off x="5343524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8" name="Straight Arrow Connector 1137">
            <a:extLst>
              <a:ext uri="{FF2B5EF4-FFF2-40B4-BE49-F238E27FC236}">
                <a16:creationId xmlns:a16="http://schemas.microsoft.com/office/drawing/2014/main" id="{A2401E7C-02AF-4340-BC93-96532DF368A9}"/>
              </a:ext>
            </a:extLst>
          </xdr:cNvPr>
          <xdr:cNvCxnSpPr/>
        </xdr:nvCxnSpPr>
        <xdr:spPr>
          <a:xfrm>
            <a:off x="5505449" y="3599973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9" name="Straight Arrow Connector 1138">
            <a:extLst>
              <a:ext uri="{FF2B5EF4-FFF2-40B4-BE49-F238E27FC236}">
                <a16:creationId xmlns:a16="http://schemas.microsoft.com/office/drawing/2014/main" id="{03AF3C00-AA02-46D0-ACF9-C8577F9C9971}"/>
              </a:ext>
            </a:extLst>
          </xdr:cNvPr>
          <xdr:cNvCxnSpPr/>
        </xdr:nvCxnSpPr>
        <xdr:spPr>
          <a:xfrm>
            <a:off x="5667374" y="3599021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0" name="Straight Arrow Connector 1139">
            <a:extLst>
              <a:ext uri="{FF2B5EF4-FFF2-40B4-BE49-F238E27FC236}">
                <a16:creationId xmlns:a16="http://schemas.microsoft.com/office/drawing/2014/main" id="{9EED2CB7-7E43-4C69-B77D-A547AEA82D6D}"/>
              </a:ext>
            </a:extLst>
          </xdr:cNvPr>
          <xdr:cNvCxnSpPr/>
        </xdr:nvCxnSpPr>
        <xdr:spPr>
          <a:xfrm>
            <a:off x="5829299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1" name="Straight Arrow Connector 1140">
            <a:extLst>
              <a:ext uri="{FF2B5EF4-FFF2-40B4-BE49-F238E27FC236}">
                <a16:creationId xmlns:a16="http://schemas.microsoft.com/office/drawing/2014/main" id="{A41B92DD-9D6C-40F2-9370-EC92DD7E7FD9}"/>
              </a:ext>
            </a:extLst>
          </xdr:cNvPr>
          <xdr:cNvCxnSpPr/>
        </xdr:nvCxnSpPr>
        <xdr:spPr>
          <a:xfrm>
            <a:off x="5991224" y="3599497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42" name="Group 1141">
            <a:extLst>
              <a:ext uri="{FF2B5EF4-FFF2-40B4-BE49-F238E27FC236}">
                <a16:creationId xmlns:a16="http://schemas.microsoft.com/office/drawing/2014/main" id="{78A661DB-C3E5-4B4E-BFB4-DD86D8503255}"/>
              </a:ext>
            </a:extLst>
          </xdr:cNvPr>
          <xdr:cNvGrpSpPr/>
        </xdr:nvGrpSpPr>
        <xdr:grpSpPr>
          <a:xfrm>
            <a:off x="4981574" y="36180707"/>
            <a:ext cx="85725" cy="85726"/>
            <a:chOff x="1738313" y="3957637"/>
            <a:chExt cx="85725" cy="85726"/>
          </a:xfrm>
        </xdr:grpSpPr>
        <xdr:cxnSp macro="">
          <xdr:nvCxnSpPr>
            <xdr:cNvPr id="1207" name="Straight Connector 1206">
              <a:extLst>
                <a:ext uri="{FF2B5EF4-FFF2-40B4-BE49-F238E27FC236}">
                  <a16:creationId xmlns:a16="http://schemas.microsoft.com/office/drawing/2014/main" id="{115EF20C-B758-3A88-25DE-604EE2BC93F2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8" name="Straight Connector 1207">
              <a:extLst>
                <a:ext uri="{FF2B5EF4-FFF2-40B4-BE49-F238E27FC236}">
                  <a16:creationId xmlns:a16="http://schemas.microsoft.com/office/drawing/2014/main" id="{5E1D3530-084B-7493-D952-F4E1C75EB94F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47625</xdr:colOff>
      <xdr:row>454</xdr:row>
      <xdr:rowOff>66675</xdr:rowOff>
    </xdr:from>
    <xdr:to>
      <xdr:col>20</xdr:col>
      <xdr:colOff>104775</xdr:colOff>
      <xdr:row>454</xdr:row>
      <xdr:rowOff>66675</xdr:rowOff>
    </xdr:to>
    <xdr:cxnSp macro="">
      <xdr:nvCxnSpPr>
        <xdr:cNvPr id="1209" name="Straight Arrow Connector 1208">
          <a:extLst>
            <a:ext uri="{FF2B5EF4-FFF2-40B4-BE49-F238E27FC236}">
              <a16:creationId xmlns:a16="http://schemas.microsoft.com/office/drawing/2014/main" id="{048975D4-1EA3-44E6-82C5-5C1CC74F32DD}"/>
            </a:ext>
          </a:extLst>
        </xdr:cNvPr>
        <xdr:cNvCxnSpPr/>
      </xdr:nvCxnSpPr>
      <xdr:spPr>
        <a:xfrm>
          <a:off x="3124200" y="385762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455</xdr:row>
      <xdr:rowOff>76200</xdr:rowOff>
    </xdr:from>
    <xdr:to>
      <xdr:col>20</xdr:col>
      <xdr:colOff>114300</xdr:colOff>
      <xdr:row>455</xdr:row>
      <xdr:rowOff>76200</xdr:rowOff>
    </xdr:to>
    <xdr:cxnSp macro="">
      <xdr:nvCxnSpPr>
        <xdr:cNvPr id="1210" name="Straight Arrow Connector 1209">
          <a:extLst>
            <a:ext uri="{FF2B5EF4-FFF2-40B4-BE49-F238E27FC236}">
              <a16:creationId xmlns:a16="http://schemas.microsoft.com/office/drawing/2014/main" id="{58C06EED-7B60-486A-AF0A-93B25FA47AF9}"/>
            </a:ext>
          </a:extLst>
        </xdr:cNvPr>
        <xdr:cNvCxnSpPr/>
      </xdr:nvCxnSpPr>
      <xdr:spPr>
        <a:xfrm>
          <a:off x="3133725" y="38728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456</xdr:row>
      <xdr:rowOff>76200</xdr:rowOff>
    </xdr:from>
    <xdr:to>
      <xdr:col>20</xdr:col>
      <xdr:colOff>114300</xdr:colOff>
      <xdr:row>456</xdr:row>
      <xdr:rowOff>76200</xdr:rowOff>
    </xdr:to>
    <xdr:cxnSp macro="">
      <xdr:nvCxnSpPr>
        <xdr:cNvPr id="1213" name="Straight Arrow Connector 1212">
          <a:extLst>
            <a:ext uri="{FF2B5EF4-FFF2-40B4-BE49-F238E27FC236}">
              <a16:creationId xmlns:a16="http://schemas.microsoft.com/office/drawing/2014/main" id="{13DCD77B-0885-43B3-8DBE-C30BDDC40232}"/>
            </a:ext>
          </a:extLst>
        </xdr:cNvPr>
        <xdr:cNvCxnSpPr/>
      </xdr:nvCxnSpPr>
      <xdr:spPr>
        <a:xfrm>
          <a:off x="3133725" y="38871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457</xdr:row>
      <xdr:rowOff>76200</xdr:rowOff>
    </xdr:from>
    <xdr:to>
      <xdr:col>20</xdr:col>
      <xdr:colOff>114300</xdr:colOff>
      <xdr:row>457</xdr:row>
      <xdr:rowOff>76200</xdr:rowOff>
    </xdr:to>
    <xdr:cxnSp macro="">
      <xdr:nvCxnSpPr>
        <xdr:cNvPr id="1214" name="Straight Arrow Connector 1213">
          <a:extLst>
            <a:ext uri="{FF2B5EF4-FFF2-40B4-BE49-F238E27FC236}">
              <a16:creationId xmlns:a16="http://schemas.microsoft.com/office/drawing/2014/main" id="{3081A875-3EAE-4586-AAC6-AFF26C3B726F}"/>
            </a:ext>
          </a:extLst>
        </xdr:cNvPr>
        <xdr:cNvCxnSpPr/>
      </xdr:nvCxnSpPr>
      <xdr:spPr>
        <a:xfrm>
          <a:off x="3133725" y="39014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808</xdr:row>
      <xdr:rowOff>76200</xdr:rowOff>
    </xdr:from>
    <xdr:to>
      <xdr:col>17</xdr:col>
      <xdr:colOff>114300</xdr:colOff>
      <xdr:row>808</xdr:row>
      <xdr:rowOff>76200</xdr:rowOff>
    </xdr:to>
    <xdr:cxnSp macro="">
      <xdr:nvCxnSpPr>
        <xdr:cNvPr id="331" name="Straight Arrow Connector 330">
          <a:extLst>
            <a:ext uri="{FF2B5EF4-FFF2-40B4-BE49-F238E27FC236}">
              <a16:creationId xmlns:a16="http://schemas.microsoft.com/office/drawing/2014/main" id="{A3CE53E5-72C5-4A4E-B41D-40ED60F83956}"/>
            </a:ext>
          </a:extLst>
        </xdr:cNvPr>
        <xdr:cNvCxnSpPr/>
      </xdr:nvCxnSpPr>
      <xdr:spPr>
        <a:xfrm>
          <a:off x="2647950" y="82305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809</xdr:row>
      <xdr:rowOff>76200</xdr:rowOff>
    </xdr:from>
    <xdr:to>
      <xdr:col>17</xdr:col>
      <xdr:colOff>114300</xdr:colOff>
      <xdr:row>809</xdr:row>
      <xdr:rowOff>76200</xdr:rowOff>
    </xdr:to>
    <xdr:cxnSp macro="">
      <xdr:nvCxnSpPr>
        <xdr:cNvPr id="1129" name="Straight Arrow Connector 1128">
          <a:extLst>
            <a:ext uri="{FF2B5EF4-FFF2-40B4-BE49-F238E27FC236}">
              <a16:creationId xmlns:a16="http://schemas.microsoft.com/office/drawing/2014/main" id="{DFAB7B0E-5C42-487D-9362-4DF7A5F3D2E7}"/>
            </a:ext>
          </a:extLst>
        </xdr:cNvPr>
        <xdr:cNvCxnSpPr/>
      </xdr:nvCxnSpPr>
      <xdr:spPr>
        <a:xfrm>
          <a:off x="2647950" y="82448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813</xdr:row>
      <xdr:rowOff>66675</xdr:rowOff>
    </xdr:from>
    <xdr:to>
      <xdr:col>20</xdr:col>
      <xdr:colOff>104775</xdr:colOff>
      <xdr:row>813</xdr:row>
      <xdr:rowOff>66675</xdr:rowOff>
    </xdr:to>
    <xdr:cxnSp macro="">
      <xdr:nvCxnSpPr>
        <xdr:cNvPr id="1130" name="Straight Arrow Connector 1129">
          <a:extLst>
            <a:ext uri="{FF2B5EF4-FFF2-40B4-BE49-F238E27FC236}">
              <a16:creationId xmlns:a16="http://schemas.microsoft.com/office/drawing/2014/main" id="{91421C5C-8DB4-4F00-A6DF-B6C71346C640}"/>
            </a:ext>
          </a:extLst>
        </xdr:cNvPr>
        <xdr:cNvCxnSpPr/>
      </xdr:nvCxnSpPr>
      <xdr:spPr>
        <a:xfrm>
          <a:off x="3124200" y="830103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814</xdr:row>
      <xdr:rowOff>76200</xdr:rowOff>
    </xdr:from>
    <xdr:to>
      <xdr:col>20</xdr:col>
      <xdr:colOff>114300</xdr:colOff>
      <xdr:row>814</xdr:row>
      <xdr:rowOff>76200</xdr:rowOff>
    </xdr:to>
    <xdr:cxnSp macro="">
      <xdr:nvCxnSpPr>
        <xdr:cNvPr id="1131" name="Straight Arrow Connector 1130">
          <a:extLst>
            <a:ext uri="{FF2B5EF4-FFF2-40B4-BE49-F238E27FC236}">
              <a16:creationId xmlns:a16="http://schemas.microsoft.com/office/drawing/2014/main" id="{58F7A862-FEA5-445B-83AD-C990936CBF9E}"/>
            </a:ext>
          </a:extLst>
        </xdr:cNvPr>
        <xdr:cNvCxnSpPr/>
      </xdr:nvCxnSpPr>
      <xdr:spPr>
        <a:xfrm>
          <a:off x="3133725" y="83162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815</xdr:row>
      <xdr:rowOff>76200</xdr:rowOff>
    </xdr:from>
    <xdr:to>
      <xdr:col>20</xdr:col>
      <xdr:colOff>114300</xdr:colOff>
      <xdr:row>815</xdr:row>
      <xdr:rowOff>76200</xdr:rowOff>
    </xdr:to>
    <xdr:cxnSp macro="">
      <xdr:nvCxnSpPr>
        <xdr:cNvPr id="1132" name="Straight Arrow Connector 1131">
          <a:extLst>
            <a:ext uri="{FF2B5EF4-FFF2-40B4-BE49-F238E27FC236}">
              <a16:creationId xmlns:a16="http://schemas.microsoft.com/office/drawing/2014/main" id="{62AEC065-941B-4346-8670-57638C3D6142}"/>
            </a:ext>
          </a:extLst>
        </xdr:cNvPr>
        <xdr:cNvCxnSpPr/>
      </xdr:nvCxnSpPr>
      <xdr:spPr>
        <a:xfrm>
          <a:off x="3133725" y="83305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816</xdr:row>
      <xdr:rowOff>76200</xdr:rowOff>
    </xdr:from>
    <xdr:to>
      <xdr:col>20</xdr:col>
      <xdr:colOff>114300</xdr:colOff>
      <xdr:row>816</xdr:row>
      <xdr:rowOff>76200</xdr:rowOff>
    </xdr:to>
    <xdr:cxnSp macro="">
      <xdr:nvCxnSpPr>
        <xdr:cNvPr id="1216" name="Straight Arrow Connector 1215">
          <a:extLst>
            <a:ext uri="{FF2B5EF4-FFF2-40B4-BE49-F238E27FC236}">
              <a16:creationId xmlns:a16="http://schemas.microsoft.com/office/drawing/2014/main" id="{87C30F64-1021-408A-892E-F3829910C60F}"/>
            </a:ext>
          </a:extLst>
        </xdr:cNvPr>
        <xdr:cNvCxnSpPr/>
      </xdr:nvCxnSpPr>
      <xdr:spPr>
        <a:xfrm>
          <a:off x="3133725" y="83448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806</xdr:row>
      <xdr:rowOff>76200</xdr:rowOff>
    </xdr:from>
    <xdr:to>
      <xdr:col>17</xdr:col>
      <xdr:colOff>114300</xdr:colOff>
      <xdr:row>806</xdr:row>
      <xdr:rowOff>76200</xdr:rowOff>
    </xdr:to>
    <xdr:cxnSp macro="">
      <xdr:nvCxnSpPr>
        <xdr:cNvPr id="1217" name="Straight Arrow Connector 1216">
          <a:extLst>
            <a:ext uri="{FF2B5EF4-FFF2-40B4-BE49-F238E27FC236}">
              <a16:creationId xmlns:a16="http://schemas.microsoft.com/office/drawing/2014/main" id="{F569CC40-3FF9-441B-8490-7DC189DF505C}"/>
            </a:ext>
          </a:extLst>
        </xdr:cNvPr>
        <xdr:cNvCxnSpPr/>
      </xdr:nvCxnSpPr>
      <xdr:spPr>
        <a:xfrm>
          <a:off x="2647950" y="82019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807</xdr:row>
      <xdr:rowOff>76200</xdr:rowOff>
    </xdr:from>
    <xdr:to>
      <xdr:col>17</xdr:col>
      <xdr:colOff>114300</xdr:colOff>
      <xdr:row>807</xdr:row>
      <xdr:rowOff>76200</xdr:rowOff>
    </xdr:to>
    <xdr:cxnSp macro="">
      <xdr:nvCxnSpPr>
        <xdr:cNvPr id="1218" name="Straight Arrow Connector 1217">
          <a:extLst>
            <a:ext uri="{FF2B5EF4-FFF2-40B4-BE49-F238E27FC236}">
              <a16:creationId xmlns:a16="http://schemas.microsoft.com/office/drawing/2014/main" id="{8ADE0338-5B83-487F-8456-0F6469A0534B}"/>
            </a:ext>
          </a:extLst>
        </xdr:cNvPr>
        <xdr:cNvCxnSpPr/>
      </xdr:nvCxnSpPr>
      <xdr:spPr>
        <a:xfrm>
          <a:off x="2647950" y="82162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909</xdr:row>
      <xdr:rowOff>76200</xdr:rowOff>
    </xdr:from>
    <xdr:to>
      <xdr:col>17</xdr:col>
      <xdr:colOff>114300</xdr:colOff>
      <xdr:row>909</xdr:row>
      <xdr:rowOff>76200</xdr:rowOff>
    </xdr:to>
    <xdr:cxnSp macro="">
      <xdr:nvCxnSpPr>
        <xdr:cNvPr id="1432" name="Straight Arrow Connector 1431">
          <a:extLst>
            <a:ext uri="{FF2B5EF4-FFF2-40B4-BE49-F238E27FC236}">
              <a16:creationId xmlns:a16="http://schemas.microsoft.com/office/drawing/2014/main" id="{CA1D27C0-E99D-4AE5-9A52-86DA6EBB3442}"/>
            </a:ext>
          </a:extLst>
        </xdr:cNvPr>
        <xdr:cNvCxnSpPr/>
      </xdr:nvCxnSpPr>
      <xdr:spPr>
        <a:xfrm>
          <a:off x="2647950" y="91163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910</xdr:row>
      <xdr:rowOff>76200</xdr:rowOff>
    </xdr:from>
    <xdr:to>
      <xdr:col>17</xdr:col>
      <xdr:colOff>114300</xdr:colOff>
      <xdr:row>910</xdr:row>
      <xdr:rowOff>76200</xdr:rowOff>
    </xdr:to>
    <xdr:cxnSp macro="">
      <xdr:nvCxnSpPr>
        <xdr:cNvPr id="1433" name="Straight Arrow Connector 1432">
          <a:extLst>
            <a:ext uri="{FF2B5EF4-FFF2-40B4-BE49-F238E27FC236}">
              <a16:creationId xmlns:a16="http://schemas.microsoft.com/office/drawing/2014/main" id="{ABBB8621-57A5-464F-AC84-BD38C4C17B39}"/>
            </a:ext>
          </a:extLst>
        </xdr:cNvPr>
        <xdr:cNvCxnSpPr/>
      </xdr:nvCxnSpPr>
      <xdr:spPr>
        <a:xfrm>
          <a:off x="2647950" y="91306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914</xdr:row>
      <xdr:rowOff>66675</xdr:rowOff>
    </xdr:from>
    <xdr:to>
      <xdr:col>20</xdr:col>
      <xdr:colOff>104775</xdr:colOff>
      <xdr:row>914</xdr:row>
      <xdr:rowOff>66675</xdr:rowOff>
    </xdr:to>
    <xdr:cxnSp macro="">
      <xdr:nvCxnSpPr>
        <xdr:cNvPr id="1434" name="Straight Arrow Connector 1433">
          <a:extLst>
            <a:ext uri="{FF2B5EF4-FFF2-40B4-BE49-F238E27FC236}">
              <a16:creationId xmlns:a16="http://schemas.microsoft.com/office/drawing/2014/main" id="{33E39986-DE63-4245-A48B-3D15B740E05E}"/>
            </a:ext>
          </a:extLst>
        </xdr:cNvPr>
        <xdr:cNvCxnSpPr/>
      </xdr:nvCxnSpPr>
      <xdr:spPr>
        <a:xfrm>
          <a:off x="3124200" y="918686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915</xdr:row>
      <xdr:rowOff>76200</xdr:rowOff>
    </xdr:from>
    <xdr:to>
      <xdr:col>20</xdr:col>
      <xdr:colOff>114300</xdr:colOff>
      <xdr:row>915</xdr:row>
      <xdr:rowOff>76200</xdr:rowOff>
    </xdr:to>
    <xdr:cxnSp macro="">
      <xdr:nvCxnSpPr>
        <xdr:cNvPr id="1435" name="Straight Arrow Connector 1434">
          <a:extLst>
            <a:ext uri="{FF2B5EF4-FFF2-40B4-BE49-F238E27FC236}">
              <a16:creationId xmlns:a16="http://schemas.microsoft.com/office/drawing/2014/main" id="{DCCB6571-2662-48AA-BA21-323E10037A1A}"/>
            </a:ext>
          </a:extLst>
        </xdr:cNvPr>
        <xdr:cNvCxnSpPr/>
      </xdr:nvCxnSpPr>
      <xdr:spPr>
        <a:xfrm>
          <a:off x="3133725" y="92021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916</xdr:row>
      <xdr:rowOff>76200</xdr:rowOff>
    </xdr:from>
    <xdr:to>
      <xdr:col>20</xdr:col>
      <xdr:colOff>114300</xdr:colOff>
      <xdr:row>916</xdr:row>
      <xdr:rowOff>76200</xdr:rowOff>
    </xdr:to>
    <xdr:cxnSp macro="">
      <xdr:nvCxnSpPr>
        <xdr:cNvPr id="1436" name="Straight Arrow Connector 1435">
          <a:extLst>
            <a:ext uri="{FF2B5EF4-FFF2-40B4-BE49-F238E27FC236}">
              <a16:creationId xmlns:a16="http://schemas.microsoft.com/office/drawing/2014/main" id="{C4E81877-FADC-447C-9753-BCFAE9C489BE}"/>
            </a:ext>
          </a:extLst>
        </xdr:cNvPr>
        <xdr:cNvCxnSpPr/>
      </xdr:nvCxnSpPr>
      <xdr:spPr>
        <a:xfrm>
          <a:off x="3133725" y="92163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917</xdr:row>
      <xdr:rowOff>76200</xdr:rowOff>
    </xdr:from>
    <xdr:to>
      <xdr:col>20</xdr:col>
      <xdr:colOff>114300</xdr:colOff>
      <xdr:row>917</xdr:row>
      <xdr:rowOff>76200</xdr:rowOff>
    </xdr:to>
    <xdr:cxnSp macro="">
      <xdr:nvCxnSpPr>
        <xdr:cNvPr id="1437" name="Straight Arrow Connector 1436">
          <a:extLst>
            <a:ext uri="{FF2B5EF4-FFF2-40B4-BE49-F238E27FC236}">
              <a16:creationId xmlns:a16="http://schemas.microsoft.com/office/drawing/2014/main" id="{B6F3001C-F3A7-41CD-AE85-E8E9A40598FF}"/>
            </a:ext>
          </a:extLst>
        </xdr:cNvPr>
        <xdr:cNvCxnSpPr/>
      </xdr:nvCxnSpPr>
      <xdr:spPr>
        <a:xfrm>
          <a:off x="3133725" y="92306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907</xdr:row>
      <xdr:rowOff>76200</xdr:rowOff>
    </xdr:from>
    <xdr:to>
      <xdr:col>17</xdr:col>
      <xdr:colOff>114300</xdr:colOff>
      <xdr:row>907</xdr:row>
      <xdr:rowOff>76200</xdr:rowOff>
    </xdr:to>
    <xdr:cxnSp macro="">
      <xdr:nvCxnSpPr>
        <xdr:cNvPr id="1438" name="Straight Arrow Connector 1437">
          <a:extLst>
            <a:ext uri="{FF2B5EF4-FFF2-40B4-BE49-F238E27FC236}">
              <a16:creationId xmlns:a16="http://schemas.microsoft.com/office/drawing/2014/main" id="{7AC903BB-82DB-4ED2-BE9A-871A1FFD1DA6}"/>
            </a:ext>
          </a:extLst>
        </xdr:cNvPr>
        <xdr:cNvCxnSpPr/>
      </xdr:nvCxnSpPr>
      <xdr:spPr>
        <a:xfrm>
          <a:off x="2647950" y="90878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908</xdr:row>
      <xdr:rowOff>76200</xdr:rowOff>
    </xdr:from>
    <xdr:to>
      <xdr:col>17</xdr:col>
      <xdr:colOff>114300</xdr:colOff>
      <xdr:row>908</xdr:row>
      <xdr:rowOff>76200</xdr:rowOff>
    </xdr:to>
    <xdr:cxnSp macro="">
      <xdr:nvCxnSpPr>
        <xdr:cNvPr id="1439" name="Straight Arrow Connector 1438">
          <a:extLst>
            <a:ext uri="{FF2B5EF4-FFF2-40B4-BE49-F238E27FC236}">
              <a16:creationId xmlns:a16="http://schemas.microsoft.com/office/drawing/2014/main" id="{D089D701-86A7-4229-AD46-06A5B8745517}"/>
            </a:ext>
          </a:extLst>
        </xdr:cNvPr>
        <xdr:cNvCxnSpPr/>
      </xdr:nvCxnSpPr>
      <xdr:spPr>
        <a:xfrm>
          <a:off x="2647950" y="91020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921</xdr:row>
      <xdr:rowOff>66675</xdr:rowOff>
    </xdr:from>
    <xdr:to>
      <xdr:col>20</xdr:col>
      <xdr:colOff>104775</xdr:colOff>
      <xdr:row>921</xdr:row>
      <xdr:rowOff>66675</xdr:rowOff>
    </xdr:to>
    <xdr:cxnSp macro="">
      <xdr:nvCxnSpPr>
        <xdr:cNvPr id="1520" name="Straight Arrow Connector 1519">
          <a:extLst>
            <a:ext uri="{FF2B5EF4-FFF2-40B4-BE49-F238E27FC236}">
              <a16:creationId xmlns:a16="http://schemas.microsoft.com/office/drawing/2014/main" id="{94F78BE4-3BE5-49EC-8EAB-63FD1AFC3798}"/>
            </a:ext>
          </a:extLst>
        </xdr:cNvPr>
        <xdr:cNvCxnSpPr/>
      </xdr:nvCxnSpPr>
      <xdr:spPr>
        <a:xfrm>
          <a:off x="3124200" y="928687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922</xdr:row>
      <xdr:rowOff>76200</xdr:rowOff>
    </xdr:from>
    <xdr:to>
      <xdr:col>20</xdr:col>
      <xdr:colOff>114300</xdr:colOff>
      <xdr:row>922</xdr:row>
      <xdr:rowOff>76200</xdr:rowOff>
    </xdr:to>
    <xdr:cxnSp macro="">
      <xdr:nvCxnSpPr>
        <xdr:cNvPr id="1521" name="Straight Arrow Connector 1520">
          <a:extLst>
            <a:ext uri="{FF2B5EF4-FFF2-40B4-BE49-F238E27FC236}">
              <a16:creationId xmlns:a16="http://schemas.microsoft.com/office/drawing/2014/main" id="{57F5266C-A288-4D89-A91D-4306C4949C58}"/>
            </a:ext>
          </a:extLst>
        </xdr:cNvPr>
        <xdr:cNvCxnSpPr/>
      </xdr:nvCxnSpPr>
      <xdr:spPr>
        <a:xfrm>
          <a:off x="3133725" y="93021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923</xdr:row>
      <xdr:rowOff>76200</xdr:rowOff>
    </xdr:from>
    <xdr:to>
      <xdr:col>20</xdr:col>
      <xdr:colOff>114300</xdr:colOff>
      <xdr:row>923</xdr:row>
      <xdr:rowOff>76200</xdr:rowOff>
    </xdr:to>
    <xdr:cxnSp macro="">
      <xdr:nvCxnSpPr>
        <xdr:cNvPr id="1522" name="Straight Arrow Connector 1521">
          <a:extLst>
            <a:ext uri="{FF2B5EF4-FFF2-40B4-BE49-F238E27FC236}">
              <a16:creationId xmlns:a16="http://schemas.microsoft.com/office/drawing/2014/main" id="{8DE4A202-6377-47B6-B7F4-F79FDD6BFB79}"/>
            </a:ext>
          </a:extLst>
        </xdr:cNvPr>
        <xdr:cNvCxnSpPr/>
      </xdr:nvCxnSpPr>
      <xdr:spPr>
        <a:xfrm>
          <a:off x="3133725" y="93164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924</xdr:row>
      <xdr:rowOff>76200</xdr:rowOff>
    </xdr:from>
    <xdr:to>
      <xdr:col>20</xdr:col>
      <xdr:colOff>114300</xdr:colOff>
      <xdr:row>924</xdr:row>
      <xdr:rowOff>76200</xdr:rowOff>
    </xdr:to>
    <xdr:cxnSp macro="">
      <xdr:nvCxnSpPr>
        <xdr:cNvPr id="1523" name="Straight Arrow Connector 1522">
          <a:extLst>
            <a:ext uri="{FF2B5EF4-FFF2-40B4-BE49-F238E27FC236}">
              <a16:creationId xmlns:a16="http://schemas.microsoft.com/office/drawing/2014/main" id="{F37A0411-640D-430B-89DC-2B875FC5802B}"/>
            </a:ext>
          </a:extLst>
        </xdr:cNvPr>
        <xdr:cNvCxnSpPr/>
      </xdr:nvCxnSpPr>
      <xdr:spPr>
        <a:xfrm>
          <a:off x="3133725" y="93306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271</xdr:row>
      <xdr:rowOff>76200</xdr:rowOff>
    </xdr:from>
    <xdr:to>
      <xdr:col>15</xdr:col>
      <xdr:colOff>114300</xdr:colOff>
      <xdr:row>271</xdr:row>
      <xdr:rowOff>76200</xdr:rowOff>
    </xdr:to>
    <xdr:cxnSp macro="">
      <xdr:nvCxnSpPr>
        <xdr:cNvPr id="1219" name="Straight Arrow Connector 1218">
          <a:extLst>
            <a:ext uri="{FF2B5EF4-FFF2-40B4-BE49-F238E27FC236}">
              <a16:creationId xmlns:a16="http://schemas.microsoft.com/office/drawing/2014/main" id="{9E03BBFC-E03F-4B99-82A8-2FE013589B3F}"/>
            </a:ext>
          </a:extLst>
        </xdr:cNvPr>
        <xdr:cNvCxnSpPr/>
      </xdr:nvCxnSpPr>
      <xdr:spPr>
        <a:xfrm>
          <a:off x="2324100" y="19869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272</xdr:row>
      <xdr:rowOff>76200</xdr:rowOff>
    </xdr:from>
    <xdr:to>
      <xdr:col>15</xdr:col>
      <xdr:colOff>114300</xdr:colOff>
      <xdr:row>272</xdr:row>
      <xdr:rowOff>76200</xdr:rowOff>
    </xdr:to>
    <xdr:cxnSp macro="">
      <xdr:nvCxnSpPr>
        <xdr:cNvPr id="1415" name="Straight Arrow Connector 1414">
          <a:extLst>
            <a:ext uri="{FF2B5EF4-FFF2-40B4-BE49-F238E27FC236}">
              <a16:creationId xmlns:a16="http://schemas.microsoft.com/office/drawing/2014/main" id="{79D3479B-61EA-40C4-8DB9-01D902F779D1}"/>
            </a:ext>
          </a:extLst>
        </xdr:cNvPr>
        <xdr:cNvCxnSpPr/>
      </xdr:nvCxnSpPr>
      <xdr:spPr>
        <a:xfrm>
          <a:off x="2324100" y="20012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273</xdr:row>
      <xdr:rowOff>76200</xdr:rowOff>
    </xdr:from>
    <xdr:to>
      <xdr:col>15</xdr:col>
      <xdr:colOff>114300</xdr:colOff>
      <xdr:row>273</xdr:row>
      <xdr:rowOff>76200</xdr:rowOff>
    </xdr:to>
    <xdr:cxnSp macro="">
      <xdr:nvCxnSpPr>
        <xdr:cNvPr id="1416" name="Straight Arrow Connector 1415">
          <a:extLst>
            <a:ext uri="{FF2B5EF4-FFF2-40B4-BE49-F238E27FC236}">
              <a16:creationId xmlns:a16="http://schemas.microsoft.com/office/drawing/2014/main" id="{96D4700E-EA32-431E-8B20-D0FF25A0794E}"/>
            </a:ext>
          </a:extLst>
        </xdr:cNvPr>
        <xdr:cNvCxnSpPr/>
      </xdr:nvCxnSpPr>
      <xdr:spPr>
        <a:xfrm>
          <a:off x="2324100" y="20154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274</xdr:row>
      <xdr:rowOff>76200</xdr:rowOff>
    </xdr:from>
    <xdr:to>
      <xdr:col>15</xdr:col>
      <xdr:colOff>114300</xdr:colOff>
      <xdr:row>274</xdr:row>
      <xdr:rowOff>76200</xdr:rowOff>
    </xdr:to>
    <xdr:cxnSp macro="">
      <xdr:nvCxnSpPr>
        <xdr:cNvPr id="1425" name="Straight Arrow Connector 1424">
          <a:extLst>
            <a:ext uri="{FF2B5EF4-FFF2-40B4-BE49-F238E27FC236}">
              <a16:creationId xmlns:a16="http://schemas.microsoft.com/office/drawing/2014/main" id="{B359F914-A40A-4F4F-ADC8-FDC93844A13F}"/>
            </a:ext>
          </a:extLst>
        </xdr:cNvPr>
        <xdr:cNvCxnSpPr/>
      </xdr:nvCxnSpPr>
      <xdr:spPr>
        <a:xfrm>
          <a:off x="2324100" y="20297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278</xdr:row>
      <xdr:rowOff>76200</xdr:rowOff>
    </xdr:from>
    <xdr:to>
      <xdr:col>20</xdr:col>
      <xdr:colOff>114300</xdr:colOff>
      <xdr:row>278</xdr:row>
      <xdr:rowOff>76200</xdr:rowOff>
    </xdr:to>
    <xdr:cxnSp macro="">
      <xdr:nvCxnSpPr>
        <xdr:cNvPr id="1583" name="Straight Arrow Connector 1582">
          <a:extLst>
            <a:ext uri="{FF2B5EF4-FFF2-40B4-BE49-F238E27FC236}">
              <a16:creationId xmlns:a16="http://schemas.microsoft.com/office/drawing/2014/main" id="{32B96AA5-6190-4794-ABE2-EA04FE21AB88}"/>
            </a:ext>
          </a:extLst>
        </xdr:cNvPr>
        <xdr:cNvCxnSpPr/>
      </xdr:nvCxnSpPr>
      <xdr:spPr>
        <a:xfrm>
          <a:off x="3133725" y="20869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279</xdr:row>
      <xdr:rowOff>76200</xdr:rowOff>
    </xdr:from>
    <xdr:to>
      <xdr:col>20</xdr:col>
      <xdr:colOff>114300</xdr:colOff>
      <xdr:row>279</xdr:row>
      <xdr:rowOff>76200</xdr:rowOff>
    </xdr:to>
    <xdr:cxnSp macro="">
      <xdr:nvCxnSpPr>
        <xdr:cNvPr id="1584" name="Straight Arrow Connector 1583">
          <a:extLst>
            <a:ext uri="{FF2B5EF4-FFF2-40B4-BE49-F238E27FC236}">
              <a16:creationId xmlns:a16="http://schemas.microsoft.com/office/drawing/2014/main" id="{2BF1ACD2-E015-4F28-9226-1A5360A3EF8D}"/>
            </a:ext>
          </a:extLst>
        </xdr:cNvPr>
        <xdr:cNvCxnSpPr/>
      </xdr:nvCxnSpPr>
      <xdr:spPr>
        <a:xfrm>
          <a:off x="3133725" y="21012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280</xdr:row>
      <xdr:rowOff>76200</xdr:rowOff>
    </xdr:from>
    <xdr:to>
      <xdr:col>20</xdr:col>
      <xdr:colOff>114300</xdr:colOff>
      <xdr:row>280</xdr:row>
      <xdr:rowOff>76200</xdr:rowOff>
    </xdr:to>
    <xdr:cxnSp macro="">
      <xdr:nvCxnSpPr>
        <xdr:cNvPr id="1585" name="Straight Arrow Connector 1584">
          <a:extLst>
            <a:ext uri="{FF2B5EF4-FFF2-40B4-BE49-F238E27FC236}">
              <a16:creationId xmlns:a16="http://schemas.microsoft.com/office/drawing/2014/main" id="{A203CBA2-EEF2-448D-BE6D-99F2ACB654DB}"/>
            </a:ext>
          </a:extLst>
        </xdr:cNvPr>
        <xdr:cNvCxnSpPr/>
      </xdr:nvCxnSpPr>
      <xdr:spPr>
        <a:xfrm>
          <a:off x="3133725" y="21155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281</xdr:row>
      <xdr:rowOff>76200</xdr:rowOff>
    </xdr:from>
    <xdr:to>
      <xdr:col>20</xdr:col>
      <xdr:colOff>114300</xdr:colOff>
      <xdr:row>281</xdr:row>
      <xdr:rowOff>76200</xdr:rowOff>
    </xdr:to>
    <xdr:cxnSp macro="">
      <xdr:nvCxnSpPr>
        <xdr:cNvPr id="1586" name="Straight Arrow Connector 1585">
          <a:extLst>
            <a:ext uri="{FF2B5EF4-FFF2-40B4-BE49-F238E27FC236}">
              <a16:creationId xmlns:a16="http://schemas.microsoft.com/office/drawing/2014/main" id="{707C4E9B-95B6-484D-BED6-C405305C3D24}"/>
            </a:ext>
          </a:extLst>
        </xdr:cNvPr>
        <xdr:cNvCxnSpPr/>
      </xdr:nvCxnSpPr>
      <xdr:spPr>
        <a:xfrm>
          <a:off x="3133725" y="21297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259</xdr:row>
      <xdr:rowOff>0</xdr:rowOff>
    </xdr:from>
    <xdr:to>
      <xdr:col>38</xdr:col>
      <xdr:colOff>80979</xdr:colOff>
      <xdr:row>270</xdr:row>
      <xdr:rowOff>85723</xdr:rowOff>
    </xdr:to>
    <xdr:grpSp>
      <xdr:nvGrpSpPr>
        <xdr:cNvPr id="1600" name="Group 1599">
          <a:extLst>
            <a:ext uri="{FF2B5EF4-FFF2-40B4-BE49-F238E27FC236}">
              <a16:creationId xmlns:a16="http://schemas.microsoft.com/office/drawing/2014/main" id="{3333C8D9-B781-BD49-6C8E-5B29528376EC}"/>
            </a:ext>
          </a:extLst>
        </xdr:cNvPr>
        <xdr:cNvGrpSpPr/>
      </xdr:nvGrpSpPr>
      <xdr:grpSpPr>
        <a:xfrm>
          <a:off x="409574" y="37652325"/>
          <a:ext cx="5824555" cy="1657348"/>
          <a:chOff x="409574" y="22221825"/>
          <a:chExt cx="5824555" cy="1657348"/>
        </a:xfrm>
      </xdr:grpSpPr>
      <xdr:sp macro="" textlink="">
        <xdr:nvSpPr>
          <xdr:cNvPr id="1537" name="Isosceles Triangle 1536">
            <a:extLst>
              <a:ext uri="{FF2B5EF4-FFF2-40B4-BE49-F238E27FC236}">
                <a16:creationId xmlns:a16="http://schemas.microsoft.com/office/drawing/2014/main" id="{4046729E-8F69-DB9D-0C6D-AFAD15F74863}"/>
              </a:ext>
            </a:extLst>
          </xdr:cNvPr>
          <xdr:cNvSpPr/>
        </xdr:nvSpPr>
        <xdr:spPr>
          <a:xfrm>
            <a:off x="6072204" y="226552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526" name="Isosceles Triangle 1525">
            <a:extLst>
              <a:ext uri="{FF2B5EF4-FFF2-40B4-BE49-F238E27FC236}">
                <a16:creationId xmlns:a16="http://schemas.microsoft.com/office/drawing/2014/main" id="{E17497FA-1724-9D24-A416-BA9C64D07CC7}"/>
              </a:ext>
            </a:extLst>
          </xdr:cNvPr>
          <xdr:cNvSpPr/>
        </xdr:nvSpPr>
        <xdr:spPr>
          <a:xfrm>
            <a:off x="409575" y="226599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27" name="Straight Connector 1526">
            <a:extLst>
              <a:ext uri="{FF2B5EF4-FFF2-40B4-BE49-F238E27FC236}">
                <a16:creationId xmlns:a16="http://schemas.microsoft.com/office/drawing/2014/main" id="{9B541BD6-16B8-9A31-65F5-3B2D030302B2}"/>
              </a:ext>
            </a:extLst>
          </xdr:cNvPr>
          <xdr:cNvCxnSpPr/>
        </xdr:nvCxnSpPr>
        <xdr:spPr>
          <a:xfrm>
            <a:off x="485776" y="22650450"/>
            <a:ext cx="56578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7" name="Straight Arrow Connector 1546">
            <a:extLst>
              <a:ext uri="{FF2B5EF4-FFF2-40B4-BE49-F238E27FC236}">
                <a16:creationId xmlns:a16="http://schemas.microsoft.com/office/drawing/2014/main" id="{94D99223-8937-CD23-B48A-B3375E689E42}"/>
              </a:ext>
            </a:extLst>
          </xdr:cNvPr>
          <xdr:cNvCxnSpPr/>
        </xdr:nvCxnSpPr>
        <xdr:spPr>
          <a:xfrm flipV="1">
            <a:off x="485775" y="227790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8" name="Straight Arrow Connector 1547">
            <a:extLst>
              <a:ext uri="{FF2B5EF4-FFF2-40B4-BE49-F238E27FC236}">
                <a16:creationId xmlns:a16="http://schemas.microsoft.com/office/drawing/2014/main" id="{D8447AA6-9C8C-27E3-F54A-491AD0300582}"/>
              </a:ext>
            </a:extLst>
          </xdr:cNvPr>
          <xdr:cNvCxnSpPr/>
        </xdr:nvCxnSpPr>
        <xdr:spPr>
          <a:xfrm flipV="1">
            <a:off x="6153166" y="227742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9" name="Straight Connector 1548">
            <a:extLst>
              <a:ext uri="{FF2B5EF4-FFF2-40B4-BE49-F238E27FC236}">
                <a16:creationId xmlns:a16="http://schemas.microsoft.com/office/drawing/2014/main" id="{458B5570-30AF-1A3D-0201-16895B626975}"/>
              </a:ext>
            </a:extLst>
          </xdr:cNvPr>
          <xdr:cNvCxnSpPr/>
        </xdr:nvCxnSpPr>
        <xdr:spPr>
          <a:xfrm>
            <a:off x="485775" y="2322195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0" name="Straight Connector 1549">
            <a:extLst>
              <a:ext uri="{FF2B5EF4-FFF2-40B4-BE49-F238E27FC236}">
                <a16:creationId xmlns:a16="http://schemas.microsoft.com/office/drawing/2014/main" id="{A4848FEC-7EF7-FF3B-B843-563F05064910}"/>
              </a:ext>
            </a:extLst>
          </xdr:cNvPr>
          <xdr:cNvCxnSpPr/>
        </xdr:nvCxnSpPr>
        <xdr:spPr>
          <a:xfrm>
            <a:off x="6153165" y="23231475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1" name="Straight Connector 1550">
            <a:extLst>
              <a:ext uri="{FF2B5EF4-FFF2-40B4-BE49-F238E27FC236}">
                <a16:creationId xmlns:a16="http://schemas.microsoft.com/office/drawing/2014/main" id="{DB78CF98-096B-A922-8434-D19DD63E73F6}"/>
              </a:ext>
            </a:extLst>
          </xdr:cNvPr>
          <xdr:cNvCxnSpPr/>
        </xdr:nvCxnSpPr>
        <xdr:spPr>
          <a:xfrm>
            <a:off x="409574" y="23650576"/>
            <a:ext cx="5819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2" name="Straight Connector 1551">
            <a:extLst>
              <a:ext uri="{FF2B5EF4-FFF2-40B4-BE49-F238E27FC236}">
                <a16:creationId xmlns:a16="http://schemas.microsoft.com/office/drawing/2014/main" id="{DABB4F20-9BF6-F3F3-9692-1E6C21454B86}"/>
              </a:ext>
            </a:extLst>
          </xdr:cNvPr>
          <xdr:cNvCxnSpPr/>
        </xdr:nvCxnSpPr>
        <xdr:spPr>
          <a:xfrm flipH="1">
            <a:off x="442912" y="23612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3" name="Straight Connector 1552">
            <a:extLst>
              <a:ext uri="{FF2B5EF4-FFF2-40B4-BE49-F238E27FC236}">
                <a16:creationId xmlns:a16="http://schemas.microsoft.com/office/drawing/2014/main" id="{C37F87DF-4BB5-F07B-B5B2-63D5DE6B88B9}"/>
              </a:ext>
            </a:extLst>
          </xdr:cNvPr>
          <xdr:cNvCxnSpPr/>
        </xdr:nvCxnSpPr>
        <xdr:spPr>
          <a:xfrm flipH="1">
            <a:off x="6110302" y="236077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4" name="Straight Connector 1553">
            <a:extLst>
              <a:ext uri="{FF2B5EF4-FFF2-40B4-BE49-F238E27FC236}">
                <a16:creationId xmlns:a16="http://schemas.microsoft.com/office/drawing/2014/main" id="{9F1A274D-7FFB-3FAC-8CDA-D2DEA8681A0C}"/>
              </a:ext>
            </a:extLst>
          </xdr:cNvPr>
          <xdr:cNvCxnSpPr/>
        </xdr:nvCxnSpPr>
        <xdr:spPr>
          <a:xfrm>
            <a:off x="485775" y="237362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5" name="Straight Arrow Connector 1554">
            <a:extLst>
              <a:ext uri="{FF2B5EF4-FFF2-40B4-BE49-F238E27FC236}">
                <a16:creationId xmlns:a16="http://schemas.microsoft.com/office/drawing/2014/main" id="{05D691DF-9FCE-8400-37D7-3BCB0842AACF}"/>
              </a:ext>
            </a:extLst>
          </xdr:cNvPr>
          <xdr:cNvCxnSpPr/>
        </xdr:nvCxnSpPr>
        <xdr:spPr>
          <a:xfrm>
            <a:off x="490537" y="2379345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6" name="Straight Arrow Connector 1555">
            <a:extLst>
              <a:ext uri="{FF2B5EF4-FFF2-40B4-BE49-F238E27FC236}">
                <a16:creationId xmlns:a16="http://schemas.microsoft.com/office/drawing/2014/main" id="{4EFC4565-731D-EC48-09AB-71949C98B085}"/>
              </a:ext>
            </a:extLst>
          </xdr:cNvPr>
          <xdr:cNvCxnSpPr/>
        </xdr:nvCxnSpPr>
        <xdr:spPr>
          <a:xfrm>
            <a:off x="1619250" y="2222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7" name="Straight Connector 1556">
            <a:extLst>
              <a:ext uri="{FF2B5EF4-FFF2-40B4-BE49-F238E27FC236}">
                <a16:creationId xmlns:a16="http://schemas.microsoft.com/office/drawing/2014/main" id="{AE8A5AD0-4DDA-4052-3C68-965C2480D269}"/>
              </a:ext>
            </a:extLst>
          </xdr:cNvPr>
          <xdr:cNvCxnSpPr/>
        </xdr:nvCxnSpPr>
        <xdr:spPr>
          <a:xfrm>
            <a:off x="409575" y="23364825"/>
            <a:ext cx="5819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8" name="Straight Connector 1557">
            <a:extLst>
              <a:ext uri="{FF2B5EF4-FFF2-40B4-BE49-F238E27FC236}">
                <a16:creationId xmlns:a16="http://schemas.microsoft.com/office/drawing/2014/main" id="{7621C8F7-5D50-8497-0395-F26885667ACC}"/>
              </a:ext>
            </a:extLst>
          </xdr:cNvPr>
          <xdr:cNvCxnSpPr/>
        </xdr:nvCxnSpPr>
        <xdr:spPr>
          <a:xfrm flipH="1">
            <a:off x="442913" y="2332672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9" name="Straight Connector 1558">
            <a:extLst>
              <a:ext uri="{FF2B5EF4-FFF2-40B4-BE49-F238E27FC236}">
                <a16:creationId xmlns:a16="http://schemas.microsoft.com/office/drawing/2014/main" id="{7720B556-9787-7A27-6D18-56E86076ECE0}"/>
              </a:ext>
            </a:extLst>
          </xdr:cNvPr>
          <xdr:cNvCxnSpPr/>
        </xdr:nvCxnSpPr>
        <xdr:spPr>
          <a:xfrm flipH="1">
            <a:off x="6110303" y="2332196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0" name="Straight Connector 1559">
            <a:extLst>
              <a:ext uri="{FF2B5EF4-FFF2-40B4-BE49-F238E27FC236}">
                <a16:creationId xmlns:a16="http://schemas.microsoft.com/office/drawing/2014/main" id="{55DC3DF2-81CA-D99F-72B2-305C4DC216BC}"/>
              </a:ext>
            </a:extLst>
          </xdr:cNvPr>
          <xdr:cNvCxnSpPr/>
        </xdr:nvCxnSpPr>
        <xdr:spPr>
          <a:xfrm>
            <a:off x="1619251" y="2293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1" name="Straight Connector 1560">
            <a:extLst>
              <a:ext uri="{FF2B5EF4-FFF2-40B4-BE49-F238E27FC236}">
                <a16:creationId xmlns:a16="http://schemas.microsoft.com/office/drawing/2014/main" id="{6A54AF66-4993-71E0-24C4-3FF7B5DB17EC}"/>
              </a:ext>
            </a:extLst>
          </xdr:cNvPr>
          <xdr:cNvCxnSpPr/>
        </xdr:nvCxnSpPr>
        <xdr:spPr>
          <a:xfrm flipH="1">
            <a:off x="1576388" y="2332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62" name="Group 1561">
            <a:extLst>
              <a:ext uri="{FF2B5EF4-FFF2-40B4-BE49-F238E27FC236}">
                <a16:creationId xmlns:a16="http://schemas.microsoft.com/office/drawing/2014/main" id="{631AD0EE-053A-86B1-9567-05262CA4D47A}"/>
              </a:ext>
            </a:extLst>
          </xdr:cNvPr>
          <xdr:cNvGrpSpPr/>
        </xdr:nvGrpSpPr>
        <xdr:grpSpPr>
          <a:xfrm>
            <a:off x="447675" y="22612350"/>
            <a:ext cx="85725" cy="85726"/>
            <a:chOff x="1738313" y="3957637"/>
            <a:chExt cx="85725" cy="85726"/>
          </a:xfrm>
        </xdr:grpSpPr>
        <xdr:cxnSp macro="">
          <xdr:nvCxnSpPr>
            <xdr:cNvPr id="1581" name="Straight Connector 1580">
              <a:extLst>
                <a:ext uri="{FF2B5EF4-FFF2-40B4-BE49-F238E27FC236}">
                  <a16:creationId xmlns:a16="http://schemas.microsoft.com/office/drawing/2014/main" id="{38093276-1BAD-E47D-4D04-F3597C3FBEE5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82" name="Straight Connector 1581">
              <a:extLst>
                <a:ext uri="{FF2B5EF4-FFF2-40B4-BE49-F238E27FC236}">
                  <a16:creationId xmlns:a16="http://schemas.microsoft.com/office/drawing/2014/main" id="{43915EB2-80A6-07C3-2ADB-D1B769A2883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63" name="Group 1562">
            <a:extLst>
              <a:ext uri="{FF2B5EF4-FFF2-40B4-BE49-F238E27FC236}">
                <a16:creationId xmlns:a16="http://schemas.microsoft.com/office/drawing/2014/main" id="{BDC9CD88-D64C-911C-2FD7-842ACFAAA3C6}"/>
              </a:ext>
            </a:extLst>
          </xdr:cNvPr>
          <xdr:cNvGrpSpPr/>
        </xdr:nvGrpSpPr>
        <xdr:grpSpPr>
          <a:xfrm>
            <a:off x="6115066" y="22612350"/>
            <a:ext cx="85725" cy="85726"/>
            <a:chOff x="1738313" y="3957637"/>
            <a:chExt cx="85725" cy="85726"/>
          </a:xfrm>
        </xdr:grpSpPr>
        <xdr:cxnSp macro="">
          <xdr:nvCxnSpPr>
            <xdr:cNvPr id="1579" name="Straight Connector 1578">
              <a:extLst>
                <a:ext uri="{FF2B5EF4-FFF2-40B4-BE49-F238E27FC236}">
                  <a16:creationId xmlns:a16="http://schemas.microsoft.com/office/drawing/2014/main" id="{8DF3F637-3BCF-C0D9-3C44-19361576876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80" name="Straight Connector 1579">
              <a:extLst>
                <a:ext uri="{FF2B5EF4-FFF2-40B4-BE49-F238E27FC236}">
                  <a16:creationId xmlns:a16="http://schemas.microsoft.com/office/drawing/2014/main" id="{6BE34560-D76E-E062-F94D-C2796C7073D5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64" name="Straight Connector 1563">
            <a:extLst>
              <a:ext uri="{FF2B5EF4-FFF2-40B4-BE49-F238E27FC236}">
                <a16:creationId xmlns:a16="http://schemas.microsoft.com/office/drawing/2014/main" id="{A73D749C-70C4-7B8B-98AD-D808B513865B}"/>
              </a:ext>
            </a:extLst>
          </xdr:cNvPr>
          <xdr:cNvCxnSpPr/>
        </xdr:nvCxnSpPr>
        <xdr:spPr>
          <a:xfrm>
            <a:off x="2752726" y="2293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5" name="Straight Connector 1564">
            <a:extLst>
              <a:ext uri="{FF2B5EF4-FFF2-40B4-BE49-F238E27FC236}">
                <a16:creationId xmlns:a16="http://schemas.microsoft.com/office/drawing/2014/main" id="{1DD8011B-DB0C-72FD-9D39-8AAFA97E8B38}"/>
              </a:ext>
            </a:extLst>
          </xdr:cNvPr>
          <xdr:cNvCxnSpPr/>
        </xdr:nvCxnSpPr>
        <xdr:spPr>
          <a:xfrm flipH="1">
            <a:off x="2709863" y="2332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6" name="Straight Arrow Connector 1565">
            <a:extLst>
              <a:ext uri="{FF2B5EF4-FFF2-40B4-BE49-F238E27FC236}">
                <a16:creationId xmlns:a16="http://schemas.microsoft.com/office/drawing/2014/main" id="{D1FA78C9-6040-2F78-067E-EA6842EC7E38}"/>
              </a:ext>
            </a:extLst>
          </xdr:cNvPr>
          <xdr:cNvCxnSpPr/>
        </xdr:nvCxnSpPr>
        <xdr:spPr>
          <a:xfrm>
            <a:off x="2752725" y="2222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7" name="Straight Connector 1566">
            <a:extLst>
              <a:ext uri="{FF2B5EF4-FFF2-40B4-BE49-F238E27FC236}">
                <a16:creationId xmlns:a16="http://schemas.microsoft.com/office/drawing/2014/main" id="{12976E1D-6B92-099D-16E5-0363B0DC525A}"/>
              </a:ext>
            </a:extLst>
          </xdr:cNvPr>
          <xdr:cNvCxnSpPr/>
        </xdr:nvCxnSpPr>
        <xdr:spPr>
          <a:xfrm>
            <a:off x="3886201" y="2293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8" name="Straight Connector 1567">
            <a:extLst>
              <a:ext uri="{FF2B5EF4-FFF2-40B4-BE49-F238E27FC236}">
                <a16:creationId xmlns:a16="http://schemas.microsoft.com/office/drawing/2014/main" id="{53B07CD4-0CE5-79C4-54F8-1A236C088FAC}"/>
              </a:ext>
            </a:extLst>
          </xdr:cNvPr>
          <xdr:cNvCxnSpPr/>
        </xdr:nvCxnSpPr>
        <xdr:spPr>
          <a:xfrm flipH="1">
            <a:off x="3843338" y="2332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9" name="Straight Arrow Connector 1568">
            <a:extLst>
              <a:ext uri="{FF2B5EF4-FFF2-40B4-BE49-F238E27FC236}">
                <a16:creationId xmlns:a16="http://schemas.microsoft.com/office/drawing/2014/main" id="{F29254DC-B4F8-301C-1791-BB6EF07EAF25}"/>
              </a:ext>
            </a:extLst>
          </xdr:cNvPr>
          <xdr:cNvCxnSpPr/>
        </xdr:nvCxnSpPr>
        <xdr:spPr>
          <a:xfrm>
            <a:off x="3886200" y="2222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70" name="Group 1569">
            <a:extLst>
              <a:ext uri="{FF2B5EF4-FFF2-40B4-BE49-F238E27FC236}">
                <a16:creationId xmlns:a16="http://schemas.microsoft.com/office/drawing/2014/main" id="{82A6F64B-EA4B-AF57-A9D1-CA12F9453F80}"/>
              </a:ext>
            </a:extLst>
          </xdr:cNvPr>
          <xdr:cNvGrpSpPr/>
        </xdr:nvGrpSpPr>
        <xdr:grpSpPr>
          <a:xfrm>
            <a:off x="1576387" y="22602825"/>
            <a:ext cx="85725" cy="85726"/>
            <a:chOff x="1738313" y="3957637"/>
            <a:chExt cx="85725" cy="85726"/>
          </a:xfrm>
        </xdr:grpSpPr>
        <xdr:cxnSp macro="">
          <xdr:nvCxnSpPr>
            <xdr:cNvPr id="1577" name="Straight Connector 1576">
              <a:extLst>
                <a:ext uri="{FF2B5EF4-FFF2-40B4-BE49-F238E27FC236}">
                  <a16:creationId xmlns:a16="http://schemas.microsoft.com/office/drawing/2014/main" id="{B702B8C4-3A87-63D0-A2C9-A96755AE7DBD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78" name="Straight Connector 1577">
              <a:extLst>
                <a:ext uri="{FF2B5EF4-FFF2-40B4-BE49-F238E27FC236}">
                  <a16:creationId xmlns:a16="http://schemas.microsoft.com/office/drawing/2014/main" id="{62A5DEA6-9D93-9D18-1297-91AA30A45D94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71" name="Group 1570">
            <a:extLst>
              <a:ext uri="{FF2B5EF4-FFF2-40B4-BE49-F238E27FC236}">
                <a16:creationId xmlns:a16="http://schemas.microsoft.com/office/drawing/2014/main" id="{ED0837A3-4093-A091-FC54-21453BD2784B}"/>
              </a:ext>
            </a:extLst>
          </xdr:cNvPr>
          <xdr:cNvGrpSpPr/>
        </xdr:nvGrpSpPr>
        <xdr:grpSpPr>
          <a:xfrm>
            <a:off x="2709862" y="22602825"/>
            <a:ext cx="85725" cy="85726"/>
            <a:chOff x="1738313" y="3957637"/>
            <a:chExt cx="85725" cy="85726"/>
          </a:xfrm>
        </xdr:grpSpPr>
        <xdr:cxnSp macro="">
          <xdr:nvCxnSpPr>
            <xdr:cNvPr id="1575" name="Straight Connector 1574">
              <a:extLst>
                <a:ext uri="{FF2B5EF4-FFF2-40B4-BE49-F238E27FC236}">
                  <a16:creationId xmlns:a16="http://schemas.microsoft.com/office/drawing/2014/main" id="{D455D829-B41B-B2A5-CADB-570252A7E43B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76" name="Straight Connector 1575">
              <a:extLst>
                <a:ext uri="{FF2B5EF4-FFF2-40B4-BE49-F238E27FC236}">
                  <a16:creationId xmlns:a16="http://schemas.microsoft.com/office/drawing/2014/main" id="{48A73B1B-328C-CA60-B37E-58C8DAAEB58A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572" name="Group 1571">
            <a:extLst>
              <a:ext uri="{FF2B5EF4-FFF2-40B4-BE49-F238E27FC236}">
                <a16:creationId xmlns:a16="http://schemas.microsoft.com/office/drawing/2014/main" id="{753ECCC6-E243-45EC-63B2-8C7221B56A92}"/>
              </a:ext>
            </a:extLst>
          </xdr:cNvPr>
          <xdr:cNvGrpSpPr/>
        </xdr:nvGrpSpPr>
        <xdr:grpSpPr>
          <a:xfrm>
            <a:off x="3843337" y="22607588"/>
            <a:ext cx="85725" cy="85726"/>
            <a:chOff x="1738313" y="3957637"/>
            <a:chExt cx="85725" cy="85726"/>
          </a:xfrm>
        </xdr:grpSpPr>
        <xdr:cxnSp macro="">
          <xdr:nvCxnSpPr>
            <xdr:cNvPr id="1573" name="Straight Connector 1572">
              <a:extLst>
                <a:ext uri="{FF2B5EF4-FFF2-40B4-BE49-F238E27FC236}">
                  <a16:creationId xmlns:a16="http://schemas.microsoft.com/office/drawing/2014/main" id="{BA6DB9F8-1D5C-5777-F6C0-502730864F8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74" name="Straight Connector 1573">
              <a:extLst>
                <a:ext uri="{FF2B5EF4-FFF2-40B4-BE49-F238E27FC236}">
                  <a16:creationId xmlns:a16="http://schemas.microsoft.com/office/drawing/2014/main" id="{C8D06D54-CCBE-B771-ED01-D20734A06F35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90" name="Straight Connector 1589">
            <a:extLst>
              <a:ext uri="{FF2B5EF4-FFF2-40B4-BE49-F238E27FC236}">
                <a16:creationId xmlns:a16="http://schemas.microsoft.com/office/drawing/2014/main" id="{69AD35DB-B874-4990-8106-01DD458B59CB}"/>
              </a:ext>
            </a:extLst>
          </xdr:cNvPr>
          <xdr:cNvCxnSpPr/>
        </xdr:nvCxnSpPr>
        <xdr:spPr>
          <a:xfrm>
            <a:off x="5019676" y="2293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1" name="Straight Connector 1590">
            <a:extLst>
              <a:ext uri="{FF2B5EF4-FFF2-40B4-BE49-F238E27FC236}">
                <a16:creationId xmlns:a16="http://schemas.microsoft.com/office/drawing/2014/main" id="{39E0BA33-233E-4AB5-807D-E49608B4C203}"/>
              </a:ext>
            </a:extLst>
          </xdr:cNvPr>
          <xdr:cNvCxnSpPr/>
        </xdr:nvCxnSpPr>
        <xdr:spPr>
          <a:xfrm flipH="1">
            <a:off x="4976813" y="2332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2" name="Straight Arrow Connector 1591">
            <a:extLst>
              <a:ext uri="{FF2B5EF4-FFF2-40B4-BE49-F238E27FC236}">
                <a16:creationId xmlns:a16="http://schemas.microsoft.com/office/drawing/2014/main" id="{EA2EE7DE-C6A1-4DC5-844F-6913C892A653}"/>
              </a:ext>
            </a:extLst>
          </xdr:cNvPr>
          <xdr:cNvCxnSpPr/>
        </xdr:nvCxnSpPr>
        <xdr:spPr>
          <a:xfrm>
            <a:off x="5019675" y="2222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93" name="Group 1592">
            <a:extLst>
              <a:ext uri="{FF2B5EF4-FFF2-40B4-BE49-F238E27FC236}">
                <a16:creationId xmlns:a16="http://schemas.microsoft.com/office/drawing/2014/main" id="{BD9AE026-4582-4774-BA58-6325C3529C39}"/>
              </a:ext>
            </a:extLst>
          </xdr:cNvPr>
          <xdr:cNvGrpSpPr/>
        </xdr:nvGrpSpPr>
        <xdr:grpSpPr>
          <a:xfrm>
            <a:off x="4976812" y="22607588"/>
            <a:ext cx="85725" cy="85726"/>
            <a:chOff x="1738313" y="3957637"/>
            <a:chExt cx="85725" cy="85726"/>
          </a:xfrm>
        </xdr:grpSpPr>
        <xdr:cxnSp macro="">
          <xdr:nvCxnSpPr>
            <xdr:cNvPr id="1594" name="Straight Connector 1593">
              <a:extLst>
                <a:ext uri="{FF2B5EF4-FFF2-40B4-BE49-F238E27FC236}">
                  <a16:creationId xmlns:a16="http://schemas.microsoft.com/office/drawing/2014/main" id="{AE83F80D-E036-3B0E-2078-9A84A983EC0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95" name="Straight Connector 1594">
              <a:extLst>
                <a:ext uri="{FF2B5EF4-FFF2-40B4-BE49-F238E27FC236}">
                  <a16:creationId xmlns:a16="http://schemas.microsoft.com/office/drawing/2014/main" id="{D47AA924-A290-A3AA-16D7-1036BB70AB3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57150</xdr:colOff>
      <xdr:row>285</xdr:row>
      <xdr:rowOff>76200</xdr:rowOff>
    </xdr:from>
    <xdr:to>
      <xdr:col>20</xdr:col>
      <xdr:colOff>114300</xdr:colOff>
      <xdr:row>285</xdr:row>
      <xdr:rowOff>76200</xdr:rowOff>
    </xdr:to>
    <xdr:cxnSp macro="">
      <xdr:nvCxnSpPr>
        <xdr:cNvPr id="1596" name="Straight Arrow Connector 1595">
          <a:extLst>
            <a:ext uri="{FF2B5EF4-FFF2-40B4-BE49-F238E27FC236}">
              <a16:creationId xmlns:a16="http://schemas.microsoft.com/office/drawing/2014/main" id="{C242B76E-3D4F-41E7-8F2F-72F25FB63E03}"/>
            </a:ext>
          </a:extLst>
        </xdr:cNvPr>
        <xdr:cNvCxnSpPr/>
      </xdr:nvCxnSpPr>
      <xdr:spPr>
        <a:xfrm>
          <a:off x="3133725" y="25012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286</xdr:row>
      <xdr:rowOff>76200</xdr:rowOff>
    </xdr:from>
    <xdr:to>
      <xdr:col>20</xdr:col>
      <xdr:colOff>114300</xdr:colOff>
      <xdr:row>286</xdr:row>
      <xdr:rowOff>76200</xdr:rowOff>
    </xdr:to>
    <xdr:cxnSp macro="">
      <xdr:nvCxnSpPr>
        <xdr:cNvPr id="1597" name="Straight Arrow Connector 1596">
          <a:extLst>
            <a:ext uri="{FF2B5EF4-FFF2-40B4-BE49-F238E27FC236}">
              <a16:creationId xmlns:a16="http://schemas.microsoft.com/office/drawing/2014/main" id="{FF6BB84B-58E4-4776-AB2D-57DBE3D8F88B}"/>
            </a:ext>
          </a:extLst>
        </xdr:cNvPr>
        <xdr:cNvCxnSpPr/>
      </xdr:nvCxnSpPr>
      <xdr:spPr>
        <a:xfrm>
          <a:off x="3133725" y="25155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287</xdr:row>
      <xdr:rowOff>76200</xdr:rowOff>
    </xdr:from>
    <xdr:to>
      <xdr:col>20</xdr:col>
      <xdr:colOff>114300</xdr:colOff>
      <xdr:row>287</xdr:row>
      <xdr:rowOff>76200</xdr:rowOff>
    </xdr:to>
    <xdr:cxnSp macro="">
      <xdr:nvCxnSpPr>
        <xdr:cNvPr id="1598" name="Straight Arrow Connector 1597">
          <a:extLst>
            <a:ext uri="{FF2B5EF4-FFF2-40B4-BE49-F238E27FC236}">
              <a16:creationId xmlns:a16="http://schemas.microsoft.com/office/drawing/2014/main" id="{16DE35D2-FAEA-4BA9-8D0C-2001004B92BE}"/>
            </a:ext>
          </a:extLst>
        </xdr:cNvPr>
        <xdr:cNvCxnSpPr/>
      </xdr:nvCxnSpPr>
      <xdr:spPr>
        <a:xfrm>
          <a:off x="3133725" y="25298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288</xdr:row>
      <xdr:rowOff>76200</xdr:rowOff>
    </xdr:from>
    <xdr:to>
      <xdr:col>20</xdr:col>
      <xdr:colOff>114300</xdr:colOff>
      <xdr:row>288</xdr:row>
      <xdr:rowOff>76200</xdr:rowOff>
    </xdr:to>
    <xdr:cxnSp macro="">
      <xdr:nvCxnSpPr>
        <xdr:cNvPr id="1599" name="Straight Arrow Connector 1598">
          <a:extLst>
            <a:ext uri="{FF2B5EF4-FFF2-40B4-BE49-F238E27FC236}">
              <a16:creationId xmlns:a16="http://schemas.microsoft.com/office/drawing/2014/main" id="{60F1E61F-96DD-4B64-ADD9-57894584E5D6}"/>
            </a:ext>
          </a:extLst>
        </xdr:cNvPr>
        <xdr:cNvCxnSpPr/>
      </xdr:nvCxnSpPr>
      <xdr:spPr>
        <a:xfrm>
          <a:off x="3133725" y="25441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129</xdr:row>
      <xdr:rowOff>76200</xdr:rowOff>
    </xdr:from>
    <xdr:to>
      <xdr:col>15</xdr:col>
      <xdr:colOff>114300</xdr:colOff>
      <xdr:row>129</xdr:row>
      <xdr:rowOff>76200</xdr:rowOff>
    </xdr:to>
    <xdr:cxnSp macro="">
      <xdr:nvCxnSpPr>
        <xdr:cNvPr id="1601" name="Straight Arrow Connector 1600">
          <a:extLst>
            <a:ext uri="{FF2B5EF4-FFF2-40B4-BE49-F238E27FC236}">
              <a16:creationId xmlns:a16="http://schemas.microsoft.com/office/drawing/2014/main" id="{79B119C9-B9A0-48A8-9741-949FF15117F5}"/>
            </a:ext>
          </a:extLst>
        </xdr:cNvPr>
        <xdr:cNvCxnSpPr/>
      </xdr:nvCxnSpPr>
      <xdr:spPr>
        <a:xfrm>
          <a:off x="2324100" y="6296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130</xdr:row>
      <xdr:rowOff>76200</xdr:rowOff>
    </xdr:from>
    <xdr:to>
      <xdr:col>15</xdr:col>
      <xdr:colOff>114300</xdr:colOff>
      <xdr:row>130</xdr:row>
      <xdr:rowOff>76200</xdr:rowOff>
    </xdr:to>
    <xdr:cxnSp macro="">
      <xdr:nvCxnSpPr>
        <xdr:cNvPr id="1602" name="Straight Arrow Connector 1601">
          <a:extLst>
            <a:ext uri="{FF2B5EF4-FFF2-40B4-BE49-F238E27FC236}">
              <a16:creationId xmlns:a16="http://schemas.microsoft.com/office/drawing/2014/main" id="{8DE2190C-95D6-4465-B557-AD998EBD7F64}"/>
            </a:ext>
          </a:extLst>
        </xdr:cNvPr>
        <xdr:cNvCxnSpPr/>
      </xdr:nvCxnSpPr>
      <xdr:spPr>
        <a:xfrm>
          <a:off x="2324100" y="6438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131</xdr:row>
      <xdr:rowOff>76200</xdr:rowOff>
    </xdr:from>
    <xdr:to>
      <xdr:col>15</xdr:col>
      <xdr:colOff>114300</xdr:colOff>
      <xdr:row>131</xdr:row>
      <xdr:rowOff>76200</xdr:rowOff>
    </xdr:to>
    <xdr:cxnSp macro="">
      <xdr:nvCxnSpPr>
        <xdr:cNvPr id="1603" name="Straight Arrow Connector 1602">
          <a:extLst>
            <a:ext uri="{FF2B5EF4-FFF2-40B4-BE49-F238E27FC236}">
              <a16:creationId xmlns:a16="http://schemas.microsoft.com/office/drawing/2014/main" id="{F0EF5102-D5C2-4992-AFC6-430BAF4D3B1C}"/>
            </a:ext>
          </a:extLst>
        </xdr:cNvPr>
        <xdr:cNvCxnSpPr/>
      </xdr:nvCxnSpPr>
      <xdr:spPr>
        <a:xfrm>
          <a:off x="2324100" y="6581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132</xdr:row>
      <xdr:rowOff>76200</xdr:rowOff>
    </xdr:from>
    <xdr:to>
      <xdr:col>15</xdr:col>
      <xdr:colOff>114300</xdr:colOff>
      <xdr:row>132</xdr:row>
      <xdr:rowOff>76200</xdr:rowOff>
    </xdr:to>
    <xdr:cxnSp macro="">
      <xdr:nvCxnSpPr>
        <xdr:cNvPr id="1604" name="Straight Arrow Connector 1603">
          <a:extLst>
            <a:ext uri="{FF2B5EF4-FFF2-40B4-BE49-F238E27FC236}">
              <a16:creationId xmlns:a16="http://schemas.microsoft.com/office/drawing/2014/main" id="{99DD51FA-7C63-479E-AB64-1B0836397694}"/>
            </a:ext>
          </a:extLst>
        </xdr:cNvPr>
        <xdr:cNvCxnSpPr/>
      </xdr:nvCxnSpPr>
      <xdr:spPr>
        <a:xfrm>
          <a:off x="2324100" y="6724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115</xdr:row>
      <xdr:rowOff>0</xdr:rowOff>
    </xdr:from>
    <xdr:to>
      <xdr:col>17</xdr:col>
      <xdr:colOff>80963</xdr:colOff>
      <xdr:row>128</xdr:row>
      <xdr:rowOff>85723</xdr:rowOff>
    </xdr:to>
    <xdr:grpSp>
      <xdr:nvGrpSpPr>
        <xdr:cNvPr id="1647" name="Group 1646">
          <a:extLst>
            <a:ext uri="{FF2B5EF4-FFF2-40B4-BE49-F238E27FC236}">
              <a16:creationId xmlns:a16="http://schemas.microsoft.com/office/drawing/2014/main" id="{2929BDF7-39BF-12AA-6736-CEA8F9BC443B}"/>
            </a:ext>
          </a:extLst>
        </xdr:cNvPr>
        <xdr:cNvGrpSpPr/>
      </xdr:nvGrpSpPr>
      <xdr:grpSpPr>
        <a:xfrm>
          <a:off x="409574" y="17078325"/>
          <a:ext cx="2424114" cy="1943098"/>
          <a:chOff x="409574" y="7648575"/>
          <a:chExt cx="2424114" cy="1943098"/>
        </a:xfrm>
      </xdr:grpSpPr>
      <xdr:sp macro="" textlink="">
        <xdr:nvSpPr>
          <xdr:cNvPr id="1606" name="Isosceles Triangle 1605">
            <a:extLst>
              <a:ext uri="{FF2B5EF4-FFF2-40B4-BE49-F238E27FC236}">
                <a16:creationId xmlns:a16="http://schemas.microsoft.com/office/drawing/2014/main" id="{5EDEA135-D34D-0964-917F-0C2AF34D3F2B}"/>
              </a:ext>
            </a:extLst>
          </xdr:cNvPr>
          <xdr:cNvSpPr/>
        </xdr:nvSpPr>
        <xdr:spPr>
          <a:xfrm>
            <a:off x="409575" y="808672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07" name="Straight Connector 1606">
            <a:extLst>
              <a:ext uri="{FF2B5EF4-FFF2-40B4-BE49-F238E27FC236}">
                <a16:creationId xmlns:a16="http://schemas.microsoft.com/office/drawing/2014/main" id="{14A082CB-0101-B01D-ADC9-0D236E0C303A}"/>
              </a:ext>
            </a:extLst>
          </xdr:cNvPr>
          <xdr:cNvCxnSpPr/>
        </xdr:nvCxnSpPr>
        <xdr:spPr>
          <a:xfrm>
            <a:off x="485776" y="8077200"/>
            <a:ext cx="22669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08" name="Isosceles Triangle 1607">
            <a:extLst>
              <a:ext uri="{FF2B5EF4-FFF2-40B4-BE49-F238E27FC236}">
                <a16:creationId xmlns:a16="http://schemas.microsoft.com/office/drawing/2014/main" id="{CB49B483-B583-BED2-2CD1-CC95C387EACE}"/>
              </a:ext>
            </a:extLst>
          </xdr:cNvPr>
          <xdr:cNvSpPr/>
        </xdr:nvSpPr>
        <xdr:spPr>
          <a:xfrm>
            <a:off x="2671763" y="808196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09" name="Straight Arrow Connector 1608">
            <a:extLst>
              <a:ext uri="{FF2B5EF4-FFF2-40B4-BE49-F238E27FC236}">
                <a16:creationId xmlns:a16="http://schemas.microsoft.com/office/drawing/2014/main" id="{67F68B41-C9D3-B601-1A33-B88F1BA3F6CA}"/>
              </a:ext>
            </a:extLst>
          </xdr:cNvPr>
          <xdr:cNvCxnSpPr/>
        </xdr:nvCxnSpPr>
        <xdr:spPr>
          <a:xfrm flipV="1">
            <a:off x="485775" y="820578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0" name="Straight Arrow Connector 1609">
            <a:extLst>
              <a:ext uri="{FF2B5EF4-FFF2-40B4-BE49-F238E27FC236}">
                <a16:creationId xmlns:a16="http://schemas.microsoft.com/office/drawing/2014/main" id="{9153A269-6227-6251-7E6C-B3A86FC414BB}"/>
              </a:ext>
            </a:extLst>
          </xdr:cNvPr>
          <xdr:cNvCxnSpPr/>
        </xdr:nvCxnSpPr>
        <xdr:spPr>
          <a:xfrm flipV="1">
            <a:off x="2752725" y="820102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1" name="Straight Connector 1610">
            <a:extLst>
              <a:ext uri="{FF2B5EF4-FFF2-40B4-BE49-F238E27FC236}">
                <a16:creationId xmlns:a16="http://schemas.microsoft.com/office/drawing/2014/main" id="{6D883010-FA19-1F66-C364-B0C020132A09}"/>
              </a:ext>
            </a:extLst>
          </xdr:cNvPr>
          <xdr:cNvCxnSpPr/>
        </xdr:nvCxnSpPr>
        <xdr:spPr>
          <a:xfrm>
            <a:off x="485775" y="8648700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2" name="Straight Connector 1611">
            <a:extLst>
              <a:ext uri="{FF2B5EF4-FFF2-40B4-BE49-F238E27FC236}">
                <a16:creationId xmlns:a16="http://schemas.microsoft.com/office/drawing/2014/main" id="{61E27BED-3DD2-5B8B-5F5D-A91C50B954E5}"/>
              </a:ext>
            </a:extLst>
          </xdr:cNvPr>
          <xdr:cNvCxnSpPr/>
        </xdr:nvCxnSpPr>
        <xdr:spPr>
          <a:xfrm>
            <a:off x="2752724" y="8653463"/>
            <a:ext cx="0" cy="785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3" name="Straight Connector 1612">
            <a:extLst>
              <a:ext uri="{FF2B5EF4-FFF2-40B4-BE49-F238E27FC236}">
                <a16:creationId xmlns:a16="http://schemas.microsoft.com/office/drawing/2014/main" id="{CDD55AD7-C591-8F92-0748-9C7F8A012819}"/>
              </a:ext>
            </a:extLst>
          </xdr:cNvPr>
          <xdr:cNvCxnSpPr/>
        </xdr:nvCxnSpPr>
        <xdr:spPr>
          <a:xfrm>
            <a:off x="409574" y="9363076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4" name="Straight Connector 1613">
            <a:extLst>
              <a:ext uri="{FF2B5EF4-FFF2-40B4-BE49-F238E27FC236}">
                <a16:creationId xmlns:a16="http://schemas.microsoft.com/office/drawing/2014/main" id="{72806256-0A9B-7790-DE74-597327F529FD}"/>
              </a:ext>
            </a:extLst>
          </xdr:cNvPr>
          <xdr:cNvCxnSpPr/>
        </xdr:nvCxnSpPr>
        <xdr:spPr>
          <a:xfrm flipH="1">
            <a:off x="442912" y="93249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5" name="Straight Connector 1614">
            <a:extLst>
              <a:ext uri="{FF2B5EF4-FFF2-40B4-BE49-F238E27FC236}">
                <a16:creationId xmlns:a16="http://schemas.microsoft.com/office/drawing/2014/main" id="{B1774DF3-8DA4-8E69-CFE5-40CA463E9F1C}"/>
              </a:ext>
            </a:extLst>
          </xdr:cNvPr>
          <xdr:cNvCxnSpPr/>
        </xdr:nvCxnSpPr>
        <xdr:spPr>
          <a:xfrm flipH="1">
            <a:off x="2709861" y="93202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6" name="Straight Connector 1615">
            <a:extLst>
              <a:ext uri="{FF2B5EF4-FFF2-40B4-BE49-F238E27FC236}">
                <a16:creationId xmlns:a16="http://schemas.microsoft.com/office/drawing/2014/main" id="{D652EAF8-4390-26DD-9DDF-10B6D57DAD44}"/>
              </a:ext>
            </a:extLst>
          </xdr:cNvPr>
          <xdr:cNvCxnSpPr/>
        </xdr:nvCxnSpPr>
        <xdr:spPr>
          <a:xfrm>
            <a:off x="485775" y="94487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7" name="Straight Arrow Connector 1616">
            <a:extLst>
              <a:ext uri="{FF2B5EF4-FFF2-40B4-BE49-F238E27FC236}">
                <a16:creationId xmlns:a16="http://schemas.microsoft.com/office/drawing/2014/main" id="{DC31EEA5-A251-3D8E-C4CE-299962C18F2C}"/>
              </a:ext>
            </a:extLst>
          </xdr:cNvPr>
          <xdr:cNvCxnSpPr/>
        </xdr:nvCxnSpPr>
        <xdr:spPr>
          <a:xfrm>
            <a:off x="490537" y="950595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8" name="Straight Arrow Connector 1617">
            <a:extLst>
              <a:ext uri="{FF2B5EF4-FFF2-40B4-BE49-F238E27FC236}">
                <a16:creationId xmlns:a16="http://schemas.microsoft.com/office/drawing/2014/main" id="{80041707-2A25-9520-4870-EADCFC484769}"/>
              </a:ext>
            </a:extLst>
          </xdr:cNvPr>
          <xdr:cNvCxnSpPr/>
        </xdr:nvCxnSpPr>
        <xdr:spPr>
          <a:xfrm>
            <a:off x="1038225" y="764857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9" name="Straight Connector 1618">
            <a:extLst>
              <a:ext uri="{FF2B5EF4-FFF2-40B4-BE49-F238E27FC236}">
                <a16:creationId xmlns:a16="http://schemas.microsoft.com/office/drawing/2014/main" id="{57685662-C683-810F-C579-DE1FE3A86A2C}"/>
              </a:ext>
            </a:extLst>
          </xdr:cNvPr>
          <xdr:cNvCxnSpPr/>
        </xdr:nvCxnSpPr>
        <xdr:spPr>
          <a:xfrm>
            <a:off x="409575" y="9077325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0" name="Straight Connector 1619">
            <a:extLst>
              <a:ext uri="{FF2B5EF4-FFF2-40B4-BE49-F238E27FC236}">
                <a16:creationId xmlns:a16="http://schemas.microsoft.com/office/drawing/2014/main" id="{0BF3DD93-0254-F10F-8FC3-8FAF674CF8F6}"/>
              </a:ext>
            </a:extLst>
          </xdr:cNvPr>
          <xdr:cNvCxnSpPr/>
        </xdr:nvCxnSpPr>
        <xdr:spPr>
          <a:xfrm flipH="1">
            <a:off x="442913" y="903922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1" name="Straight Connector 1620">
            <a:extLst>
              <a:ext uri="{FF2B5EF4-FFF2-40B4-BE49-F238E27FC236}">
                <a16:creationId xmlns:a16="http://schemas.microsoft.com/office/drawing/2014/main" id="{E20593DD-65C0-1147-E95E-59042CFEAE61}"/>
              </a:ext>
            </a:extLst>
          </xdr:cNvPr>
          <xdr:cNvCxnSpPr/>
        </xdr:nvCxnSpPr>
        <xdr:spPr>
          <a:xfrm flipH="1">
            <a:off x="2709862" y="903446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2" name="Straight Connector 1621">
            <a:extLst>
              <a:ext uri="{FF2B5EF4-FFF2-40B4-BE49-F238E27FC236}">
                <a16:creationId xmlns:a16="http://schemas.microsoft.com/office/drawing/2014/main" id="{0F8E1D26-9DAC-C309-2434-3523DB0BAD2B}"/>
              </a:ext>
            </a:extLst>
          </xdr:cNvPr>
          <xdr:cNvCxnSpPr/>
        </xdr:nvCxnSpPr>
        <xdr:spPr>
          <a:xfrm>
            <a:off x="1619251" y="8362950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3" name="Straight Connector 1622">
            <a:extLst>
              <a:ext uri="{FF2B5EF4-FFF2-40B4-BE49-F238E27FC236}">
                <a16:creationId xmlns:a16="http://schemas.microsoft.com/office/drawing/2014/main" id="{BE8D47D6-836B-9700-E21F-84610538E042}"/>
              </a:ext>
            </a:extLst>
          </xdr:cNvPr>
          <xdr:cNvCxnSpPr/>
        </xdr:nvCxnSpPr>
        <xdr:spPr>
          <a:xfrm flipH="1">
            <a:off x="1576388" y="9039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624" name="Group 1623">
            <a:extLst>
              <a:ext uri="{FF2B5EF4-FFF2-40B4-BE49-F238E27FC236}">
                <a16:creationId xmlns:a16="http://schemas.microsoft.com/office/drawing/2014/main" id="{44777235-4B68-CBE9-1F63-395C423B7812}"/>
              </a:ext>
            </a:extLst>
          </xdr:cNvPr>
          <xdr:cNvGrpSpPr/>
        </xdr:nvGrpSpPr>
        <xdr:grpSpPr>
          <a:xfrm>
            <a:off x="1581150" y="8034337"/>
            <a:ext cx="85725" cy="85726"/>
            <a:chOff x="1738313" y="3957637"/>
            <a:chExt cx="85725" cy="85726"/>
          </a:xfrm>
        </xdr:grpSpPr>
        <xdr:cxnSp macro="">
          <xdr:nvCxnSpPr>
            <xdr:cNvPr id="1631" name="Straight Connector 1630">
              <a:extLst>
                <a:ext uri="{FF2B5EF4-FFF2-40B4-BE49-F238E27FC236}">
                  <a16:creationId xmlns:a16="http://schemas.microsoft.com/office/drawing/2014/main" id="{FFE7A3C1-61CA-4E0F-C098-4D4DAC9992DC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32" name="Straight Connector 1631">
              <a:extLst>
                <a:ext uri="{FF2B5EF4-FFF2-40B4-BE49-F238E27FC236}">
                  <a16:creationId xmlns:a16="http://schemas.microsoft.com/office/drawing/2014/main" id="{FED38946-D74C-3903-99C0-9628C62C4F39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25" name="Group 1624">
            <a:extLst>
              <a:ext uri="{FF2B5EF4-FFF2-40B4-BE49-F238E27FC236}">
                <a16:creationId xmlns:a16="http://schemas.microsoft.com/office/drawing/2014/main" id="{EE7DF564-87F5-957B-A920-6E12E384C938}"/>
              </a:ext>
            </a:extLst>
          </xdr:cNvPr>
          <xdr:cNvGrpSpPr/>
        </xdr:nvGrpSpPr>
        <xdr:grpSpPr>
          <a:xfrm>
            <a:off x="2714625" y="8029575"/>
            <a:ext cx="85725" cy="85726"/>
            <a:chOff x="1738313" y="3957637"/>
            <a:chExt cx="85725" cy="85726"/>
          </a:xfrm>
        </xdr:grpSpPr>
        <xdr:cxnSp macro="">
          <xdr:nvCxnSpPr>
            <xdr:cNvPr id="1629" name="Straight Connector 1628">
              <a:extLst>
                <a:ext uri="{FF2B5EF4-FFF2-40B4-BE49-F238E27FC236}">
                  <a16:creationId xmlns:a16="http://schemas.microsoft.com/office/drawing/2014/main" id="{C965CCF2-B5C3-1922-DD4F-5E38A65C4310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30" name="Straight Connector 1629">
              <a:extLst>
                <a:ext uri="{FF2B5EF4-FFF2-40B4-BE49-F238E27FC236}">
                  <a16:creationId xmlns:a16="http://schemas.microsoft.com/office/drawing/2014/main" id="{A99BD9AA-5652-4667-5A03-284CE624A72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26" name="Group 1625">
            <a:extLst>
              <a:ext uri="{FF2B5EF4-FFF2-40B4-BE49-F238E27FC236}">
                <a16:creationId xmlns:a16="http://schemas.microsoft.com/office/drawing/2014/main" id="{2D46E765-FD9C-8662-62E6-B1D6D3B3DB97}"/>
              </a:ext>
            </a:extLst>
          </xdr:cNvPr>
          <xdr:cNvGrpSpPr/>
        </xdr:nvGrpSpPr>
        <xdr:grpSpPr>
          <a:xfrm>
            <a:off x="447675" y="8029575"/>
            <a:ext cx="85725" cy="85726"/>
            <a:chOff x="1738313" y="3957637"/>
            <a:chExt cx="85725" cy="85726"/>
          </a:xfrm>
        </xdr:grpSpPr>
        <xdr:cxnSp macro="">
          <xdr:nvCxnSpPr>
            <xdr:cNvPr id="1627" name="Straight Connector 1626">
              <a:extLst>
                <a:ext uri="{FF2B5EF4-FFF2-40B4-BE49-F238E27FC236}">
                  <a16:creationId xmlns:a16="http://schemas.microsoft.com/office/drawing/2014/main" id="{67052FB2-0ACC-DD2A-5B2C-2FB95FA51D2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28" name="Straight Connector 1627">
              <a:extLst>
                <a:ext uri="{FF2B5EF4-FFF2-40B4-BE49-F238E27FC236}">
                  <a16:creationId xmlns:a16="http://schemas.microsoft.com/office/drawing/2014/main" id="{89ADC504-E6AC-EA5D-DCC2-85E0790C534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3" name="Straight Arrow Connector 1632">
            <a:extLst>
              <a:ext uri="{FF2B5EF4-FFF2-40B4-BE49-F238E27FC236}">
                <a16:creationId xmlns:a16="http://schemas.microsoft.com/office/drawing/2014/main" id="{8424A998-DBE1-4B01-898A-7E1A7FA58CB1}"/>
              </a:ext>
            </a:extLst>
          </xdr:cNvPr>
          <xdr:cNvCxnSpPr/>
        </xdr:nvCxnSpPr>
        <xdr:spPr>
          <a:xfrm>
            <a:off x="2190750" y="765810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6" name="Straight Connector 1635">
            <a:extLst>
              <a:ext uri="{FF2B5EF4-FFF2-40B4-BE49-F238E27FC236}">
                <a16:creationId xmlns:a16="http://schemas.microsoft.com/office/drawing/2014/main" id="{E45F6E97-D591-41E3-BFE0-35F76408E181}"/>
              </a:ext>
            </a:extLst>
          </xdr:cNvPr>
          <xdr:cNvCxnSpPr/>
        </xdr:nvCxnSpPr>
        <xdr:spPr>
          <a:xfrm>
            <a:off x="414337" y="8791574"/>
            <a:ext cx="24050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7" name="Straight Connector 1636">
            <a:extLst>
              <a:ext uri="{FF2B5EF4-FFF2-40B4-BE49-F238E27FC236}">
                <a16:creationId xmlns:a16="http://schemas.microsoft.com/office/drawing/2014/main" id="{33CA993C-D2FC-4FFA-B849-45661CDFCAB7}"/>
              </a:ext>
            </a:extLst>
          </xdr:cNvPr>
          <xdr:cNvCxnSpPr/>
        </xdr:nvCxnSpPr>
        <xdr:spPr>
          <a:xfrm flipH="1">
            <a:off x="447675" y="875347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8" name="Straight Connector 1637">
            <a:extLst>
              <a:ext uri="{FF2B5EF4-FFF2-40B4-BE49-F238E27FC236}">
                <a16:creationId xmlns:a16="http://schemas.microsoft.com/office/drawing/2014/main" id="{240B57AA-F383-4B5B-A740-482645B95090}"/>
              </a:ext>
            </a:extLst>
          </xdr:cNvPr>
          <xdr:cNvCxnSpPr/>
        </xdr:nvCxnSpPr>
        <xdr:spPr>
          <a:xfrm flipH="1">
            <a:off x="2714624" y="8748712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9" name="Straight Connector 1638">
            <a:extLst>
              <a:ext uri="{FF2B5EF4-FFF2-40B4-BE49-F238E27FC236}">
                <a16:creationId xmlns:a16="http://schemas.microsoft.com/office/drawing/2014/main" id="{5DFCC193-1F4C-4D98-BB7F-3A4DFD7FC64E}"/>
              </a:ext>
            </a:extLst>
          </xdr:cNvPr>
          <xdr:cNvCxnSpPr/>
        </xdr:nvCxnSpPr>
        <xdr:spPr>
          <a:xfrm flipH="1">
            <a:off x="1581150" y="875347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1" name="Straight Connector 1640">
            <a:extLst>
              <a:ext uri="{FF2B5EF4-FFF2-40B4-BE49-F238E27FC236}">
                <a16:creationId xmlns:a16="http://schemas.microsoft.com/office/drawing/2014/main" id="{3B56F446-5144-51EB-7CE8-4EFC4FF81EE4}"/>
              </a:ext>
            </a:extLst>
          </xdr:cNvPr>
          <xdr:cNvCxnSpPr/>
        </xdr:nvCxnSpPr>
        <xdr:spPr>
          <a:xfrm>
            <a:off x="1052514" y="8458200"/>
            <a:ext cx="0" cy="400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2" name="Straight Connector 1641">
            <a:extLst>
              <a:ext uri="{FF2B5EF4-FFF2-40B4-BE49-F238E27FC236}">
                <a16:creationId xmlns:a16="http://schemas.microsoft.com/office/drawing/2014/main" id="{098DCEE1-0983-4448-AACC-16474F1818A0}"/>
              </a:ext>
            </a:extLst>
          </xdr:cNvPr>
          <xdr:cNvCxnSpPr/>
        </xdr:nvCxnSpPr>
        <xdr:spPr>
          <a:xfrm flipH="1">
            <a:off x="1009651" y="875347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5" name="Straight Connector 1644">
            <a:extLst>
              <a:ext uri="{FF2B5EF4-FFF2-40B4-BE49-F238E27FC236}">
                <a16:creationId xmlns:a16="http://schemas.microsoft.com/office/drawing/2014/main" id="{7D3C4599-CBBE-4C11-8247-31CE28A1566E}"/>
              </a:ext>
            </a:extLst>
          </xdr:cNvPr>
          <xdr:cNvCxnSpPr/>
        </xdr:nvCxnSpPr>
        <xdr:spPr>
          <a:xfrm>
            <a:off x="2181226" y="8458200"/>
            <a:ext cx="0" cy="400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6" name="Straight Connector 1645">
            <a:extLst>
              <a:ext uri="{FF2B5EF4-FFF2-40B4-BE49-F238E27FC236}">
                <a16:creationId xmlns:a16="http://schemas.microsoft.com/office/drawing/2014/main" id="{3C5D8A49-BCA0-4C8E-BD10-10315F5FE688}"/>
              </a:ext>
            </a:extLst>
          </xdr:cNvPr>
          <xdr:cNvCxnSpPr/>
        </xdr:nvCxnSpPr>
        <xdr:spPr>
          <a:xfrm flipH="1">
            <a:off x="2138363" y="875347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57150</xdr:colOff>
      <xdr:row>182</xdr:row>
      <xdr:rowOff>76200</xdr:rowOff>
    </xdr:from>
    <xdr:to>
      <xdr:col>15</xdr:col>
      <xdr:colOff>114300</xdr:colOff>
      <xdr:row>182</xdr:row>
      <xdr:rowOff>76200</xdr:rowOff>
    </xdr:to>
    <xdr:cxnSp macro="">
      <xdr:nvCxnSpPr>
        <xdr:cNvPr id="1648" name="Straight Arrow Connector 1647">
          <a:extLst>
            <a:ext uri="{FF2B5EF4-FFF2-40B4-BE49-F238E27FC236}">
              <a16:creationId xmlns:a16="http://schemas.microsoft.com/office/drawing/2014/main" id="{4E1C955D-A95E-4794-AF65-07AE19A01B98}"/>
            </a:ext>
          </a:extLst>
        </xdr:cNvPr>
        <xdr:cNvCxnSpPr/>
      </xdr:nvCxnSpPr>
      <xdr:spPr>
        <a:xfrm>
          <a:off x="2324100" y="16011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183</xdr:row>
      <xdr:rowOff>76200</xdr:rowOff>
    </xdr:from>
    <xdr:to>
      <xdr:col>15</xdr:col>
      <xdr:colOff>114300</xdr:colOff>
      <xdr:row>183</xdr:row>
      <xdr:rowOff>76200</xdr:rowOff>
    </xdr:to>
    <xdr:cxnSp macro="">
      <xdr:nvCxnSpPr>
        <xdr:cNvPr id="1649" name="Straight Arrow Connector 1648">
          <a:extLst>
            <a:ext uri="{FF2B5EF4-FFF2-40B4-BE49-F238E27FC236}">
              <a16:creationId xmlns:a16="http://schemas.microsoft.com/office/drawing/2014/main" id="{ED724624-6A84-4179-B077-CB1414B9EC40}"/>
            </a:ext>
          </a:extLst>
        </xdr:cNvPr>
        <xdr:cNvCxnSpPr/>
      </xdr:nvCxnSpPr>
      <xdr:spPr>
        <a:xfrm>
          <a:off x="2324100" y="16154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184</xdr:row>
      <xdr:rowOff>76200</xdr:rowOff>
    </xdr:from>
    <xdr:to>
      <xdr:col>15</xdr:col>
      <xdr:colOff>114300</xdr:colOff>
      <xdr:row>184</xdr:row>
      <xdr:rowOff>76200</xdr:rowOff>
    </xdr:to>
    <xdr:cxnSp macro="">
      <xdr:nvCxnSpPr>
        <xdr:cNvPr id="1650" name="Straight Arrow Connector 1649">
          <a:extLst>
            <a:ext uri="{FF2B5EF4-FFF2-40B4-BE49-F238E27FC236}">
              <a16:creationId xmlns:a16="http://schemas.microsoft.com/office/drawing/2014/main" id="{C0C31076-E4E3-41FC-A520-A1F959BB9C1D}"/>
            </a:ext>
          </a:extLst>
        </xdr:cNvPr>
        <xdr:cNvCxnSpPr/>
      </xdr:nvCxnSpPr>
      <xdr:spPr>
        <a:xfrm>
          <a:off x="2324100" y="16297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185</xdr:row>
      <xdr:rowOff>76200</xdr:rowOff>
    </xdr:from>
    <xdr:to>
      <xdr:col>15</xdr:col>
      <xdr:colOff>114300</xdr:colOff>
      <xdr:row>185</xdr:row>
      <xdr:rowOff>76200</xdr:rowOff>
    </xdr:to>
    <xdr:cxnSp macro="">
      <xdr:nvCxnSpPr>
        <xdr:cNvPr id="1651" name="Straight Arrow Connector 1650">
          <a:extLst>
            <a:ext uri="{FF2B5EF4-FFF2-40B4-BE49-F238E27FC236}">
              <a16:creationId xmlns:a16="http://schemas.microsoft.com/office/drawing/2014/main" id="{1042CD88-5D16-4D94-84B4-C73F7DF3D69B}"/>
            </a:ext>
          </a:extLst>
        </xdr:cNvPr>
        <xdr:cNvCxnSpPr/>
      </xdr:nvCxnSpPr>
      <xdr:spPr>
        <a:xfrm>
          <a:off x="2324100" y="16440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189</xdr:row>
      <xdr:rowOff>76200</xdr:rowOff>
    </xdr:from>
    <xdr:to>
      <xdr:col>20</xdr:col>
      <xdr:colOff>114300</xdr:colOff>
      <xdr:row>189</xdr:row>
      <xdr:rowOff>76200</xdr:rowOff>
    </xdr:to>
    <xdr:cxnSp macro="">
      <xdr:nvCxnSpPr>
        <xdr:cNvPr id="1686" name="Straight Arrow Connector 1685">
          <a:extLst>
            <a:ext uri="{FF2B5EF4-FFF2-40B4-BE49-F238E27FC236}">
              <a16:creationId xmlns:a16="http://schemas.microsoft.com/office/drawing/2014/main" id="{4EF7C0EE-7C69-41B2-8B3D-11C7D0519381}"/>
            </a:ext>
          </a:extLst>
        </xdr:cNvPr>
        <xdr:cNvCxnSpPr/>
      </xdr:nvCxnSpPr>
      <xdr:spPr>
        <a:xfrm>
          <a:off x="3133725" y="17011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190</xdr:row>
      <xdr:rowOff>76200</xdr:rowOff>
    </xdr:from>
    <xdr:to>
      <xdr:col>20</xdr:col>
      <xdr:colOff>114300</xdr:colOff>
      <xdr:row>190</xdr:row>
      <xdr:rowOff>76200</xdr:rowOff>
    </xdr:to>
    <xdr:cxnSp macro="">
      <xdr:nvCxnSpPr>
        <xdr:cNvPr id="1687" name="Straight Arrow Connector 1686">
          <a:extLst>
            <a:ext uri="{FF2B5EF4-FFF2-40B4-BE49-F238E27FC236}">
              <a16:creationId xmlns:a16="http://schemas.microsoft.com/office/drawing/2014/main" id="{B633D69E-4833-44A3-8325-6188619F646A}"/>
            </a:ext>
          </a:extLst>
        </xdr:cNvPr>
        <xdr:cNvCxnSpPr/>
      </xdr:nvCxnSpPr>
      <xdr:spPr>
        <a:xfrm>
          <a:off x="3133725" y="17154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191</xdr:row>
      <xdr:rowOff>76200</xdr:rowOff>
    </xdr:from>
    <xdr:to>
      <xdr:col>20</xdr:col>
      <xdr:colOff>114300</xdr:colOff>
      <xdr:row>191</xdr:row>
      <xdr:rowOff>76200</xdr:rowOff>
    </xdr:to>
    <xdr:cxnSp macro="">
      <xdr:nvCxnSpPr>
        <xdr:cNvPr id="1688" name="Straight Arrow Connector 1687">
          <a:extLst>
            <a:ext uri="{FF2B5EF4-FFF2-40B4-BE49-F238E27FC236}">
              <a16:creationId xmlns:a16="http://schemas.microsoft.com/office/drawing/2014/main" id="{FE875E5B-8556-413F-BC47-CEFFD2EABDE7}"/>
            </a:ext>
          </a:extLst>
        </xdr:cNvPr>
        <xdr:cNvCxnSpPr/>
      </xdr:nvCxnSpPr>
      <xdr:spPr>
        <a:xfrm>
          <a:off x="3133725" y="17297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192</xdr:row>
      <xdr:rowOff>76200</xdr:rowOff>
    </xdr:from>
    <xdr:to>
      <xdr:col>20</xdr:col>
      <xdr:colOff>114300</xdr:colOff>
      <xdr:row>192</xdr:row>
      <xdr:rowOff>76200</xdr:rowOff>
    </xdr:to>
    <xdr:cxnSp macro="">
      <xdr:nvCxnSpPr>
        <xdr:cNvPr id="1689" name="Straight Arrow Connector 1688">
          <a:extLst>
            <a:ext uri="{FF2B5EF4-FFF2-40B4-BE49-F238E27FC236}">
              <a16:creationId xmlns:a16="http://schemas.microsoft.com/office/drawing/2014/main" id="{A6044CAA-9302-4568-A887-F91525E8BAAE}"/>
            </a:ext>
          </a:extLst>
        </xdr:cNvPr>
        <xdr:cNvCxnSpPr/>
      </xdr:nvCxnSpPr>
      <xdr:spPr>
        <a:xfrm>
          <a:off x="3133725" y="17440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168</xdr:row>
      <xdr:rowOff>0</xdr:rowOff>
    </xdr:from>
    <xdr:to>
      <xdr:col>24</xdr:col>
      <xdr:colOff>80979</xdr:colOff>
      <xdr:row>181</xdr:row>
      <xdr:rowOff>85723</xdr:rowOff>
    </xdr:to>
    <xdr:grpSp>
      <xdr:nvGrpSpPr>
        <xdr:cNvPr id="1705" name="Group 1704">
          <a:extLst>
            <a:ext uri="{FF2B5EF4-FFF2-40B4-BE49-F238E27FC236}">
              <a16:creationId xmlns:a16="http://schemas.microsoft.com/office/drawing/2014/main" id="{F904549C-F047-58CC-75AB-67EBCB8AE1E4}"/>
            </a:ext>
          </a:extLst>
        </xdr:cNvPr>
        <xdr:cNvGrpSpPr/>
      </xdr:nvGrpSpPr>
      <xdr:grpSpPr>
        <a:xfrm>
          <a:off x="409574" y="24650700"/>
          <a:ext cx="3557605" cy="1943098"/>
          <a:chOff x="409574" y="18364200"/>
          <a:chExt cx="3557605" cy="1943098"/>
        </a:xfrm>
      </xdr:grpSpPr>
      <xdr:sp macro="" textlink="">
        <xdr:nvSpPr>
          <xdr:cNvPr id="1653" name="Isosceles Triangle 1652">
            <a:extLst>
              <a:ext uri="{FF2B5EF4-FFF2-40B4-BE49-F238E27FC236}">
                <a16:creationId xmlns:a16="http://schemas.microsoft.com/office/drawing/2014/main" id="{17C0751A-4B5E-64BF-385D-1F6E49A80D9D}"/>
              </a:ext>
            </a:extLst>
          </xdr:cNvPr>
          <xdr:cNvSpPr/>
        </xdr:nvSpPr>
        <xdr:spPr>
          <a:xfrm>
            <a:off x="409575" y="1880235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54" name="Straight Connector 1653">
            <a:extLst>
              <a:ext uri="{FF2B5EF4-FFF2-40B4-BE49-F238E27FC236}">
                <a16:creationId xmlns:a16="http://schemas.microsoft.com/office/drawing/2014/main" id="{2E99D9DF-1F0B-DD20-C897-830FA12289EB}"/>
              </a:ext>
            </a:extLst>
          </xdr:cNvPr>
          <xdr:cNvCxnSpPr/>
        </xdr:nvCxnSpPr>
        <xdr:spPr>
          <a:xfrm>
            <a:off x="485776" y="18792825"/>
            <a:ext cx="3419474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55" name="Isosceles Triangle 1654">
            <a:extLst>
              <a:ext uri="{FF2B5EF4-FFF2-40B4-BE49-F238E27FC236}">
                <a16:creationId xmlns:a16="http://schemas.microsoft.com/office/drawing/2014/main" id="{9FDABA8A-F369-44D7-2B6B-652562914427}"/>
              </a:ext>
            </a:extLst>
          </xdr:cNvPr>
          <xdr:cNvSpPr/>
        </xdr:nvSpPr>
        <xdr:spPr>
          <a:xfrm>
            <a:off x="3805254" y="1879758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56" name="Straight Arrow Connector 1655">
            <a:extLst>
              <a:ext uri="{FF2B5EF4-FFF2-40B4-BE49-F238E27FC236}">
                <a16:creationId xmlns:a16="http://schemas.microsoft.com/office/drawing/2014/main" id="{0F2C9CB1-C235-DA29-577C-8046C508C943}"/>
              </a:ext>
            </a:extLst>
          </xdr:cNvPr>
          <xdr:cNvCxnSpPr/>
        </xdr:nvCxnSpPr>
        <xdr:spPr>
          <a:xfrm flipV="1">
            <a:off x="485775" y="1892141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7" name="Straight Arrow Connector 1656">
            <a:extLst>
              <a:ext uri="{FF2B5EF4-FFF2-40B4-BE49-F238E27FC236}">
                <a16:creationId xmlns:a16="http://schemas.microsoft.com/office/drawing/2014/main" id="{3498F4BE-96F2-B313-7962-96EA0ED07FE9}"/>
              </a:ext>
            </a:extLst>
          </xdr:cNvPr>
          <xdr:cNvCxnSpPr/>
        </xdr:nvCxnSpPr>
        <xdr:spPr>
          <a:xfrm flipV="1">
            <a:off x="3886216" y="1891664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8" name="Straight Connector 1657">
            <a:extLst>
              <a:ext uri="{FF2B5EF4-FFF2-40B4-BE49-F238E27FC236}">
                <a16:creationId xmlns:a16="http://schemas.microsoft.com/office/drawing/2014/main" id="{069AF513-44D8-1589-60F4-6F46469112B0}"/>
              </a:ext>
            </a:extLst>
          </xdr:cNvPr>
          <xdr:cNvCxnSpPr/>
        </xdr:nvCxnSpPr>
        <xdr:spPr>
          <a:xfrm>
            <a:off x="485775" y="19378613"/>
            <a:ext cx="0" cy="7715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9" name="Straight Connector 1658">
            <a:extLst>
              <a:ext uri="{FF2B5EF4-FFF2-40B4-BE49-F238E27FC236}">
                <a16:creationId xmlns:a16="http://schemas.microsoft.com/office/drawing/2014/main" id="{E161FE2D-310D-0AC6-E4D8-5114D904BDED}"/>
              </a:ext>
            </a:extLst>
          </xdr:cNvPr>
          <xdr:cNvCxnSpPr/>
        </xdr:nvCxnSpPr>
        <xdr:spPr>
          <a:xfrm>
            <a:off x="3886215" y="19373850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0" name="Straight Connector 1659">
            <a:extLst>
              <a:ext uri="{FF2B5EF4-FFF2-40B4-BE49-F238E27FC236}">
                <a16:creationId xmlns:a16="http://schemas.microsoft.com/office/drawing/2014/main" id="{7DC74113-67B8-DB5C-750E-03C970EA6AB9}"/>
              </a:ext>
            </a:extLst>
          </xdr:cNvPr>
          <xdr:cNvCxnSpPr/>
        </xdr:nvCxnSpPr>
        <xdr:spPr>
          <a:xfrm>
            <a:off x="409574" y="20078701"/>
            <a:ext cx="353853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1" name="Straight Connector 1660">
            <a:extLst>
              <a:ext uri="{FF2B5EF4-FFF2-40B4-BE49-F238E27FC236}">
                <a16:creationId xmlns:a16="http://schemas.microsoft.com/office/drawing/2014/main" id="{436561CA-BCBA-4253-1260-8E850E871441}"/>
              </a:ext>
            </a:extLst>
          </xdr:cNvPr>
          <xdr:cNvCxnSpPr/>
        </xdr:nvCxnSpPr>
        <xdr:spPr>
          <a:xfrm flipH="1">
            <a:off x="442912" y="200406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2" name="Straight Connector 1661">
            <a:extLst>
              <a:ext uri="{FF2B5EF4-FFF2-40B4-BE49-F238E27FC236}">
                <a16:creationId xmlns:a16="http://schemas.microsoft.com/office/drawing/2014/main" id="{3E875FFE-0C35-D143-A437-BA3433D29A13}"/>
              </a:ext>
            </a:extLst>
          </xdr:cNvPr>
          <xdr:cNvCxnSpPr/>
        </xdr:nvCxnSpPr>
        <xdr:spPr>
          <a:xfrm flipH="1">
            <a:off x="3843352" y="200358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3" name="Straight Connector 1662">
            <a:extLst>
              <a:ext uri="{FF2B5EF4-FFF2-40B4-BE49-F238E27FC236}">
                <a16:creationId xmlns:a16="http://schemas.microsoft.com/office/drawing/2014/main" id="{E79F3B0B-001A-85EF-04EF-89070F5E00A6}"/>
              </a:ext>
            </a:extLst>
          </xdr:cNvPr>
          <xdr:cNvCxnSpPr/>
        </xdr:nvCxnSpPr>
        <xdr:spPr>
          <a:xfrm>
            <a:off x="485775" y="201644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4" name="Straight Arrow Connector 1663">
            <a:extLst>
              <a:ext uri="{FF2B5EF4-FFF2-40B4-BE49-F238E27FC236}">
                <a16:creationId xmlns:a16="http://schemas.microsoft.com/office/drawing/2014/main" id="{A2C29CE6-DF31-A0EF-A2D8-64993CE45D0D}"/>
              </a:ext>
            </a:extLst>
          </xdr:cNvPr>
          <xdr:cNvCxnSpPr/>
        </xdr:nvCxnSpPr>
        <xdr:spPr>
          <a:xfrm>
            <a:off x="490537" y="20221575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5" name="Straight Arrow Connector 1664">
            <a:extLst>
              <a:ext uri="{FF2B5EF4-FFF2-40B4-BE49-F238E27FC236}">
                <a16:creationId xmlns:a16="http://schemas.microsoft.com/office/drawing/2014/main" id="{61666013-9FE3-8F48-7F1D-4A07A725D133}"/>
              </a:ext>
            </a:extLst>
          </xdr:cNvPr>
          <xdr:cNvCxnSpPr/>
        </xdr:nvCxnSpPr>
        <xdr:spPr>
          <a:xfrm>
            <a:off x="1057274" y="1836420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6" name="Straight Connector 1665">
            <a:extLst>
              <a:ext uri="{FF2B5EF4-FFF2-40B4-BE49-F238E27FC236}">
                <a16:creationId xmlns:a16="http://schemas.microsoft.com/office/drawing/2014/main" id="{5D733CA7-770D-2387-36C3-0C84F55E8F39}"/>
              </a:ext>
            </a:extLst>
          </xdr:cNvPr>
          <xdr:cNvCxnSpPr/>
        </xdr:nvCxnSpPr>
        <xdr:spPr>
          <a:xfrm>
            <a:off x="409575" y="19792950"/>
            <a:ext cx="3533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7" name="Straight Connector 1666">
            <a:extLst>
              <a:ext uri="{FF2B5EF4-FFF2-40B4-BE49-F238E27FC236}">
                <a16:creationId xmlns:a16="http://schemas.microsoft.com/office/drawing/2014/main" id="{487D6F31-81CD-6194-EED5-221A0A13A324}"/>
              </a:ext>
            </a:extLst>
          </xdr:cNvPr>
          <xdr:cNvCxnSpPr/>
        </xdr:nvCxnSpPr>
        <xdr:spPr>
          <a:xfrm flipH="1">
            <a:off x="442913" y="1975484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8" name="Straight Connector 1667">
            <a:extLst>
              <a:ext uri="{FF2B5EF4-FFF2-40B4-BE49-F238E27FC236}">
                <a16:creationId xmlns:a16="http://schemas.microsoft.com/office/drawing/2014/main" id="{E4C6383E-1F48-05EA-05B0-1E9037277366}"/>
              </a:ext>
            </a:extLst>
          </xdr:cNvPr>
          <xdr:cNvCxnSpPr/>
        </xdr:nvCxnSpPr>
        <xdr:spPr>
          <a:xfrm flipH="1">
            <a:off x="3843353" y="1975008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9" name="Straight Connector 1668">
            <a:extLst>
              <a:ext uri="{FF2B5EF4-FFF2-40B4-BE49-F238E27FC236}">
                <a16:creationId xmlns:a16="http://schemas.microsoft.com/office/drawing/2014/main" id="{FA6249DB-880F-7B2B-F1A9-90FB3786FACD}"/>
              </a:ext>
            </a:extLst>
          </xdr:cNvPr>
          <xdr:cNvCxnSpPr/>
        </xdr:nvCxnSpPr>
        <xdr:spPr>
          <a:xfrm>
            <a:off x="1619251" y="19078575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0" name="Straight Connector 1669">
            <a:extLst>
              <a:ext uri="{FF2B5EF4-FFF2-40B4-BE49-F238E27FC236}">
                <a16:creationId xmlns:a16="http://schemas.microsoft.com/office/drawing/2014/main" id="{13075633-39F0-DCEE-08BC-F07ACBED9DE2}"/>
              </a:ext>
            </a:extLst>
          </xdr:cNvPr>
          <xdr:cNvCxnSpPr/>
        </xdr:nvCxnSpPr>
        <xdr:spPr>
          <a:xfrm flipH="1">
            <a:off x="1576388" y="19754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671" name="Group 1670">
            <a:extLst>
              <a:ext uri="{FF2B5EF4-FFF2-40B4-BE49-F238E27FC236}">
                <a16:creationId xmlns:a16="http://schemas.microsoft.com/office/drawing/2014/main" id="{966E933C-3249-4CCE-043F-3B6154F5DED7}"/>
              </a:ext>
            </a:extLst>
          </xdr:cNvPr>
          <xdr:cNvGrpSpPr/>
        </xdr:nvGrpSpPr>
        <xdr:grpSpPr>
          <a:xfrm>
            <a:off x="447675" y="18754725"/>
            <a:ext cx="85725" cy="85726"/>
            <a:chOff x="1738313" y="3957637"/>
            <a:chExt cx="85725" cy="85726"/>
          </a:xfrm>
        </xdr:grpSpPr>
        <xdr:cxnSp macro="">
          <xdr:nvCxnSpPr>
            <xdr:cNvPr id="1684" name="Straight Connector 1683">
              <a:extLst>
                <a:ext uri="{FF2B5EF4-FFF2-40B4-BE49-F238E27FC236}">
                  <a16:creationId xmlns:a16="http://schemas.microsoft.com/office/drawing/2014/main" id="{3D485962-E7D3-0037-077C-36075DE0598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5" name="Straight Connector 1684">
              <a:extLst>
                <a:ext uri="{FF2B5EF4-FFF2-40B4-BE49-F238E27FC236}">
                  <a16:creationId xmlns:a16="http://schemas.microsoft.com/office/drawing/2014/main" id="{3F03D246-F53C-6096-A783-D44BB1E548E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72" name="Group 1671">
            <a:extLst>
              <a:ext uri="{FF2B5EF4-FFF2-40B4-BE49-F238E27FC236}">
                <a16:creationId xmlns:a16="http://schemas.microsoft.com/office/drawing/2014/main" id="{310C1BA4-624D-04BB-62E4-8D1D976A6DE0}"/>
              </a:ext>
            </a:extLst>
          </xdr:cNvPr>
          <xdr:cNvGrpSpPr/>
        </xdr:nvGrpSpPr>
        <xdr:grpSpPr>
          <a:xfrm>
            <a:off x="3848116" y="18754725"/>
            <a:ext cx="85725" cy="85726"/>
            <a:chOff x="1738313" y="3957637"/>
            <a:chExt cx="85725" cy="85726"/>
          </a:xfrm>
        </xdr:grpSpPr>
        <xdr:cxnSp macro="">
          <xdr:nvCxnSpPr>
            <xdr:cNvPr id="1682" name="Straight Connector 1681">
              <a:extLst>
                <a:ext uri="{FF2B5EF4-FFF2-40B4-BE49-F238E27FC236}">
                  <a16:creationId xmlns:a16="http://schemas.microsoft.com/office/drawing/2014/main" id="{21FB1D13-60C0-A258-935A-CA09C217DA9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3" name="Straight Connector 1682">
              <a:extLst>
                <a:ext uri="{FF2B5EF4-FFF2-40B4-BE49-F238E27FC236}">
                  <a16:creationId xmlns:a16="http://schemas.microsoft.com/office/drawing/2014/main" id="{4C1BD1A7-C51C-581C-A7A9-AE3AC44843B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73" name="Straight Connector 1672">
            <a:extLst>
              <a:ext uri="{FF2B5EF4-FFF2-40B4-BE49-F238E27FC236}">
                <a16:creationId xmlns:a16="http://schemas.microsoft.com/office/drawing/2014/main" id="{DD8A2C03-2B3D-0737-CB2B-278321A41819}"/>
              </a:ext>
            </a:extLst>
          </xdr:cNvPr>
          <xdr:cNvCxnSpPr/>
        </xdr:nvCxnSpPr>
        <xdr:spPr>
          <a:xfrm>
            <a:off x="2752726" y="19078575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4" name="Straight Connector 1673">
            <a:extLst>
              <a:ext uri="{FF2B5EF4-FFF2-40B4-BE49-F238E27FC236}">
                <a16:creationId xmlns:a16="http://schemas.microsoft.com/office/drawing/2014/main" id="{D7CF9819-9619-BF57-25E8-F73EA4DF011A}"/>
              </a:ext>
            </a:extLst>
          </xdr:cNvPr>
          <xdr:cNvCxnSpPr/>
        </xdr:nvCxnSpPr>
        <xdr:spPr>
          <a:xfrm flipH="1">
            <a:off x="2709863" y="19754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5" name="Straight Arrow Connector 1674">
            <a:extLst>
              <a:ext uri="{FF2B5EF4-FFF2-40B4-BE49-F238E27FC236}">
                <a16:creationId xmlns:a16="http://schemas.microsoft.com/office/drawing/2014/main" id="{64F4497E-E0CB-FA6D-6D1E-6EB297C9B7A1}"/>
              </a:ext>
            </a:extLst>
          </xdr:cNvPr>
          <xdr:cNvCxnSpPr/>
        </xdr:nvCxnSpPr>
        <xdr:spPr>
          <a:xfrm>
            <a:off x="2190749" y="1836420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676" name="Group 1675">
            <a:extLst>
              <a:ext uri="{FF2B5EF4-FFF2-40B4-BE49-F238E27FC236}">
                <a16:creationId xmlns:a16="http://schemas.microsoft.com/office/drawing/2014/main" id="{4ED1661D-0619-E448-E230-037FC6D857DC}"/>
              </a:ext>
            </a:extLst>
          </xdr:cNvPr>
          <xdr:cNvGrpSpPr/>
        </xdr:nvGrpSpPr>
        <xdr:grpSpPr>
          <a:xfrm>
            <a:off x="1581150" y="18745200"/>
            <a:ext cx="85725" cy="85726"/>
            <a:chOff x="1738313" y="3957637"/>
            <a:chExt cx="85725" cy="85726"/>
          </a:xfrm>
        </xdr:grpSpPr>
        <xdr:cxnSp macro="">
          <xdr:nvCxnSpPr>
            <xdr:cNvPr id="1680" name="Straight Connector 1679">
              <a:extLst>
                <a:ext uri="{FF2B5EF4-FFF2-40B4-BE49-F238E27FC236}">
                  <a16:creationId xmlns:a16="http://schemas.microsoft.com/office/drawing/2014/main" id="{42E689A0-9A2C-1E45-8FE1-E2938B4DF0A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81" name="Straight Connector 1680">
              <a:extLst>
                <a:ext uri="{FF2B5EF4-FFF2-40B4-BE49-F238E27FC236}">
                  <a16:creationId xmlns:a16="http://schemas.microsoft.com/office/drawing/2014/main" id="{F06BB2E1-AB94-C60F-11E9-E9D2CBE4B924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77" name="Group 1676">
            <a:extLst>
              <a:ext uri="{FF2B5EF4-FFF2-40B4-BE49-F238E27FC236}">
                <a16:creationId xmlns:a16="http://schemas.microsoft.com/office/drawing/2014/main" id="{A5B2AD45-74F0-3C5F-A820-04CBD342138B}"/>
              </a:ext>
            </a:extLst>
          </xdr:cNvPr>
          <xdr:cNvGrpSpPr/>
        </xdr:nvGrpSpPr>
        <xdr:grpSpPr>
          <a:xfrm>
            <a:off x="2709862" y="18749962"/>
            <a:ext cx="85725" cy="85726"/>
            <a:chOff x="1738313" y="3957637"/>
            <a:chExt cx="85725" cy="85726"/>
          </a:xfrm>
        </xdr:grpSpPr>
        <xdr:cxnSp macro="">
          <xdr:nvCxnSpPr>
            <xdr:cNvPr id="1678" name="Straight Connector 1677">
              <a:extLst>
                <a:ext uri="{FF2B5EF4-FFF2-40B4-BE49-F238E27FC236}">
                  <a16:creationId xmlns:a16="http://schemas.microsoft.com/office/drawing/2014/main" id="{99F538C0-4858-E7BC-D017-D78D53FFE28B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79" name="Straight Connector 1678">
              <a:extLst>
                <a:ext uri="{FF2B5EF4-FFF2-40B4-BE49-F238E27FC236}">
                  <a16:creationId xmlns:a16="http://schemas.microsoft.com/office/drawing/2014/main" id="{3E7DFB5D-A906-FC6E-7374-9B5395A34AA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90" name="Straight Arrow Connector 1689">
            <a:extLst>
              <a:ext uri="{FF2B5EF4-FFF2-40B4-BE49-F238E27FC236}">
                <a16:creationId xmlns:a16="http://schemas.microsoft.com/office/drawing/2014/main" id="{EA5FF77E-8A88-4E4C-AFFD-4627EBF0F1D2}"/>
              </a:ext>
            </a:extLst>
          </xdr:cNvPr>
          <xdr:cNvCxnSpPr/>
        </xdr:nvCxnSpPr>
        <xdr:spPr>
          <a:xfrm>
            <a:off x="3319463" y="1836420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3" name="Straight Connector 1692">
            <a:extLst>
              <a:ext uri="{FF2B5EF4-FFF2-40B4-BE49-F238E27FC236}">
                <a16:creationId xmlns:a16="http://schemas.microsoft.com/office/drawing/2014/main" id="{3F7AFC51-959E-48BF-9966-C15F08AABD1B}"/>
              </a:ext>
            </a:extLst>
          </xdr:cNvPr>
          <xdr:cNvCxnSpPr/>
        </xdr:nvCxnSpPr>
        <xdr:spPr>
          <a:xfrm>
            <a:off x="409574" y="19507199"/>
            <a:ext cx="3533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4" name="Straight Connector 1693">
            <a:extLst>
              <a:ext uri="{FF2B5EF4-FFF2-40B4-BE49-F238E27FC236}">
                <a16:creationId xmlns:a16="http://schemas.microsoft.com/office/drawing/2014/main" id="{D1968503-F8E6-447E-9D08-1D46A5F032FA}"/>
              </a:ext>
            </a:extLst>
          </xdr:cNvPr>
          <xdr:cNvCxnSpPr/>
        </xdr:nvCxnSpPr>
        <xdr:spPr>
          <a:xfrm flipH="1">
            <a:off x="442912" y="1946909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5" name="Straight Connector 1694">
            <a:extLst>
              <a:ext uri="{FF2B5EF4-FFF2-40B4-BE49-F238E27FC236}">
                <a16:creationId xmlns:a16="http://schemas.microsoft.com/office/drawing/2014/main" id="{A2B9C157-3EF9-4122-8F57-2CAD7A0EF449}"/>
              </a:ext>
            </a:extLst>
          </xdr:cNvPr>
          <xdr:cNvCxnSpPr/>
        </xdr:nvCxnSpPr>
        <xdr:spPr>
          <a:xfrm flipH="1">
            <a:off x="3843352" y="1946433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6" name="Straight Connector 1695">
            <a:extLst>
              <a:ext uri="{FF2B5EF4-FFF2-40B4-BE49-F238E27FC236}">
                <a16:creationId xmlns:a16="http://schemas.microsoft.com/office/drawing/2014/main" id="{60238347-D7CC-4D20-A1BD-C60274EB3967}"/>
              </a:ext>
            </a:extLst>
          </xdr:cNvPr>
          <xdr:cNvCxnSpPr/>
        </xdr:nvCxnSpPr>
        <xdr:spPr>
          <a:xfrm flipH="1">
            <a:off x="1576387" y="1946909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7" name="Straight Connector 1696">
            <a:extLst>
              <a:ext uri="{FF2B5EF4-FFF2-40B4-BE49-F238E27FC236}">
                <a16:creationId xmlns:a16="http://schemas.microsoft.com/office/drawing/2014/main" id="{F3A53385-4213-4380-9C3D-42D23F7EC8AE}"/>
              </a:ext>
            </a:extLst>
          </xdr:cNvPr>
          <xdr:cNvCxnSpPr/>
        </xdr:nvCxnSpPr>
        <xdr:spPr>
          <a:xfrm flipH="1">
            <a:off x="2709862" y="1946909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8" name="Straight Connector 1697">
            <a:extLst>
              <a:ext uri="{FF2B5EF4-FFF2-40B4-BE49-F238E27FC236}">
                <a16:creationId xmlns:a16="http://schemas.microsoft.com/office/drawing/2014/main" id="{C63C1645-8915-471F-A3CB-AB0B61AD9313}"/>
              </a:ext>
            </a:extLst>
          </xdr:cNvPr>
          <xdr:cNvCxnSpPr/>
        </xdr:nvCxnSpPr>
        <xdr:spPr>
          <a:xfrm>
            <a:off x="1052514" y="19111913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9" name="Straight Connector 1698">
            <a:extLst>
              <a:ext uri="{FF2B5EF4-FFF2-40B4-BE49-F238E27FC236}">
                <a16:creationId xmlns:a16="http://schemas.microsoft.com/office/drawing/2014/main" id="{9A128630-D0CB-40B0-9C6F-B74930E34C4C}"/>
              </a:ext>
            </a:extLst>
          </xdr:cNvPr>
          <xdr:cNvCxnSpPr/>
        </xdr:nvCxnSpPr>
        <xdr:spPr>
          <a:xfrm flipH="1">
            <a:off x="1009651" y="19469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1" name="Straight Connector 1700">
            <a:extLst>
              <a:ext uri="{FF2B5EF4-FFF2-40B4-BE49-F238E27FC236}">
                <a16:creationId xmlns:a16="http://schemas.microsoft.com/office/drawing/2014/main" id="{84160713-1D30-4834-9F80-A2158CC7499D}"/>
              </a:ext>
            </a:extLst>
          </xdr:cNvPr>
          <xdr:cNvCxnSpPr/>
        </xdr:nvCxnSpPr>
        <xdr:spPr>
          <a:xfrm>
            <a:off x="2181226" y="19111913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2" name="Straight Connector 1701">
            <a:extLst>
              <a:ext uri="{FF2B5EF4-FFF2-40B4-BE49-F238E27FC236}">
                <a16:creationId xmlns:a16="http://schemas.microsoft.com/office/drawing/2014/main" id="{6D2F783C-27F3-40D7-9785-C14547EA12FF}"/>
              </a:ext>
            </a:extLst>
          </xdr:cNvPr>
          <xdr:cNvCxnSpPr/>
        </xdr:nvCxnSpPr>
        <xdr:spPr>
          <a:xfrm flipH="1">
            <a:off x="2138363" y="19469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3" name="Straight Connector 1702">
            <a:extLst>
              <a:ext uri="{FF2B5EF4-FFF2-40B4-BE49-F238E27FC236}">
                <a16:creationId xmlns:a16="http://schemas.microsoft.com/office/drawing/2014/main" id="{732953C9-7F8B-4197-AF9E-35F955DC192B}"/>
              </a:ext>
            </a:extLst>
          </xdr:cNvPr>
          <xdr:cNvCxnSpPr/>
        </xdr:nvCxnSpPr>
        <xdr:spPr>
          <a:xfrm>
            <a:off x="3328988" y="19111913"/>
            <a:ext cx="0" cy="466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4" name="Straight Connector 1703">
            <a:extLst>
              <a:ext uri="{FF2B5EF4-FFF2-40B4-BE49-F238E27FC236}">
                <a16:creationId xmlns:a16="http://schemas.microsoft.com/office/drawing/2014/main" id="{5EE81F98-19E6-4566-BC57-7062B3B4DF59}"/>
              </a:ext>
            </a:extLst>
          </xdr:cNvPr>
          <xdr:cNvCxnSpPr/>
        </xdr:nvCxnSpPr>
        <xdr:spPr>
          <a:xfrm flipH="1">
            <a:off x="3286125" y="19469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57150</xdr:colOff>
      <xdr:row>242</xdr:row>
      <xdr:rowOff>76200</xdr:rowOff>
    </xdr:from>
    <xdr:to>
      <xdr:col>15</xdr:col>
      <xdr:colOff>114300</xdr:colOff>
      <xdr:row>242</xdr:row>
      <xdr:rowOff>76200</xdr:rowOff>
    </xdr:to>
    <xdr:cxnSp macro="">
      <xdr:nvCxnSpPr>
        <xdr:cNvPr id="1706" name="Straight Arrow Connector 1705">
          <a:extLst>
            <a:ext uri="{FF2B5EF4-FFF2-40B4-BE49-F238E27FC236}">
              <a16:creationId xmlns:a16="http://schemas.microsoft.com/office/drawing/2014/main" id="{46B172BE-FB20-4766-BE31-D8A88D7397E1}"/>
            </a:ext>
          </a:extLst>
        </xdr:cNvPr>
        <xdr:cNvCxnSpPr/>
      </xdr:nvCxnSpPr>
      <xdr:spPr>
        <a:xfrm>
          <a:off x="2324100" y="27727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243</xdr:row>
      <xdr:rowOff>76200</xdr:rowOff>
    </xdr:from>
    <xdr:to>
      <xdr:col>15</xdr:col>
      <xdr:colOff>114300</xdr:colOff>
      <xdr:row>243</xdr:row>
      <xdr:rowOff>76200</xdr:rowOff>
    </xdr:to>
    <xdr:cxnSp macro="">
      <xdr:nvCxnSpPr>
        <xdr:cNvPr id="1707" name="Straight Arrow Connector 1706">
          <a:extLst>
            <a:ext uri="{FF2B5EF4-FFF2-40B4-BE49-F238E27FC236}">
              <a16:creationId xmlns:a16="http://schemas.microsoft.com/office/drawing/2014/main" id="{D8FFA9F0-8314-4D30-BC49-3D19AD925109}"/>
            </a:ext>
          </a:extLst>
        </xdr:cNvPr>
        <xdr:cNvCxnSpPr/>
      </xdr:nvCxnSpPr>
      <xdr:spPr>
        <a:xfrm>
          <a:off x="2324100" y="27870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244</xdr:row>
      <xdr:rowOff>76200</xdr:rowOff>
    </xdr:from>
    <xdr:to>
      <xdr:col>15</xdr:col>
      <xdr:colOff>114300</xdr:colOff>
      <xdr:row>244</xdr:row>
      <xdr:rowOff>76200</xdr:rowOff>
    </xdr:to>
    <xdr:cxnSp macro="">
      <xdr:nvCxnSpPr>
        <xdr:cNvPr id="1708" name="Straight Arrow Connector 1707">
          <a:extLst>
            <a:ext uri="{FF2B5EF4-FFF2-40B4-BE49-F238E27FC236}">
              <a16:creationId xmlns:a16="http://schemas.microsoft.com/office/drawing/2014/main" id="{2EA5CDE2-BCB5-4288-AAD0-0B3B58BE0BD5}"/>
            </a:ext>
          </a:extLst>
        </xdr:cNvPr>
        <xdr:cNvCxnSpPr/>
      </xdr:nvCxnSpPr>
      <xdr:spPr>
        <a:xfrm>
          <a:off x="2324100" y="28013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245</xdr:row>
      <xdr:rowOff>76200</xdr:rowOff>
    </xdr:from>
    <xdr:to>
      <xdr:col>15</xdr:col>
      <xdr:colOff>114300</xdr:colOff>
      <xdr:row>245</xdr:row>
      <xdr:rowOff>76200</xdr:rowOff>
    </xdr:to>
    <xdr:cxnSp macro="">
      <xdr:nvCxnSpPr>
        <xdr:cNvPr id="1709" name="Straight Arrow Connector 1708">
          <a:extLst>
            <a:ext uri="{FF2B5EF4-FFF2-40B4-BE49-F238E27FC236}">
              <a16:creationId xmlns:a16="http://schemas.microsoft.com/office/drawing/2014/main" id="{36A40C5B-2C63-4B3E-AF1A-2E382C7BC155}"/>
            </a:ext>
          </a:extLst>
        </xdr:cNvPr>
        <xdr:cNvCxnSpPr/>
      </xdr:nvCxnSpPr>
      <xdr:spPr>
        <a:xfrm>
          <a:off x="2324100" y="28155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249</xdr:row>
      <xdr:rowOff>76200</xdr:rowOff>
    </xdr:from>
    <xdr:to>
      <xdr:col>20</xdr:col>
      <xdr:colOff>114300</xdr:colOff>
      <xdr:row>249</xdr:row>
      <xdr:rowOff>76200</xdr:rowOff>
    </xdr:to>
    <xdr:cxnSp macro="">
      <xdr:nvCxnSpPr>
        <xdr:cNvPr id="1750" name="Straight Arrow Connector 1749">
          <a:extLst>
            <a:ext uri="{FF2B5EF4-FFF2-40B4-BE49-F238E27FC236}">
              <a16:creationId xmlns:a16="http://schemas.microsoft.com/office/drawing/2014/main" id="{6912C2F4-D3A0-4AE7-A1C5-48553168F015}"/>
            </a:ext>
          </a:extLst>
        </xdr:cNvPr>
        <xdr:cNvCxnSpPr/>
      </xdr:nvCxnSpPr>
      <xdr:spPr>
        <a:xfrm>
          <a:off x="3133725" y="28727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250</xdr:row>
      <xdr:rowOff>76200</xdr:rowOff>
    </xdr:from>
    <xdr:to>
      <xdr:col>20</xdr:col>
      <xdr:colOff>114300</xdr:colOff>
      <xdr:row>250</xdr:row>
      <xdr:rowOff>76200</xdr:rowOff>
    </xdr:to>
    <xdr:cxnSp macro="">
      <xdr:nvCxnSpPr>
        <xdr:cNvPr id="1751" name="Straight Arrow Connector 1750">
          <a:extLst>
            <a:ext uri="{FF2B5EF4-FFF2-40B4-BE49-F238E27FC236}">
              <a16:creationId xmlns:a16="http://schemas.microsoft.com/office/drawing/2014/main" id="{E3CA80AD-AA11-45C7-8CCA-92272A7CF686}"/>
            </a:ext>
          </a:extLst>
        </xdr:cNvPr>
        <xdr:cNvCxnSpPr/>
      </xdr:nvCxnSpPr>
      <xdr:spPr>
        <a:xfrm>
          <a:off x="3133725" y="28870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251</xdr:row>
      <xdr:rowOff>76200</xdr:rowOff>
    </xdr:from>
    <xdr:to>
      <xdr:col>20</xdr:col>
      <xdr:colOff>114300</xdr:colOff>
      <xdr:row>251</xdr:row>
      <xdr:rowOff>76200</xdr:rowOff>
    </xdr:to>
    <xdr:cxnSp macro="">
      <xdr:nvCxnSpPr>
        <xdr:cNvPr id="1752" name="Straight Arrow Connector 1751">
          <a:extLst>
            <a:ext uri="{FF2B5EF4-FFF2-40B4-BE49-F238E27FC236}">
              <a16:creationId xmlns:a16="http://schemas.microsoft.com/office/drawing/2014/main" id="{FDDBC547-005B-43DF-B47F-B9093176083B}"/>
            </a:ext>
          </a:extLst>
        </xdr:cNvPr>
        <xdr:cNvCxnSpPr/>
      </xdr:nvCxnSpPr>
      <xdr:spPr>
        <a:xfrm>
          <a:off x="3133725" y="29013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252</xdr:row>
      <xdr:rowOff>76200</xdr:rowOff>
    </xdr:from>
    <xdr:to>
      <xdr:col>20</xdr:col>
      <xdr:colOff>114300</xdr:colOff>
      <xdr:row>252</xdr:row>
      <xdr:rowOff>76200</xdr:rowOff>
    </xdr:to>
    <xdr:cxnSp macro="">
      <xdr:nvCxnSpPr>
        <xdr:cNvPr id="1753" name="Straight Arrow Connector 1752">
          <a:extLst>
            <a:ext uri="{FF2B5EF4-FFF2-40B4-BE49-F238E27FC236}">
              <a16:creationId xmlns:a16="http://schemas.microsoft.com/office/drawing/2014/main" id="{E0630208-3B08-4717-9275-27E8D65211AF}"/>
            </a:ext>
          </a:extLst>
        </xdr:cNvPr>
        <xdr:cNvCxnSpPr/>
      </xdr:nvCxnSpPr>
      <xdr:spPr>
        <a:xfrm>
          <a:off x="3133725" y="29156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228</xdr:row>
      <xdr:rowOff>0</xdr:rowOff>
    </xdr:from>
    <xdr:to>
      <xdr:col>31</xdr:col>
      <xdr:colOff>80979</xdr:colOff>
      <xdr:row>241</xdr:row>
      <xdr:rowOff>85723</xdr:rowOff>
    </xdr:to>
    <xdr:grpSp>
      <xdr:nvGrpSpPr>
        <xdr:cNvPr id="1772" name="Group 1771">
          <a:extLst>
            <a:ext uri="{FF2B5EF4-FFF2-40B4-BE49-F238E27FC236}">
              <a16:creationId xmlns:a16="http://schemas.microsoft.com/office/drawing/2014/main" id="{5ED0FA0A-2B7C-4D91-7578-5F869A0C8CF5}"/>
            </a:ext>
          </a:extLst>
        </xdr:cNvPr>
        <xdr:cNvGrpSpPr/>
      </xdr:nvGrpSpPr>
      <xdr:grpSpPr>
        <a:xfrm>
          <a:off x="409574" y="33223200"/>
          <a:ext cx="4691080" cy="1943098"/>
          <a:chOff x="409574" y="30079950"/>
          <a:chExt cx="4691080" cy="1943098"/>
        </a:xfrm>
      </xdr:grpSpPr>
      <xdr:sp macro="" textlink="">
        <xdr:nvSpPr>
          <xdr:cNvPr id="1711" name="Isosceles Triangle 1710">
            <a:extLst>
              <a:ext uri="{FF2B5EF4-FFF2-40B4-BE49-F238E27FC236}">
                <a16:creationId xmlns:a16="http://schemas.microsoft.com/office/drawing/2014/main" id="{7A867CA2-E46A-F027-B797-B20837ED8913}"/>
              </a:ext>
            </a:extLst>
          </xdr:cNvPr>
          <xdr:cNvSpPr/>
        </xdr:nvSpPr>
        <xdr:spPr>
          <a:xfrm>
            <a:off x="409575" y="3051810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12" name="Straight Connector 1711">
            <a:extLst>
              <a:ext uri="{FF2B5EF4-FFF2-40B4-BE49-F238E27FC236}">
                <a16:creationId xmlns:a16="http://schemas.microsoft.com/office/drawing/2014/main" id="{AF3EF75E-8BD0-5603-C5BC-F939DF589490}"/>
              </a:ext>
            </a:extLst>
          </xdr:cNvPr>
          <xdr:cNvCxnSpPr/>
        </xdr:nvCxnSpPr>
        <xdr:spPr>
          <a:xfrm>
            <a:off x="485776" y="30508575"/>
            <a:ext cx="4524374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13" name="Isosceles Triangle 1712">
            <a:extLst>
              <a:ext uri="{FF2B5EF4-FFF2-40B4-BE49-F238E27FC236}">
                <a16:creationId xmlns:a16="http://schemas.microsoft.com/office/drawing/2014/main" id="{CD7AF578-5EB3-9EA4-26F3-6425F7D3DD66}"/>
              </a:ext>
            </a:extLst>
          </xdr:cNvPr>
          <xdr:cNvSpPr/>
        </xdr:nvSpPr>
        <xdr:spPr>
          <a:xfrm>
            <a:off x="4938729" y="3051333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14" name="Straight Arrow Connector 1713">
            <a:extLst>
              <a:ext uri="{FF2B5EF4-FFF2-40B4-BE49-F238E27FC236}">
                <a16:creationId xmlns:a16="http://schemas.microsoft.com/office/drawing/2014/main" id="{F999E858-516A-135E-417B-7D55CAB974F0}"/>
              </a:ext>
            </a:extLst>
          </xdr:cNvPr>
          <xdr:cNvCxnSpPr/>
        </xdr:nvCxnSpPr>
        <xdr:spPr>
          <a:xfrm flipV="1">
            <a:off x="485775" y="3063716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5" name="Straight Arrow Connector 1714">
            <a:extLst>
              <a:ext uri="{FF2B5EF4-FFF2-40B4-BE49-F238E27FC236}">
                <a16:creationId xmlns:a16="http://schemas.microsoft.com/office/drawing/2014/main" id="{54B5335D-9F7D-5D1D-5C8F-EBEF4ED97EC8}"/>
              </a:ext>
            </a:extLst>
          </xdr:cNvPr>
          <xdr:cNvCxnSpPr/>
        </xdr:nvCxnSpPr>
        <xdr:spPr>
          <a:xfrm flipV="1">
            <a:off x="5019691" y="3063239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6" name="Straight Connector 1715">
            <a:extLst>
              <a:ext uri="{FF2B5EF4-FFF2-40B4-BE49-F238E27FC236}">
                <a16:creationId xmlns:a16="http://schemas.microsoft.com/office/drawing/2014/main" id="{15F246AF-41DD-5900-45F7-22352184AA95}"/>
              </a:ext>
            </a:extLst>
          </xdr:cNvPr>
          <xdr:cNvCxnSpPr/>
        </xdr:nvCxnSpPr>
        <xdr:spPr>
          <a:xfrm>
            <a:off x="485775" y="31084838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7" name="Straight Connector 1716">
            <a:extLst>
              <a:ext uri="{FF2B5EF4-FFF2-40B4-BE49-F238E27FC236}">
                <a16:creationId xmlns:a16="http://schemas.microsoft.com/office/drawing/2014/main" id="{6FFF0072-95EF-0CA6-98C7-0B7E40AE04E9}"/>
              </a:ext>
            </a:extLst>
          </xdr:cNvPr>
          <xdr:cNvCxnSpPr/>
        </xdr:nvCxnSpPr>
        <xdr:spPr>
          <a:xfrm>
            <a:off x="5019690" y="31084838"/>
            <a:ext cx="0" cy="785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8" name="Straight Connector 1717">
            <a:extLst>
              <a:ext uri="{FF2B5EF4-FFF2-40B4-BE49-F238E27FC236}">
                <a16:creationId xmlns:a16="http://schemas.microsoft.com/office/drawing/2014/main" id="{F20B0D9B-13C8-3FCE-BE34-897A89F157B8}"/>
              </a:ext>
            </a:extLst>
          </xdr:cNvPr>
          <xdr:cNvCxnSpPr/>
        </xdr:nvCxnSpPr>
        <xdr:spPr>
          <a:xfrm>
            <a:off x="409574" y="31794451"/>
            <a:ext cx="46672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9" name="Straight Connector 1718">
            <a:extLst>
              <a:ext uri="{FF2B5EF4-FFF2-40B4-BE49-F238E27FC236}">
                <a16:creationId xmlns:a16="http://schemas.microsoft.com/office/drawing/2014/main" id="{43D6F5A4-1661-BD01-EDC2-4764DF3C2A4A}"/>
              </a:ext>
            </a:extLst>
          </xdr:cNvPr>
          <xdr:cNvCxnSpPr/>
        </xdr:nvCxnSpPr>
        <xdr:spPr>
          <a:xfrm flipH="1">
            <a:off x="442912" y="317563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0" name="Straight Connector 1719">
            <a:extLst>
              <a:ext uri="{FF2B5EF4-FFF2-40B4-BE49-F238E27FC236}">
                <a16:creationId xmlns:a16="http://schemas.microsoft.com/office/drawing/2014/main" id="{F8F2268C-F842-464F-CEDA-2E44B7685A56}"/>
              </a:ext>
            </a:extLst>
          </xdr:cNvPr>
          <xdr:cNvCxnSpPr/>
        </xdr:nvCxnSpPr>
        <xdr:spPr>
          <a:xfrm flipH="1">
            <a:off x="4976827" y="3175158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1" name="Straight Connector 1720">
            <a:extLst>
              <a:ext uri="{FF2B5EF4-FFF2-40B4-BE49-F238E27FC236}">
                <a16:creationId xmlns:a16="http://schemas.microsoft.com/office/drawing/2014/main" id="{972FF887-ED9B-6F78-1355-E698F58BEBF6}"/>
              </a:ext>
            </a:extLst>
          </xdr:cNvPr>
          <xdr:cNvCxnSpPr/>
        </xdr:nvCxnSpPr>
        <xdr:spPr>
          <a:xfrm>
            <a:off x="485775" y="3188017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2" name="Straight Arrow Connector 1721">
            <a:extLst>
              <a:ext uri="{FF2B5EF4-FFF2-40B4-BE49-F238E27FC236}">
                <a16:creationId xmlns:a16="http://schemas.microsoft.com/office/drawing/2014/main" id="{6C76E34C-4332-64FD-B0EE-B9C3A8B0E7B5}"/>
              </a:ext>
            </a:extLst>
          </xdr:cNvPr>
          <xdr:cNvCxnSpPr/>
        </xdr:nvCxnSpPr>
        <xdr:spPr>
          <a:xfrm>
            <a:off x="490537" y="31937325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3" name="Straight Arrow Connector 1722">
            <a:extLst>
              <a:ext uri="{FF2B5EF4-FFF2-40B4-BE49-F238E27FC236}">
                <a16:creationId xmlns:a16="http://schemas.microsoft.com/office/drawing/2014/main" id="{EBF2F1F3-A687-1EBF-FDD3-720E5845F789}"/>
              </a:ext>
            </a:extLst>
          </xdr:cNvPr>
          <xdr:cNvCxnSpPr/>
        </xdr:nvCxnSpPr>
        <xdr:spPr>
          <a:xfrm>
            <a:off x="1057274" y="3007995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4" name="Straight Connector 1723">
            <a:extLst>
              <a:ext uri="{FF2B5EF4-FFF2-40B4-BE49-F238E27FC236}">
                <a16:creationId xmlns:a16="http://schemas.microsoft.com/office/drawing/2014/main" id="{24F37970-CBD9-8553-2683-2A5E64B07340}"/>
              </a:ext>
            </a:extLst>
          </xdr:cNvPr>
          <xdr:cNvCxnSpPr/>
        </xdr:nvCxnSpPr>
        <xdr:spPr>
          <a:xfrm>
            <a:off x="409575" y="31508700"/>
            <a:ext cx="4667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5" name="Straight Connector 1724">
            <a:extLst>
              <a:ext uri="{FF2B5EF4-FFF2-40B4-BE49-F238E27FC236}">
                <a16:creationId xmlns:a16="http://schemas.microsoft.com/office/drawing/2014/main" id="{A4ED8893-EFBF-0B70-FE4A-5085B02ECC95}"/>
              </a:ext>
            </a:extLst>
          </xdr:cNvPr>
          <xdr:cNvCxnSpPr/>
        </xdr:nvCxnSpPr>
        <xdr:spPr>
          <a:xfrm flipH="1">
            <a:off x="442913" y="3147059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6" name="Straight Connector 1725">
            <a:extLst>
              <a:ext uri="{FF2B5EF4-FFF2-40B4-BE49-F238E27FC236}">
                <a16:creationId xmlns:a16="http://schemas.microsoft.com/office/drawing/2014/main" id="{D82EB582-A3A4-37BD-25B7-36DE9CCE4BA7}"/>
              </a:ext>
            </a:extLst>
          </xdr:cNvPr>
          <xdr:cNvCxnSpPr/>
        </xdr:nvCxnSpPr>
        <xdr:spPr>
          <a:xfrm flipH="1">
            <a:off x="4976828" y="3146583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7" name="Straight Connector 1726">
            <a:extLst>
              <a:ext uri="{FF2B5EF4-FFF2-40B4-BE49-F238E27FC236}">
                <a16:creationId xmlns:a16="http://schemas.microsoft.com/office/drawing/2014/main" id="{C9CE8F8E-5600-9D8C-25CC-7317E32E74BC}"/>
              </a:ext>
            </a:extLst>
          </xdr:cNvPr>
          <xdr:cNvCxnSpPr/>
        </xdr:nvCxnSpPr>
        <xdr:spPr>
          <a:xfrm>
            <a:off x="1619251" y="30794325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8" name="Straight Connector 1727">
            <a:extLst>
              <a:ext uri="{FF2B5EF4-FFF2-40B4-BE49-F238E27FC236}">
                <a16:creationId xmlns:a16="http://schemas.microsoft.com/office/drawing/2014/main" id="{FA54B88D-477C-D11D-D592-AD4BB93EA5B8}"/>
              </a:ext>
            </a:extLst>
          </xdr:cNvPr>
          <xdr:cNvCxnSpPr/>
        </xdr:nvCxnSpPr>
        <xdr:spPr>
          <a:xfrm flipH="1">
            <a:off x="1576388" y="314706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729" name="Group 1728">
            <a:extLst>
              <a:ext uri="{FF2B5EF4-FFF2-40B4-BE49-F238E27FC236}">
                <a16:creationId xmlns:a16="http://schemas.microsoft.com/office/drawing/2014/main" id="{1DFFF841-9D3A-9BBD-E764-C65EB2D89DE7}"/>
              </a:ext>
            </a:extLst>
          </xdr:cNvPr>
          <xdr:cNvGrpSpPr/>
        </xdr:nvGrpSpPr>
        <xdr:grpSpPr>
          <a:xfrm>
            <a:off x="447675" y="30470475"/>
            <a:ext cx="85725" cy="85726"/>
            <a:chOff x="1738313" y="3957637"/>
            <a:chExt cx="85725" cy="85726"/>
          </a:xfrm>
        </xdr:grpSpPr>
        <xdr:cxnSp macro="">
          <xdr:nvCxnSpPr>
            <xdr:cNvPr id="1748" name="Straight Connector 1747">
              <a:extLst>
                <a:ext uri="{FF2B5EF4-FFF2-40B4-BE49-F238E27FC236}">
                  <a16:creationId xmlns:a16="http://schemas.microsoft.com/office/drawing/2014/main" id="{7012A48D-8A95-0740-0F94-55F7A19BB712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9" name="Straight Connector 1748">
              <a:extLst>
                <a:ext uri="{FF2B5EF4-FFF2-40B4-BE49-F238E27FC236}">
                  <a16:creationId xmlns:a16="http://schemas.microsoft.com/office/drawing/2014/main" id="{C096712A-0D38-95A4-E12F-18929CBA9F4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30" name="Group 1729">
            <a:extLst>
              <a:ext uri="{FF2B5EF4-FFF2-40B4-BE49-F238E27FC236}">
                <a16:creationId xmlns:a16="http://schemas.microsoft.com/office/drawing/2014/main" id="{FB3F9EC8-6382-E62A-157F-0C6A21D7B341}"/>
              </a:ext>
            </a:extLst>
          </xdr:cNvPr>
          <xdr:cNvGrpSpPr/>
        </xdr:nvGrpSpPr>
        <xdr:grpSpPr>
          <a:xfrm>
            <a:off x="4981591" y="30470475"/>
            <a:ext cx="85725" cy="85726"/>
            <a:chOff x="1738313" y="3957637"/>
            <a:chExt cx="85725" cy="85726"/>
          </a:xfrm>
        </xdr:grpSpPr>
        <xdr:cxnSp macro="">
          <xdr:nvCxnSpPr>
            <xdr:cNvPr id="1746" name="Straight Connector 1745">
              <a:extLst>
                <a:ext uri="{FF2B5EF4-FFF2-40B4-BE49-F238E27FC236}">
                  <a16:creationId xmlns:a16="http://schemas.microsoft.com/office/drawing/2014/main" id="{E3A72FB0-B1DA-473D-2277-B62B13D706D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7" name="Straight Connector 1746">
              <a:extLst>
                <a:ext uri="{FF2B5EF4-FFF2-40B4-BE49-F238E27FC236}">
                  <a16:creationId xmlns:a16="http://schemas.microsoft.com/office/drawing/2014/main" id="{E90E100C-DC16-26C7-3617-EA8D8FE0859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31" name="Straight Connector 1730">
            <a:extLst>
              <a:ext uri="{FF2B5EF4-FFF2-40B4-BE49-F238E27FC236}">
                <a16:creationId xmlns:a16="http://schemas.microsoft.com/office/drawing/2014/main" id="{0D718905-2165-7913-B95E-4BA17DEC74E9}"/>
              </a:ext>
            </a:extLst>
          </xdr:cNvPr>
          <xdr:cNvCxnSpPr/>
        </xdr:nvCxnSpPr>
        <xdr:spPr>
          <a:xfrm>
            <a:off x="2752726" y="30794325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2" name="Straight Connector 1731">
            <a:extLst>
              <a:ext uri="{FF2B5EF4-FFF2-40B4-BE49-F238E27FC236}">
                <a16:creationId xmlns:a16="http://schemas.microsoft.com/office/drawing/2014/main" id="{1C439C42-7F75-B653-BFD4-D57DE8E4D120}"/>
              </a:ext>
            </a:extLst>
          </xdr:cNvPr>
          <xdr:cNvCxnSpPr/>
        </xdr:nvCxnSpPr>
        <xdr:spPr>
          <a:xfrm flipH="1">
            <a:off x="2709863" y="314706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3" name="Straight Arrow Connector 1732">
            <a:extLst>
              <a:ext uri="{FF2B5EF4-FFF2-40B4-BE49-F238E27FC236}">
                <a16:creationId xmlns:a16="http://schemas.microsoft.com/office/drawing/2014/main" id="{80C80A9D-9DB8-AB59-EBA9-D658B21F4FBE}"/>
              </a:ext>
            </a:extLst>
          </xdr:cNvPr>
          <xdr:cNvCxnSpPr/>
        </xdr:nvCxnSpPr>
        <xdr:spPr>
          <a:xfrm>
            <a:off x="2190749" y="3007995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4" name="Straight Connector 1733">
            <a:extLst>
              <a:ext uri="{FF2B5EF4-FFF2-40B4-BE49-F238E27FC236}">
                <a16:creationId xmlns:a16="http://schemas.microsoft.com/office/drawing/2014/main" id="{43F87A0C-E2B3-12D1-C1B9-9F30E5744FEA}"/>
              </a:ext>
            </a:extLst>
          </xdr:cNvPr>
          <xdr:cNvCxnSpPr/>
        </xdr:nvCxnSpPr>
        <xdr:spPr>
          <a:xfrm>
            <a:off x="3886201" y="30794325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5" name="Straight Connector 1734">
            <a:extLst>
              <a:ext uri="{FF2B5EF4-FFF2-40B4-BE49-F238E27FC236}">
                <a16:creationId xmlns:a16="http://schemas.microsoft.com/office/drawing/2014/main" id="{BAF37DE5-2D9D-48FB-6469-E8B2505CE798}"/>
              </a:ext>
            </a:extLst>
          </xdr:cNvPr>
          <xdr:cNvCxnSpPr/>
        </xdr:nvCxnSpPr>
        <xdr:spPr>
          <a:xfrm flipH="1">
            <a:off x="3843338" y="314706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6" name="Straight Arrow Connector 1735">
            <a:extLst>
              <a:ext uri="{FF2B5EF4-FFF2-40B4-BE49-F238E27FC236}">
                <a16:creationId xmlns:a16="http://schemas.microsoft.com/office/drawing/2014/main" id="{22C270E3-1A6F-9CFC-AFC4-3F3FCFCFC6F7}"/>
              </a:ext>
            </a:extLst>
          </xdr:cNvPr>
          <xdr:cNvCxnSpPr/>
        </xdr:nvCxnSpPr>
        <xdr:spPr>
          <a:xfrm>
            <a:off x="3324224" y="3007995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737" name="Group 1736">
            <a:extLst>
              <a:ext uri="{FF2B5EF4-FFF2-40B4-BE49-F238E27FC236}">
                <a16:creationId xmlns:a16="http://schemas.microsoft.com/office/drawing/2014/main" id="{BB074568-E693-9721-EA09-F2589C050446}"/>
              </a:ext>
            </a:extLst>
          </xdr:cNvPr>
          <xdr:cNvGrpSpPr/>
        </xdr:nvGrpSpPr>
        <xdr:grpSpPr>
          <a:xfrm>
            <a:off x="1576387" y="30460950"/>
            <a:ext cx="85725" cy="85726"/>
            <a:chOff x="1738313" y="3957637"/>
            <a:chExt cx="85725" cy="85726"/>
          </a:xfrm>
        </xdr:grpSpPr>
        <xdr:cxnSp macro="">
          <xdr:nvCxnSpPr>
            <xdr:cNvPr id="1744" name="Straight Connector 1743">
              <a:extLst>
                <a:ext uri="{FF2B5EF4-FFF2-40B4-BE49-F238E27FC236}">
                  <a16:creationId xmlns:a16="http://schemas.microsoft.com/office/drawing/2014/main" id="{C0336F13-F300-9E0F-1223-E43EA8C9BEBA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5" name="Straight Connector 1744">
              <a:extLst>
                <a:ext uri="{FF2B5EF4-FFF2-40B4-BE49-F238E27FC236}">
                  <a16:creationId xmlns:a16="http://schemas.microsoft.com/office/drawing/2014/main" id="{570FEEB6-6338-C583-3A5A-0DA21EF52EB6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38" name="Group 1737">
            <a:extLst>
              <a:ext uri="{FF2B5EF4-FFF2-40B4-BE49-F238E27FC236}">
                <a16:creationId xmlns:a16="http://schemas.microsoft.com/office/drawing/2014/main" id="{E2741C36-4EE1-2246-A7FC-DA9C3A6AD998}"/>
              </a:ext>
            </a:extLst>
          </xdr:cNvPr>
          <xdr:cNvGrpSpPr/>
        </xdr:nvGrpSpPr>
        <xdr:grpSpPr>
          <a:xfrm>
            <a:off x="2709862" y="30460950"/>
            <a:ext cx="85725" cy="85726"/>
            <a:chOff x="1738313" y="3957637"/>
            <a:chExt cx="85725" cy="85726"/>
          </a:xfrm>
        </xdr:grpSpPr>
        <xdr:cxnSp macro="">
          <xdr:nvCxnSpPr>
            <xdr:cNvPr id="1742" name="Straight Connector 1741">
              <a:extLst>
                <a:ext uri="{FF2B5EF4-FFF2-40B4-BE49-F238E27FC236}">
                  <a16:creationId xmlns:a16="http://schemas.microsoft.com/office/drawing/2014/main" id="{82754223-D655-7044-03B1-276FB371844D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3" name="Straight Connector 1742">
              <a:extLst>
                <a:ext uri="{FF2B5EF4-FFF2-40B4-BE49-F238E27FC236}">
                  <a16:creationId xmlns:a16="http://schemas.microsoft.com/office/drawing/2014/main" id="{9B026E25-4C40-0882-D0FC-8A6856069E53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39" name="Group 1738">
            <a:extLst>
              <a:ext uri="{FF2B5EF4-FFF2-40B4-BE49-F238E27FC236}">
                <a16:creationId xmlns:a16="http://schemas.microsoft.com/office/drawing/2014/main" id="{B53B0635-5D00-20B5-D028-99FA968197BD}"/>
              </a:ext>
            </a:extLst>
          </xdr:cNvPr>
          <xdr:cNvGrpSpPr/>
        </xdr:nvGrpSpPr>
        <xdr:grpSpPr>
          <a:xfrm>
            <a:off x="3843337" y="30465713"/>
            <a:ext cx="85725" cy="85726"/>
            <a:chOff x="1738313" y="3957637"/>
            <a:chExt cx="85725" cy="85726"/>
          </a:xfrm>
        </xdr:grpSpPr>
        <xdr:cxnSp macro="">
          <xdr:nvCxnSpPr>
            <xdr:cNvPr id="1740" name="Straight Connector 1739">
              <a:extLst>
                <a:ext uri="{FF2B5EF4-FFF2-40B4-BE49-F238E27FC236}">
                  <a16:creationId xmlns:a16="http://schemas.microsoft.com/office/drawing/2014/main" id="{FA97FCA4-C5F9-0095-D5AB-F866D99EA0A4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41" name="Straight Connector 1740">
              <a:extLst>
                <a:ext uri="{FF2B5EF4-FFF2-40B4-BE49-F238E27FC236}">
                  <a16:creationId xmlns:a16="http://schemas.microsoft.com/office/drawing/2014/main" id="{995C3785-FDF3-E0EB-A645-EBFDCEA0064E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4" name="Straight Arrow Connector 1753">
            <a:extLst>
              <a:ext uri="{FF2B5EF4-FFF2-40B4-BE49-F238E27FC236}">
                <a16:creationId xmlns:a16="http://schemas.microsoft.com/office/drawing/2014/main" id="{0B94B6AD-2C09-4213-84B2-A9D49576FFA1}"/>
              </a:ext>
            </a:extLst>
          </xdr:cNvPr>
          <xdr:cNvCxnSpPr/>
        </xdr:nvCxnSpPr>
        <xdr:spPr>
          <a:xfrm>
            <a:off x="4452937" y="3008947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7" name="Straight Connector 1756">
            <a:extLst>
              <a:ext uri="{FF2B5EF4-FFF2-40B4-BE49-F238E27FC236}">
                <a16:creationId xmlns:a16="http://schemas.microsoft.com/office/drawing/2014/main" id="{98089411-98E7-4524-9760-10E273D8E2E8}"/>
              </a:ext>
            </a:extLst>
          </xdr:cNvPr>
          <xdr:cNvCxnSpPr/>
        </xdr:nvCxnSpPr>
        <xdr:spPr>
          <a:xfrm>
            <a:off x="409575" y="31222950"/>
            <a:ext cx="4667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8" name="Straight Connector 1757">
            <a:extLst>
              <a:ext uri="{FF2B5EF4-FFF2-40B4-BE49-F238E27FC236}">
                <a16:creationId xmlns:a16="http://schemas.microsoft.com/office/drawing/2014/main" id="{3736BAEB-8241-459B-8873-A0E46CC9D2C5}"/>
              </a:ext>
            </a:extLst>
          </xdr:cNvPr>
          <xdr:cNvCxnSpPr/>
        </xdr:nvCxnSpPr>
        <xdr:spPr>
          <a:xfrm flipH="1">
            <a:off x="442913" y="3118484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9" name="Straight Connector 1758">
            <a:extLst>
              <a:ext uri="{FF2B5EF4-FFF2-40B4-BE49-F238E27FC236}">
                <a16:creationId xmlns:a16="http://schemas.microsoft.com/office/drawing/2014/main" id="{CC03D58D-2473-4C36-B5A6-94F7FAF490DA}"/>
              </a:ext>
            </a:extLst>
          </xdr:cNvPr>
          <xdr:cNvCxnSpPr/>
        </xdr:nvCxnSpPr>
        <xdr:spPr>
          <a:xfrm flipH="1">
            <a:off x="4976828" y="3118008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0" name="Straight Connector 1759">
            <a:extLst>
              <a:ext uri="{FF2B5EF4-FFF2-40B4-BE49-F238E27FC236}">
                <a16:creationId xmlns:a16="http://schemas.microsoft.com/office/drawing/2014/main" id="{36296E0C-5075-4646-B27B-A23828BCE4FC}"/>
              </a:ext>
            </a:extLst>
          </xdr:cNvPr>
          <xdr:cNvCxnSpPr/>
        </xdr:nvCxnSpPr>
        <xdr:spPr>
          <a:xfrm flipH="1">
            <a:off x="1576388" y="31184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1" name="Straight Connector 1760">
            <a:extLst>
              <a:ext uri="{FF2B5EF4-FFF2-40B4-BE49-F238E27FC236}">
                <a16:creationId xmlns:a16="http://schemas.microsoft.com/office/drawing/2014/main" id="{F933F3D4-8B71-4D25-8D51-B7895FC51113}"/>
              </a:ext>
            </a:extLst>
          </xdr:cNvPr>
          <xdr:cNvCxnSpPr/>
        </xdr:nvCxnSpPr>
        <xdr:spPr>
          <a:xfrm flipH="1">
            <a:off x="2709863" y="31184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2" name="Straight Connector 1761">
            <a:extLst>
              <a:ext uri="{FF2B5EF4-FFF2-40B4-BE49-F238E27FC236}">
                <a16:creationId xmlns:a16="http://schemas.microsoft.com/office/drawing/2014/main" id="{EFC36079-14C7-4DDA-90C9-AD8F1C86D069}"/>
              </a:ext>
            </a:extLst>
          </xdr:cNvPr>
          <xdr:cNvCxnSpPr/>
        </xdr:nvCxnSpPr>
        <xdr:spPr>
          <a:xfrm flipH="1">
            <a:off x="3843338" y="31184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3" name="Straight Connector 1762">
            <a:extLst>
              <a:ext uri="{FF2B5EF4-FFF2-40B4-BE49-F238E27FC236}">
                <a16:creationId xmlns:a16="http://schemas.microsoft.com/office/drawing/2014/main" id="{5151A578-0CC3-4F94-BDEF-E4E0F946AA36}"/>
              </a:ext>
            </a:extLst>
          </xdr:cNvPr>
          <xdr:cNvCxnSpPr/>
        </xdr:nvCxnSpPr>
        <xdr:spPr>
          <a:xfrm>
            <a:off x="1052514" y="30851475"/>
            <a:ext cx="0" cy="442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4" name="Straight Connector 1763">
            <a:extLst>
              <a:ext uri="{FF2B5EF4-FFF2-40B4-BE49-F238E27FC236}">
                <a16:creationId xmlns:a16="http://schemas.microsoft.com/office/drawing/2014/main" id="{A0571F87-F93A-49CE-BFD4-C7CBDCCAF1D8}"/>
              </a:ext>
            </a:extLst>
          </xdr:cNvPr>
          <xdr:cNvCxnSpPr/>
        </xdr:nvCxnSpPr>
        <xdr:spPr>
          <a:xfrm flipH="1">
            <a:off x="1009651" y="31184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6" name="Straight Connector 1765">
            <a:extLst>
              <a:ext uri="{FF2B5EF4-FFF2-40B4-BE49-F238E27FC236}">
                <a16:creationId xmlns:a16="http://schemas.microsoft.com/office/drawing/2014/main" id="{72997845-C0EB-45A4-B7B0-926480074D61}"/>
              </a:ext>
            </a:extLst>
          </xdr:cNvPr>
          <xdr:cNvCxnSpPr/>
        </xdr:nvCxnSpPr>
        <xdr:spPr>
          <a:xfrm>
            <a:off x="2185989" y="30851475"/>
            <a:ext cx="0" cy="442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7" name="Straight Connector 1766">
            <a:extLst>
              <a:ext uri="{FF2B5EF4-FFF2-40B4-BE49-F238E27FC236}">
                <a16:creationId xmlns:a16="http://schemas.microsoft.com/office/drawing/2014/main" id="{F4706415-2BAD-4236-82AE-BC9266E7998D}"/>
              </a:ext>
            </a:extLst>
          </xdr:cNvPr>
          <xdr:cNvCxnSpPr/>
        </xdr:nvCxnSpPr>
        <xdr:spPr>
          <a:xfrm flipH="1">
            <a:off x="2143126" y="31184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8" name="Straight Connector 1767">
            <a:extLst>
              <a:ext uri="{FF2B5EF4-FFF2-40B4-BE49-F238E27FC236}">
                <a16:creationId xmlns:a16="http://schemas.microsoft.com/office/drawing/2014/main" id="{7C358FAA-57AB-431E-83AF-C7F7A8878EDE}"/>
              </a:ext>
            </a:extLst>
          </xdr:cNvPr>
          <xdr:cNvCxnSpPr/>
        </xdr:nvCxnSpPr>
        <xdr:spPr>
          <a:xfrm>
            <a:off x="3319464" y="30851475"/>
            <a:ext cx="0" cy="442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9" name="Straight Connector 1768">
            <a:extLst>
              <a:ext uri="{FF2B5EF4-FFF2-40B4-BE49-F238E27FC236}">
                <a16:creationId xmlns:a16="http://schemas.microsoft.com/office/drawing/2014/main" id="{BD411292-E55E-42C8-944C-59C9E82036C1}"/>
              </a:ext>
            </a:extLst>
          </xdr:cNvPr>
          <xdr:cNvCxnSpPr/>
        </xdr:nvCxnSpPr>
        <xdr:spPr>
          <a:xfrm flipH="1">
            <a:off x="3276601" y="31184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0" name="Straight Connector 1769">
            <a:extLst>
              <a:ext uri="{FF2B5EF4-FFF2-40B4-BE49-F238E27FC236}">
                <a16:creationId xmlns:a16="http://schemas.microsoft.com/office/drawing/2014/main" id="{89EDE073-0BE9-4727-8C52-04D707402209}"/>
              </a:ext>
            </a:extLst>
          </xdr:cNvPr>
          <xdr:cNvCxnSpPr/>
        </xdr:nvCxnSpPr>
        <xdr:spPr>
          <a:xfrm>
            <a:off x="4452939" y="30851475"/>
            <a:ext cx="0" cy="442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1" name="Straight Connector 1770">
            <a:extLst>
              <a:ext uri="{FF2B5EF4-FFF2-40B4-BE49-F238E27FC236}">
                <a16:creationId xmlns:a16="http://schemas.microsoft.com/office/drawing/2014/main" id="{CBEEA44E-B676-41BF-B120-5599A12F59E4}"/>
              </a:ext>
            </a:extLst>
          </xdr:cNvPr>
          <xdr:cNvCxnSpPr/>
        </xdr:nvCxnSpPr>
        <xdr:spPr>
          <a:xfrm flipH="1">
            <a:off x="4410076" y="3118485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57150</xdr:colOff>
      <xdr:row>309</xdr:row>
      <xdr:rowOff>76200</xdr:rowOff>
    </xdr:from>
    <xdr:to>
      <xdr:col>15</xdr:col>
      <xdr:colOff>114300</xdr:colOff>
      <xdr:row>309</xdr:row>
      <xdr:rowOff>76200</xdr:rowOff>
    </xdr:to>
    <xdr:cxnSp macro="">
      <xdr:nvCxnSpPr>
        <xdr:cNvPr id="1773" name="Straight Arrow Connector 1772">
          <a:extLst>
            <a:ext uri="{FF2B5EF4-FFF2-40B4-BE49-F238E27FC236}">
              <a16:creationId xmlns:a16="http://schemas.microsoft.com/office/drawing/2014/main" id="{6BE748C2-2414-4C53-A039-14D8BAB1BA23}"/>
            </a:ext>
          </a:extLst>
        </xdr:cNvPr>
        <xdr:cNvCxnSpPr/>
      </xdr:nvCxnSpPr>
      <xdr:spPr>
        <a:xfrm>
          <a:off x="2324100" y="36299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310</xdr:row>
      <xdr:rowOff>76200</xdr:rowOff>
    </xdr:from>
    <xdr:to>
      <xdr:col>15</xdr:col>
      <xdr:colOff>114300</xdr:colOff>
      <xdr:row>310</xdr:row>
      <xdr:rowOff>76200</xdr:rowOff>
    </xdr:to>
    <xdr:cxnSp macro="">
      <xdr:nvCxnSpPr>
        <xdr:cNvPr id="1774" name="Straight Arrow Connector 1773">
          <a:extLst>
            <a:ext uri="{FF2B5EF4-FFF2-40B4-BE49-F238E27FC236}">
              <a16:creationId xmlns:a16="http://schemas.microsoft.com/office/drawing/2014/main" id="{7B0D9DB9-62CF-45F4-853E-4079C79ACC52}"/>
            </a:ext>
          </a:extLst>
        </xdr:cNvPr>
        <xdr:cNvCxnSpPr/>
      </xdr:nvCxnSpPr>
      <xdr:spPr>
        <a:xfrm>
          <a:off x="2324100" y="36442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311</xdr:row>
      <xdr:rowOff>76200</xdr:rowOff>
    </xdr:from>
    <xdr:to>
      <xdr:col>15</xdr:col>
      <xdr:colOff>114300</xdr:colOff>
      <xdr:row>311</xdr:row>
      <xdr:rowOff>76200</xdr:rowOff>
    </xdr:to>
    <xdr:cxnSp macro="">
      <xdr:nvCxnSpPr>
        <xdr:cNvPr id="1775" name="Straight Arrow Connector 1774">
          <a:extLst>
            <a:ext uri="{FF2B5EF4-FFF2-40B4-BE49-F238E27FC236}">
              <a16:creationId xmlns:a16="http://schemas.microsoft.com/office/drawing/2014/main" id="{769ADEFF-0CA9-47E5-AB2E-B2CD9EEBC47B}"/>
            </a:ext>
          </a:extLst>
        </xdr:cNvPr>
        <xdr:cNvCxnSpPr/>
      </xdr:nvCxnSpPr>
      <xdr:spPr>
        <a:xfrm>
          <a:off x="2324100" y="36585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312</xdr:row>
      <xdr:rowOff>76200</xdr:rowOff>
    </xdr:from>
    <xdr:to>
      <xdr:col>15</xdr:col>
      <xdr:colOff>114300</xdr:colOff>
      <xdr:row>312</xdr:row>
      <xdr:rowOff>76200</xdr:rowOff>
    </xdr:to>
    <xdr:cxnSp macro="">
      <xdr:nvCxnSpPr>
        <xdr:cNvPr id="1776" name="Straight Arrow Connector 1775">
          <a:extLst>
            <a:ext uri="{FF2B5EF4-FFF2-40B4-BE49-F238E27FC236}">
              <a16:creationId xmlns:a16="http://schemas.microsoft.com/office/drawing/2014/main" id="{86BBC005-DD83-4A65-8D77-177BEEA6747E}"/>
            </a:ext>
          </a:extLst>
        </xdr:cNvPr>
        <xdr:cNvCxnSpPr/>
      </xdr:nvCxnSpPr>
      <xdr:spPr>
        <a:xfrm>
          <a:off x="2324100" y="36728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316</xdr:row>
      <xdr:rowOff>76200</xdr:rowOff>
    </xdr:from>
    <xdr:to>
      <xdr:col>20</xdr:col>
      <xdr:colOff>114300</xdr:colOff>
      <xdr:row>316</xdr:row>
      <xdr:rowOff>76200</xdr:rowOff>
    </xdr:to>
    <xdr:cxnSp macro="">
      <xdr:nvCxnSpPr>
        <xdr:cNvPr id="1777" name="Straight Arrow Connector 1776">
          <a:extLst>
            <a:ext uri="{FF2B5EF4-FFF2-40B4-BE49-F238E27FC236}">
              <a16:creationId xmlns:a16="http://schemas.microsoft.com/office/drawing/2014/main" id="{1323E34B-3A91-48DC-AA76-5C8485AF15EF}"/>
            </a:ext>
          </a:extLst>
        </xdr:cNvPr>
        <xdr:cNvCxnSpPr/>
      </xdr:nvCxnSpPr>
      <xdr:spPr>
        <a:xfrm>
          <a:off x="3133725" y="37299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317</xdr:row>
      <xdr:rowOff>76200</xdr:rowOff>
    </xdr:from>
    <xdr:to>
      <xdr:col>20</xdr:col>
      <xdr:colOff>114300</xdr:colOff>
      <xdr:row>317</xdr:row>
      <xdr:rowOff>76200</xdr:rowOff>
    </xdr:to>
    <xdr:cxnSp macro="">
      <xdr:nvCxnSpPr>
        <xdr:cNvPr id="1778" name="Straight Arrow Connector 1777">
          <a:extLst>
            <a:ext uri="{FF2B5EF4-FFF2-40B4-BE49-F238E27FC236}">
              <a16:creationId xmlns:a16="http://schemas.microsoft.com/office/drawing/2014/main" id="{A8CFF91B-A9E4-473A-BE1E-9E7FF8D8F7AF}"/>
            </a:ext>
          </a:extLst>
        </xdr:cNvPr>
        <xdr:cNvCxnSpPr/>
      </xdr:nvCxnSpPr>
      <xdr:spPr>
        <a:xfrm>
          <a:off x="3133725" y="37442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318</xdr:row>
      <xdr:rowOff>76200</xdr:rowOff>
    </xdr:from>
    <xdr:to>
      <xdr:col>20</xdr:col>
      <xdr:colOff>114300</xdr:colOff>
      <xdr:row>318</xdr:row>
      <xdr:rowOff>76200</xdr:rowOff>
    </xdr:to>
    <xdr:cxnSp macro="">
      <xdr:nvCxnSpPr>
        <xdr:cNvPr id="1779" name="Straight Arrow Connector 1778">
          <a:extLst>
            <a:ext uri="{FF2B5EF4-FFF2-40B4-BE49-F238E27FC236}">
              <a16:creationId xmlns:a16="http://schemas.microsoft.com/office/drawing/2014/main" id="{CA18BDAD-BC3D-4A69-85F5-753268BA30BD}"/>
            </a:ext>
          </a:extLst>
        </xdr:cNvPr>
        <xdr:cNvCxnSpPr/>
      </xdr:nvCxnSpPr>
      <xdr:spPr>
        <a:xfrm>
          <a:off x="3133725" y="37585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319</xdr:row>
      <xdr:rowOff>76200</xdr:rowOff>
    </xdr:from>
    <xdr:to>
      <xdr:col>20</xdr:col>
      <xdr:colOff>114300</xdr:colOff>
      <xdr:row>319</xdr:row>
      <xdr:rowOff>76200</xdr:rowOff>
    </xdr:to>
    <xdr:cxnSp macro="">
      <xdr:nvCxnSpPr>
        <xdr:cNvPr id="1780" name="Straight Arrow Connector 1779">
          <a:extLst>
            <a:ext uri="{FF2B5EF4-FFF2-40B4-BE49-F238E27FC236}">
              <a16:creationId xmlns:a16="http://schemas.microsoft.com/office/drawing/2014/main" id="{B9C9B2C8-09A7-4E10-9A2E-0B7A7FC418FD}"/>
            </a:ext>
          </a:extLst>
        </xdr:cNvPr>
        <xdr:cNvCxnSpPr/>
      </xdr:nvCxnSpPr>
      <xdr:spPr>
        <a:xfrm>
          <a:off x="3133725" y="37728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323</xdr:row>
      <xdr:rowOff>76200</xdr:rowOff>
    </xdr:from>
    <xdr:to>
      <xdr:col>20</xdr:col>
      <xdr:colOff>114300</xdr:colOff>
      <xdr:row>323</xdr:row>
      <xdr:rowOff>76200</xdr:rowOff>
    </xdr:to>
    <xdr:cxnSp macro="">
      <xdr:nvCxnSpPr>
        <xdr:cNvPr id="1827" name="Straight Arrow Connector 1826">
          <a:extLst>
            <a:ext uri="{FF2B5EF4-FFF2-40B4-BE49-F238E27FC236}">
              <a16:creationId xmlns:a16="http://schemas.microsoft.com/office/drawing/2014/main" id="{4D551521-DED8-4294-A3E2-CB5D4C2F4D4D}"/>
            </a:ext>
          </a:extLst>
        </xdr:cNvPr>
        <xdr:cNvCxnSpPr/>
      </xdr:nvCxnSpPr>
      <xdr:spPr>
        <a:xfrm>
          <a:off x="3133725" y="38300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324</xdr:row>
      <xdr:rowOff>76200</xdr:rowOff>
    </xdr:from>
    <xdr:to>
      <xdr:col>20</xdr:col>
      <xdr:colOff>114300</xdr:colOff>
      <xdr:row>324</xdr:row>
      <xdr:rowOff>76200</xdr:rowOff>
    </xdr:to>
    <xdr:cxnSp macro="">
      <xdr:nvCxnSpPr>
        <xdr:cNvPr id="1828" name="Straight Arrow Connector 1827">
          <a:extLst>
            <a:ext uri="{FF2B5EF4-FFF2-40B4-BE49-F238E27FC236}">
              <a16:creationId xmlns:a16="http://schemas.microsoft.com/office/drawing/2014/main" id="{AC6845AF-39EF-4FA8-B80E-CD6386B40837}"/>
            </a:ext>
          </a:extLst>
        </xdr:cNvPr>
        <xdr:cNvCxnSpPr/>
      </xdr:nvCxnSpPr>
      <xdr:spPr>
        <a:xfrm>
          <a:off x="3133725" y="38442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325</xdr:row>
      <xdr:rowOff>76200</xdr:rowOff>
    </xdr:from>
    <xdr:to>
      <xdr:col>20</xdr:col>
      <xdr:colOff>114300</xdr:colOff>
      <xdr:row>325</xdr:row>
      <xdr:rowOff>76200</xdr:rowOff>
    </xdr:to>
    <xdr:cxnSp macro="">
      <xdr:nvCxnSpPr>
        <xdr:cNvPr id="1829" name="Straight Arrow Connector 1828">
          <a:extLst>
            <a:ext uri="{FF2B5EF4-FFF2-40B4-BE49-F238E27FC236}">
              <a16:creationId xmlns:a16="http://schemas.microsoft.com/office/drawing/2014/main" id="{E24474F5-CEC1-4F09-9EB6-5347081241A8}"/>
            </a:ext>
          </a:extLst>
        </xdr:cNvPr>
        <xdr:cNvCxnSpPr/>
      </xdr:nvCxnSpPr>
      <xdr:spPr>
        <a:xfrm>
          <a:off x="3133725" y="38585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326</xdr:row>
      <xdr:rowOff>76200</xdr:rowOff>
    </xdr:from>
    <xdr:to>
      <xdr:col>20</xdr:col>
      <xdr:colOff>114300</xdr:colOff>
      <xdr:row>326</xdr:row>
      <xdr:rowOff>76200</xdr:rowOff>
    </xdr:to>
    <xdr:cxnSp macro="">
      <xdr:nvCxnSpPr>
        <xdr:cNvPr id="1830" name="Straight Arrow Connector 1829">
          <a:extLst>
            <a:ext uri="{FF2B5EF4-FFF2-40B4-BE49-F238E27FC236}">
              <a16:creationId xmlns:a16="http://schemas.microsoft.com/office/drawing/2014/main" id="{C47F1032-042E-4347-AA6E-878916D6AA05}"/>
            </a:ext>
          </a:extLst>
        </xdr:cNvPr>
        <xdr:cNvCxnSpPr/>
      </xdr:nvCxnSpPr>
      <xdr:spPr>
        <a:xfrm>
          <a:off x="3133725" y="38728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295</xdr:row>
      <xdr:rowOff>0</xdr:rowOff>
    </xdr:from>
    <xdr:to>
      <xdr:col>38</xdr:col>
      <xdr:colOff>80979</xdr:colOff>
      <xdr:row>308</xdr:row>
      <xdr:rowOff>85723</xdr:rowOff>
    </xdr:to>
    <xdr:grpSp>
      <xdr:nvGrpSpPr>
        <xdr:cNvPr id="1852" name="Group 1851">
          <a:extLst>
            <a:ext uri="{FF2B5EF4-FFF2-40B4-BE49-F238E27FC236}">
              <a16:creationId xmlns:a16="http://schemas.microsoft.com/office/drawing/2014/main" id="{9FC59680-611C-073F-F695-E088E5A8798C}"/>
            </a:ext>
          </a:extLst>
        </xdr:cNvPr>
        <xdr:cNvGrpSpPr/>
      </xdr:nvGrpSpPr>
      <xdr:grpSpPr>
        <a:xfrm>
          <a:off x="409574" y="42795825"/>
          <a:ext cx="5824555" cy="1943098"/>
          <a:chOff x="409574" y="39652575"/>
          <a:chExt cx="5824555" cy="1943098"/>
        </a:xfrm>
      </xdr:grpSpPr>
      <xdr:sp macro="" textlink="">
        <xdr:nvSpPr>
          <xdr:cNvPr id="1782" name="Isosceles Triangle 1781">
            <a:extLst>
              <a:ext uri="{FF2B5EF4-FFF2-40B4-BE49-F238E27FC236}">
                <a16:creationId xmlns:a16="http://schemas.microsoft.com/office/drawing/2014/main" id="{8EE5D453-A6A0-0FB5-6FE0-5A9F64B9A09E}"/>
              </a:ext>
            </a:extLst>
          </xdr:cNvPr>
          <xdr:cNvSpPr/>
        </xdr:nvSpPr>
        <xdr:spPr>
          <a:xfrm>
            <a:off x="6072204" y="4008596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83" name="Isosceles Triangle 1782">
            <a:extLst>
              <a:ext uri="{FF2B5EF4-FFF2-40B4-BE49-F238E27FC236}">
                <a16:creationId xmlns:a16="http://schemas.microsoft.com/office/drawing/2014/main" id="{DBE408AF-0989-FB00-666A-207A927B312F}"/>
              </a:ext>
            </a:extLst>
          </xdr:cNvPr>
          <xdr:cNvSpPr/>
        </xdr:nvSpPr>
        <xdr:spPr>
          <a:xfrm>
            <a:off x="409575" y="4009072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84" name="Straight Connector 1783">
            <a:extLst>
              <a:ext uri="{FF2B5EF4-FFF2-40B4-BE49-F238E27FC236}">
                <a16:creationId xmlns:a16="http://schemas.microsoft.com/office/drawing/2014/main" id="{F4CF8442-3D3C-33B4-7A02-916940527DCA}"/>
              </a:ext>
            </a:extLst>
          </xdr:cNvPr>
          <xdr:cNvCxnSpPr/>
        </xdr:nvCxnSpPr>
        <xdr:spPr>
          <a:xfrm>
            <a:off x="485776" y="40081200"/>
            <a:ext cx="565784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5" name="Straight Arrow Connector 1784">
            <a:extLst>
              <a:ext uri="{FF2B5EF4-FFF2-40B4-BE49-F238E27FC236}">
                <a16:creationId xmlns:a16="http://schemas.microsoft.com/office/drawing/2014/main" id="{628E1E99-F50B-8B29-7159-7FCB5C4EF8A3}"/>
              </a:ext>
            </a:extLst>
          </xdr:cNvPr>
          <xdr:cNvCxnSpPr/>
        </xdr:nvCxnSpPr>
        <xdr:spPr>
          <a:xfrm flipV="1">
            <a:off x="485775" y="4020978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6" name="Straight Arrow Connector 1785">
            <a:extLst>
              <a:ext uri="{FF2B5EF4-FFF2-40B4-BE49-F238E27FC236}">
                <a16:creationId xmlns:a16="http://schemas.microsoft.com/office/drawing/2014/main" id="{DB8E795E-CEBE-AC74-4AEC-6278D3474D69}"/>
              </a:ext>
            </a:extLst>
          </xdr:cNvPr>
          <xdr:cNvCxnSpPr/>
        </xdr:nvCxnSpPr>
        <xdr:spPr>
          <a:xfrm flipV="1">
            <a:off x="6153166" y="4020502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7" name="Straight Connector 1786">
            <a:extLst>
              <a:ext uri="{FF2B5EF4-FFF2-40B4-BE49-F238E27FC236}">
                <a16:creationId xmlns:a16="http://schemas.microsoft.com/office/drawing/2014/main" id="{A26A3C5B-16BA-66A6-C8DC-EA309A535865}"/>
              </a:ext>
            </a:extLst>
          </xdr:cNvPr>
          <xdr:cNvCxnSpPr/>
        </xdr:nvCxnSpPr>
        <xdr:spPr>
          <a:xfrm>
            <a:off x="485775" y="40657463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8" name="Straight Connector 1787">
            <a:extLst>
              <a:ext uri="{FF2B5EF4-FFF2-40B4-BE49-F238E27FC236}">
                <a16:creationId xmlns:a16="http://schemas.microsoft.com/office/drawing/2014/main" id="{E4B9083C-DA3C-ED6D-E1A2-E65EEFD19AE2}"/>
              </a:ext>
            </a:extLst>
          </xdr:cNvPr>
          <xdr:cNvCxnSpPr/>
        </xdr:nvCxnSpPr>
        <xdr:spPr>
          <a:xfrm>
            <a:off x="6153165" y="40662225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9" name="Straight Connector 1788">
            <a:extLst>
              <a:ext uri="{FF2B5EF4-FFF2-40B4-BE49-F238E27FC236}">
                <a16:creationId xmlns:a16="http://schemas.microsoft.com/office/drawing/2014/main" id="{7FE36A47-8D3E-ED7E-DEFD-C70FD3C7A94B}"/>
              </a:ext>
            </a:extLst>
          </xdr:cNvPr>
          <xdr:cNvCxnSpPr/>
        </xdr:nvCxnSpPr>
        <xdr:spPr>
          <a:xfrm>
            <a:off x="409574" y="41367076"/>
            <a:ext cx="581977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0" name="Straight Connector 1789">
            <a:extLst>
              <a:ext uri="{FF2B5EF4-FFF2-40B4-BE49-F238E27FC236}">
                <a16:creationId xmlns:a16="http://schemas.microsoft.com/office/drawing/2014/main" id="{E3809AEE-DF48-06F0-8C9E-C231F4DC17CB}"/>
              </a:ext>
            </a:extLst>
          </xdr:cNvPr>
          <xdr:cNvCxnSpPr/>
        </xdr:nvCxnSpPr>
        <xdr:spPr>
          <a:xfrm flipH="1">
            <a:off x="442912" y="413289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1" name="Straight Connector 1790">
            <a:extLst>
              <a:ext uri="{FF2B5EF4-FFF2-40B4-BE49-F238E27FC236}">
                <a16:creationId xmlns:a16="http://schemas.microsoft.com/office/drawing/2014/main" id="{E48EE7E8-D6B6-E4A6-34A7-5EAA80C9797B}"/>
              </a:ext>
            </a:extLst>
          </xdr:cNvPr>
          <xdr:cNvCxnSpPr/>
        </xdr:nvCxnSpPr>
        <xdr:spPr>
          <a:xfrm flipH="1">
            <a:off x="6110302" y="413242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2" name="Straight Connector 1791">
            <a:extLst>
              <a:ext uri="{FF2B5EF4-FFF2-40B4-BE49-F238E27FC236}">
                <a16:creationId xmlns:a16="http://schemas.microsoft.com/office/drawing/2014/main" id="{223767C6-25CF-7B47-D7B7-AE0EF8082A0B}"/>
              </a:ext>
            </a:extLst>
          </xdr:cNvPr>
          <xdr:cNvCxnSpPr/>
        </xdr:nvCxnSpPr>
        <xdr:spPr>
          <a:xfrm>
            <a:off x="485775" y="414527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3" name="Straight Arrow Connector 1792">
            <a:extLst>
              <a:ext uri="{FF2B5EF4-FFF2-40B4-BE49-F238E27FC236}">
                <a16:creationId xmlns:a16="http://schemas.microsoft.com/office/drawing/2014/main" id="{A0B9D921-CE49-2922-8FD9-060810FABC3C}"/>
              </a:ext>
            </a:extLst>
          </xdr:cNvPr>
          <xdr:cNvCxnSpPr/>
        </xdr:nvCxnSpPr>
        <xdr:spPr>
          <a:xfrm>
            <a:off x="490537" y="4150995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4" name="Straight Arrow Connector 1793">
            <a:extLst>
              <a:ext uri="{FF2B5EF4-FFF2-40B4-BE49-F238E27FC236}">
                <a16:creationId xmlns:a16="http://schemas.microsoft.com/office/drawing/2014/main" id="{A1B527D2-0B7D-5028-1AED-9ECE769B416A}"/>
              </a:ext>
            </a:extLst>
          </xdr:cNvPr>
          <xdr:cNvCxnSpPr/>
        </xdr:nvCxnSpPr>
        <xdr:spPr>
          <a:xfrm>
            <a:off x="1057275" y="3965257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5" name="Straight Connector 1794">
            <a:extLst>
              <a:ext uri="{FF2B5EF4-FFF2-40B4-BE49-F238E27FC236}">
                <a16:creationId xmlns:a16="http://schemas.microsoft.com/office/drawing/2014/main" id="{20C99D0F-2456-7DBA-C1AA-8300EF907448}"/>
              </a:ext>
            </a:extLst>
          </xdr:cNvPr>
          <xdr:cNvCxnSpPr/>
        </xdr:nvCxnSpPr>
        <xdr:spPr>
          <a:xfrm>
            <a:off x="409575" y="41081325"/>
            <a:ext cx="5819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6" name="Straight Connector 1795">
            <a:extLst>
              <a:ext uri="{FF2B5EF4-FFF2-40B4-BE49-F238E27FC236}">
                <a16:creationId xmlns:a16="http://schemas.microsoft.com/office/drawing/2014/main" id="{A3A8F1CC-9513-28C5-2384-3D0CCE4C2348}"/>
              </a:ext>
            </a:extLst>
          </xdr:cNvPr>
          <xdr:cNvCxnSpPr/>
        </xdr:nvCxnSpPr>
        <xdr:spPr>
          <a:xfrm flipH="1">
            <a:off x="442913" y="4104322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7" name="Straight Connector 1796">
            <a:extLst>
              <a:ext uri="{FF2B5EF4-FFF2-40B4-BE49-F238E27FC236}">
                <a16:creationId xmlns:a16="http://schemas.microsoft.com/office/drawing/2014/main" id="{69B68B08-7667-B3B9-F22C-2524C709D561}"/>
              </a:ext>
            </a:extLst>
          </xdr:cNvPr>
          <xdr:cNvCxnSpPr/>
        </xdr:nvCxnSpPr>
        <xdr:spPr>
          <a:xfrm flipH="1">
            <a:off x="6110303" y="4103846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8" name="Straight Connector 1797">
            <a:extLst>
              <a:ext uri="{FF2B5EF4-FFF2-40B4-BE49-F238E27FC236}">
                <a16:creationId xmlns:a16="http://schemas.microsoft.com/office/drawing/2014/main" id="{AE461E90-9964-2E31-A17A-895F08F53D78}"/>
              </a:ext>
            </a:extLst>
          </xdr:cNvPr>
          <xdr:cNvCxnSpPr/>
        </xdr:nvCxnSpPr>
        <xdr:spPr>
          <a:xfrm>
            <a:off x="1619251" y="40366950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9" name="Straight Connector 1798">
            <a:extLst>
              <a:ext uri="{FF2B5EF4-FFF2-40B4-BE49-F238E27FC236}">
                <a16:creationId xmlns:a16="http://schemas.microsoft.com/office/drawing/2014/main" id="{335EFF03-D883-8E45-3B34-E43EBD592DAD}"/>
              </a:ext>
            </a:extLst>
          </xdr:cNvPr>
          <xdr:cNvCxnSpPr/>
        </xdr:nvCxnSpPr>
        <xdr:spPr>
          <a:xfrm flipH="1">
            <a:off x="1576388" y="41043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00" name="Group 1799">
            <a:extLst>
              <a:ext uri="{FF2B5EF4-FFF2-40B4-BE49-F238E27FC236}">
                <a16:creationId xmlns:a16="http://schemas.microsoft.com/office/drawing/2014/main" id="{1ACFB74E-201E-86DC-163B-277488374D78}"/>
              </a:ext>
            </a:extLst>
          </xdr:cNvPr>
          <xdr:cNvGrpSpPr/>
        </xdr:nvGrpSpPr>
        <xdr:grpSpPr>
          <a:xfrm>
            <a:off x="447675" y="40043100"/>
            <a:ext cx="85725" cy="85726"/>
            <a:chOff x="1738313" y="3957637"/>
            <a:chExt cx="85725" cy="85726"/>
          </a:xfrm>
        </xdr:grpSpPr>
        <xdr:cxnSp macro="">
          <xdr:nvCxnSpPr>
            <xdr:cNvPr id="1825" name="Straight Connector 1824">
              <a:extLst>
                <a:ext uri="{FF2B5EF4-FFF2-40B4-BE49-F238E27FC236}">
                  <a16:creationId xmlns:a16="http://schemas.microsoft.com/office/drawing/2014/main" id="{A0C3DBE7-9970-9A76-D41C-60D1FBB84E2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6" name="Straight Connector 1825">
              <a:extLst>
                <a:ext uri="{FF2B5EF4-FFF2-40B4-BE49-F238E27FC236}">
                  <a16:creationId xmlns:a16="http://schemas.microsoft.com/office/drawing/2014/main" id="{47CA88EF-8135-E87A-440C-4F6EC1059895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01" name="Group 1800">
            <a:extLst>
              <a:ext uri="{FF2B5EF4-FFF2-40B4-BE49-F238E27FC236}">
                <a16:creationId xmlns:a16="http://schemas.microsoft.com/office/drawing/2014/main" id="{B212085F-4409-5061-18F8-94C18D19CD93}"/>
              </a:ext>
            </a:extLst>
          </xdr:cNvPr>
          <xdr:cNvGrpSpPr/>
        </xdr:nvGrpSpPr>
        <xdr:grpSpPr>
          <a:xfrm>
            <a:off x="6115066" y="40043100"/>
            <a:ext cx="85725" cy="85726"/>
            <a:chOff x="1738313" y="3957637"/>
            <a:chExt cx="85725" cy="85726"/>
          </a:xfrm>
        </xdr:grpSpPr>
        <xdr:cxnSp macro="">
          <xdr:nvCxnSpPr>
            <xdr:cNvPr id="1823" name="Straight Connector 1822">
              <a:extLst>
                <a:ext uri="{FF2B5EF4-FFF2-40B4-BE49-F238E27FC236}">
                  <a16:creationId xmlns:a16="http://schemas.microsoft.com/office/drawing/2014/main" id="{20BF6E6E-7F3F-ECDA-DF3A-98927BE29C45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4" name="Straight Connector 1823">
              <a:extLst>
                <a:ext uri="{FF2B5EF4-FFF2-40B4-BE49-F238E27FC236}">
                  <a16:creationId xmlns:a16="http://schemas.microsoft.com/office/drawing/2014/main" id="{7B1E4A56-3118-7B1C-3AFE-0150544B5875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02" name="Straight Connector 1801">
            <a:extLst>
              <a:ext uri="{FF2B5EF4-FFF2-40B4-BE49-F238E27FC236}">
                <a16:creationId xmlns:a16="http://schemas.microsoft.com/office/drawing/2014/main" id="{16F97C47-17B3-5E1E-A1B2-01AAD8DF6B7B}"/>
              </a:ext>
            </a:extLst>
          </xdr:cNvPr>
          <xdr:cNvCxnSpPr/>
        </xdr:nvCxnSpPr>
        <xdr:spPr>
          <a:xfrm>
            <a:off x="2752726" y="40366950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3" name="Straight Connector 1802">
            <a:extLst>
              <a:ext uri="{FF2B5EF4-FFF2-40B4-BE49-F238E27FC236}">
                <a16:creationId xmlns:a16="http://schemas.microsoft.com/office/drawing/2014/main" id="{13CA8EDD-E50B-72CE-6611-DB4915EB6240}"/>
              </a:ext>
            </a:extLst>
          </xdr:cNvPr>
          <xdr:cNvCxnSpPr/>
        </xdr:nvCxnSpPr>
        <xdr:spPr>
          <a:xfrm flipH="1">
            <a:off x="2709863" y="41043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4" name="Straight Arrow Connector 1803">
            <a:extLst>
              <a:ext uri="{FF2B5EF4-FFF2-40B4-BE49-F238E27FC236}">
                <a16:creationId xmlns:a16="http://schemas.microsoft.com/office/drawing/2014/main" id="{51294E04-927F-EB7D-61FC-62F1BACB4420}"/>
              </a:ext>
            </a:extLst>
          </xdr:cNvPr>
          <xdr:cNvCxnSpPr/>
        </xdr:nvCxnSpPr>
        <xdr:spPr>
          <a:xfrm>
            <a:off x="2200275" y="3965257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5" name="Straight Connector 1804">
            <a:extLst>
              <a:ext uri="{FF2B5EF4-FFF2-40B4-BE49-F238E27FC236}">
                <a16:creationId xmlns:a16="http://schemas.microsoft.com/office/drawing/2014/main" id="{4D1BCC9A-18E1-72C2-69AC-81030D085D30}"/>
              </a:ext>
            </a:extLst>
          </xdr:cNvPr>
          <xdr:cNvCxnSpPr/>
        </xdr:nvCxnSpPr>
        <xdr:spPr>
          <a:xfrm>
            <a:off x="3886201" y="40366950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6" name="Straight Connector 1805">
            <a:extLst>
              <a:ext uri="{FF2B5EF4-FFF2-40B4-BE49-F238E27FC236}">
                <a16:creationId xmlns:a16="http://schemas.microsoft.com/office/drawing/2014/main" id="{A590E6CD-DA68-7153-6522-96DB344077CA}"/>
              </a:ext>
            </a:extLst>
          </xdr:cNvPr>
          <xdr:cNvCxnSpPr/>
        </xdr:nvCxnSpPr>
        <xdr:spPr>
          <a:xfrm flipH="1">
            <a:off x="3843338" y="41043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7" name="Straight Arrow Connector 1806">
            <a:extLst>
              <a:ext uri="{FF2B5EF4-FFF2-40B4-BE49-F238E27FC236}">
                <a16:creationId xmlns:a16="http://schemas.microsoft.com/office/drawing/2014/main" id="{47E7B83C-FD11-5A8F-3B6F-D61E49B2E4CD}"/>
              </a:ext>
            </a:extLst>
          </xdr:cNvPr>
          <xdr:cNvCxnSpPr/>
        </xdr:nvCxnSpPr>
        <xdr:spPr>
          <a:xfrm>
            <a:off x="3324225" y="3965257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08" name="Group 1807">
            <a:extLst>
              <a:ext uri="{FF2B5EF4-FFF2-40B4-BE49-F238E27FC236}">
                <a16:creationId xmlns:a16="http://schemas.microsoft.com/office/drawing/2014/main" id="{449EBF9A-1DBE-343E-5B83-AC49EEE1F77C}"/>
              </a:ext>
            </a:extLst>
          </xdr:cNvPr>
          <xdr:cNvGrpSpPr/>
        </xdr:nvGrpSpPr>
        <xdr:grpSpPr>
          <a:xfrm>
            <a:off x="1576387" y="40033575"/>
            <a:ext cx="85725" cy="85726"/>
            <a:chOff x="1738313" y="3957637"/>
            <a:chExt cx="85725" cy="85726"/>
          </a:xfrm>
        </xdr:grpSpPr>
        <xdr:cxnSp macro="">
          <xdr:nvCxnSpPr>
            <xdr:cNvPr id="1821" name="Straight Connector 1820">
              <a:extLst>
                <a:ext uri="{FF2B5EF4-FFF2-40B4-BE49-F238E27FC236}">
                  <a16:creationId xmlns:a16="http://schemas.microsoft.com/office/drawing/2014/main" id="{2080791E-79CE-7DB0-B195-4296E40C7E8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2" name="Straight Connector 1821">
              <a:extLst>
                <a:ext uri="{FF2B5EF4-FFF2-40B4-BE49-F238E27FC236}">
                  <a16:creationId xmlns:a16="http://schemas.microsoft.com/office/drawing/2014/main" id="{ABC897FE-6F08-A29F-75BF-5A7B3A89B5D9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09" name="Group 1808">
            <a:extLst>
              <a:ext uri="{FF2B5EF4-FFF2-40B4-BE49-F238E27FC236}">
                <a16:creationId xmlns:a16="http://schemas.microsoft.com/office/drawing/2014/main" id="{F7EC04EF-C019-4836-622E-290DA67F78F8}"/>
              </a:ext>
            </a:extLst>
          </xdr:cNvPr>
          <xdr:cNvGrpSpPr/>
        </xdr:nvGrpSpPr>
        <xdr:grpSpPr>
          <a:xfrm>
            <a:off x="2709862" y="40033575"/>
            <a:ext cx="85725" cy="85726"/>
            <a:chOff x="1738313" y="3957637"/>
            <a:chExt cx="85725" cy="85726"/>
          </a:xfrm>
        </xdr:grpSpPr>
        <xdr:cxnSp macro="">
          <xdr:nvCxnSpPr>
            <xdr:cNvPr id="1819" name="Straight Connector 1818">
              <a:extLst>
                <a:ext uri="{FF2B5EF4-FFF2-40B4-BE49-F238E27FC236}">
                  <a16:creationId xmlns:a16="http://schemas.microsoft.com/office/drawing/2014/main" id="{BC700CB2-8B58-6281-1D61-4BBBBBED32E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20" name="Straight Connector 1819">
              <a:extLst>
                <a:ext uri="{FF2B5EF4-FFF2-40B4-BE49-F238E27FC236}">
                  <a16:creationId xmlns:a16="http://schemas.microsoft.com/office/drawing/2014/main" id="{47176D5A-0DCC-FA35-5DA0-7F10E828F77D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10" name="Group 1809">
            <a:extLst>
              <a:ext uri="{FF2B5EF4-FFF2-40B4-BE49-F238E27FC236}">
                <a16:creationId xmlns:a16="http://schemas.microsoft.com/office/drawing/2014/main" id="{1F95F9CA-21F3-2FA5-84B6-C91DE0C70DC7}"/>
              </a:ext>
            </a:extLst>
          </xdr:cNvPr>
          <xdr:cNvGrpSpPr/>
        </xdr:nvGrpSpPr>
        <xdr:grpSpPr>
          <a:xfrm>
            <a:off x="3843337" y="40038338"/>
            <a:ext cx="85725" cy="85726"/>
            <a:chOff x="1738313" y="3957637"/>
            <a:chExt cx="85725" cy="85726"/>
          </a:xfrm>
        </xdr:grpSpPr>
        <xdr:cxnSp macro="">
          <xdr:nvCxnSpPr>
            <xdr:cNvPr id="1817" name="Straight Connector 1816">
              <a:extLst>
                <a:ext uri="{FF2B5EF4-FFF2-40B4-BE49-F238E27FC236}">
                  <a16:creationId xmlns:a16="http://schemas.microsoft.com/office/drawing/2014/main" id="{ED4603C7-B5AB-736A-F321-C02ECC39054F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18" name="Straight Connector 1817">
              <a:extLst>
                <a:ext uri="{FF2B5EF4-FFF2-40B4-BE49-F238E27FC236}">
                  <a16:creationId xmlns:a16="http://schemas.microsoft.com/office/drawing/2014/main" id="{F460A94A-F640-6F8B-1FBA-55BCFB5F14BA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11" name="Straight Connector 1810">
            <a:extLst>
              <a:ext uri="{FF2B5EF4-FFF2-40B4-BE49-F238E27FC236}">
                <a16:creationId xmlns:a16="http://schemas.microsoft.com/office/drawing/2014/main" id="{14441C22-864E-4DC4-C303-EEC3CAC6B1F9}"/>
              </a:ext>
            </a:extLst>
          </xdr:cNvPr>
          <xdr:cNvCxnSpPr/>
        </xdr:nvCxnSpPr>
        <xdr:spPr>
          <a:xfrm>
            <a:off x="5019676" y="40366950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2" name="Straight Connector 1811">
            <a:extLst>
              <a:ext uri="{FF2B5EF4-FFF2-40B4-BE49-F238E27FC236}">
                <a16:creationId xmlns:a16="http://schemas.microsoft.com/office/drawing/2014/main" id="{75FDC50E-34C1-29EC-BBC2-89EB45C2AE68}"/>
              </a:ext>
            </a:extLst>
          </xdr:cNvPr>
          <xdr:cNvCxnSpPr/>
        </xdr:nvCxnSpPr>
        <xdr:spPr>
          <a:xfrm flipH="1">
            <a:off x="4976813" y="41043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3" name="Straight Arrow Connector 1812">
            <a:extLst>
              <a:ext uri="{FF2B5EF4-FFF2-40B4-BE49-F238E27FC236}">
                <a16:creationId xmlns:a16="http://schemas.microsoft.com/office/drawing/2014/main" id="{F0879AAB-31CB-B967-4422-19DC679497F6}"/>
              </a:ext>
            </a:extLst>
          </xdr:cNvPr>
          <xdr:cNvCxnSpPr/>
        </xdr:nvCxnSpPr>
        <xdr:spPr>
          <a:xfrm>
            <a:off x="4457700" y="3965257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814" name="Group 1813">
            <a:extLst>
              <a:ext uri="{FF2B5EF4-FFF2-40B4-BE49-F238E27FC236}">
                <a16:creationId xmlns:a16="http://schemas.microsoft.com/office/drawing/2014/main" id="{0DDCE15C-E1B5-6033-06B4-F5532C190C2E}"/>
              </a:ext>
            </a:extLst>
          </xdr:cNvPr>
          <xdr:cNvGrpSpPr/>
        </xdr:nvGrpSpPr>
        <xdr:grpSpPr>
          <a:xfrm>
            <a:off x="4976812" y="40038338"/>
            <a:ext cx="85725" cy="85726"/>
            <a:chOff x="1738313" y="3957637"/>
            <a:chExt cx="85725" cy="85726"/>
          </a:xfrm>
        </xdr:grpSpPr>
        <xdr:cxnSp macro="">
          <xdr:nvCxnSpPr>
            <xdr:cNvPr id="1815" name="Straight Connector 1814">
              <a:extLst>
                <a:ext uri="{FF2B5EF4-FFF2-40B4-BE49-F238E27FC236}">
                  <a16:creationId xmlns:a16="http://schemas.microsoft.com/office/drawing/2014/main" id="{52E871E0-A070-8065-A9E1-A48D9E50B9A4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16" name="Straight Connector 1815">
              <a:extLst>
                <a:ext uri="{FF2B5EF4-FFF2-40B4-BE49-F238E27FC236}">
                  <a16:creationId xmlns:a16="http://schemas.microsoft.com/office/drawing/2014/main" id="{B8BBF9BC-37A5-9A4F-E8A3-CD3E0CADD8C8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831" name="Straight Arrow Connector 1830">
            <a:extLst>
              <a:ext uri="{FF2B5EF4-FFF2-40B4-BE49-F238E27FC236}">
                <a16:creationId xmlns:a16="http://schemas.microsoft.com/office/drawing/2014/main" id="{A4CE8B33-12C2-4F3A-9431-0985EBA60AE2}"/>
              </a:ext>
            </a:extLst>
          </xdr:cNvPr>
          <xdr:cNvCxnSpPr/>
        </xdr:nvCxnSpPr>
        <xdr:spPr>
          <a:xfrm>
            <a:off x="5600700" y="3966210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4" name="Straight Connector 1833">
            <a:extLst>
              <a:ext uri="{FF2B5EF4-FFF2-40B4-BE49-F238E27FC236}">
                <a16:creationId xmlns:a16="http://schemas.microsoft.com/office/drawing/2014/main" id="{BB17D9FE-26F5-45F5-A938-7D2D06774B00}"/>
              </a:ext>
            </a:extLst>
          </xdr:cNvPr>
          <xdr:cNvCxnSpPr/>
        </xdr:nvCxnSpPr>
        <xdr:spPr>
          <a:xfrm>
            <a:off x="409575" y="40795575"/>
            <a:ext cx="58197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5" name="Straight Connector 1834">
            <a:extLst>
              <a:ext uri="{FF2B5EF4-FFF2-40B4-BE49-F238E27FC236}">
                <a16:creationId xmlns:a16="http://schemas.microsoft.com/office/drawing/2014/main" id="{09722C72-0724-4549-95AB-97B14A5F0B1D}"/>
              </a:ext>
            </a:extLst>
          </xdr:cNvPr>
          <xdr:cNvCxnSpPr/>
        </xdr:nvCxnSpPr>
        <xdr:spPr>
          <a:xfrm flipH="1">
            <a:off x="442913" y="4075747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6" name="Straight Connector 1835">
            <a:extLst>
              <a:ext uri="{FF2B5EF4-FFF2-40B4-BE49-F238E27FC236}">
                <a16:creationId xmlns:a16="http://schemas.microsoft.com/office/drawing/2014/main" id="{5F1B06CF-EF9D-4E05-A562-FC3D1A6E638D}"/>
              </a:ext>
            </a:extLst>
          </xdr:cNvPr>
          <xdr:cNvCxnSpPr/>
        </xdr:nvCxnSpPr>
        <xdr:spPr>
          <a:xfrm flipH="1">
            <a:off x="6110303" y="4075271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7" name="Straight Connector 1836">
            <a:extLst>
              <a:ext uri="{FF2B5EF4-FFF2-40B4-BE49-F238E27FC236}">
                <a16:creationId xmlns:a16="http://schemas.microsoft.com/office/drawing/2014/main" id="{AB201C7E-3F1A-4721-AC91-8B840354347A}"/>
              </a:ext>
            </a:extLst>
          </xdr:cNvPr>
          <xdr:cNvCxnSpPr/>
        </xdr:nvCxnSpPr>
        <xdr:spPr>
          <a:xfrm flipH="1">
            <a:off x="1576388" y="40757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8" name="Straight Connector 1837">
            <a:extLst>
              <a:ext uri="{FF2B5EF4-FFF2-40B4-BE49-F238E27FC236}">
                <a16:creationId xmlns:a16="http://schemas.microsoft.com/office/drawing/2014/main" id="{85A5C64F-EAAA-4EE3-B38A-9BBF36A1FB11}"/>
              </a:ext>
            </a:extLst>
          </xdr:cNvPr>
          <xdr:cNvCxnSpPr/>
        </xdr:nvCxnSpPr>
        <xdr:spPr>
          <a:xfrm flipH="1">
            <a:off x="2709863" y="40757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9" name="Straight Connector 1838">
            <a:extLst>
              <a:ext uri="{FF2B5EF4-FFF2-40B4-BE49-F238E27FC236}">
                <a16:creationId xmlns:a16="http://schemas.microsoft.com/office/drawing/2014/main" id="{F4945308-89B6-43C9-A4AF-30EEBE67675C}"/>
              </a:ext>
            </a:extLst>
          </xdr:cNvPr>
          <xdr:cNvCxnSpPr/>
        </xdr:nvCxnSpPr>
        <xdr:spPr>
          <a:xfrm flipH="1">
            <a:off x="3843338" y="40757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0" name="Straight Connector 1839">
            <a:extLst>
              <a:ext uri="{FF2B5EF4-FFF2-40B4-BE49-F238E27FC236}">
                <a16:creationId xmlns:a16="http://schemas.microsoft.com/office/drawing/2014/main" id="{B7C70952-3388-4DD8-BD90-9901D72CE44E}"/>
              </a:ext>
            </a:extLst>
          </xdr:cNvPr>
          <xdr:cNvCxnSpPr/>
        </xdr:nvCxnSpPr>
        <xdr:spPr>
          <a:xfrm flipH="1">
            <a:off x="4976813" y="40757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1" name="Straight Connector 1840">
            <a:extLst>
              <a:ext uri="{FF2B5EF4-FFF2-40B4-BE49-F238E27FC236}">
                <a16:creationId xmlns:a16="http://schemas.microsoft.com/office/drawing/2014/main" id="{5DA69985-0507-46E8-B2AC-CF8651117945}"/>
              </a:ext>
            </a:extLst>
          </xdr:cNvPr>
          <xdr:cNvCxnSpPr/>
        </xdr:nvCxnSpPr>
        <xdr:spPr>
          <a:xfrm>
            <a:off x="1057275" y="40405050"/>
            <a:ext cx="0" cy="4619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2" name="Straight Connector 1841">
            <a:extLst>
              <a:ext uri="{FF2B5EF4-FFF2-40B4-BE49-F238E27FC236}">
                <a16:creationId xmlns:a16="http://schemas.microsoft.com/office/drawing/2014/main" id="{9AF8D11B-17BD-45DC-B679-4AC2F871C2A4}"/>
              </a:ext>
            </a:extLst>
          </xdr:cNvPr>
          <xdr:cNvCxnSpPr/>
        </xdr:nvCxnSpPr>
        <xdr:spPr>
          <a:xfrm flipH="1">
            <a:off x="1014412" y="4075747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4" name="Straight Connector 1843">
            <a:extLst>
              <a:ext uri="{FF2B5EF4-FFF2-40B4-BE49-F238E27FC236}">
                <a16:creationId xmlns:a16="http://schemas.microsoft.com/office/drawing/2014/main" id="{498FE69C-52CE-4B54-BEDC-19B637C80954}"/>
              </a:ext>
            </a:extLst>
          </xdr:cNvPr>
          <xdr:cNvCxnSpPr/>
        </xdr:nvCxnSpPr>
        <xdr:spPr>
          <a:xfrm>
            <a:off x="2190750" y="40405050"/>
            <a:ext cx="0" cy="4619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5" name="Straight Connector 1844">
            <a:extLst>
              <a:ext uri="{FF2B5EF4-FFF2-40B4-BE49-F238E27FC236}">
                <a16:creationId xmlns:a16="http://schemas.microsoft.com/office/drawing/2014/main" id="{2768CCDC-8330-448B-800B-450FF3D7DB11}"/>
              </a:ext>
            </a:extLst>
          </xdr:cNvPr>
          <xdr:cNvCxnSpPr/>
        </xdr:nvCxnSpPr>
        <xdr:spPr>
          <a:xfrm flipH="1">
            <a:off x="2147887" y="4075747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6" name="Straight Connector 1845">
            <a:extLst>
              <a:ext uri="{FF2B5EF4-FFF2-40B4-BE49-F238E27FC236}">
                <a16:creationId xmlns:a16="http://schemas.microsoft.com/office/drawing/2014/main" id="{A77B7F27-3B29-4F30-866E-68996B2D18E5}"/>
              </a:ext>
            </a:extLst>
          </xdr:cNvPr>
          <xdr:cNvCxnSpPr/>
        </xdr:nvCxnSpPr>
        <xdr:spPr>
          <a:xfrm>
            <a:off x="3324225" y="40405050"/>
            <a:ext cx="0" cy="4619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7" name="Straight Connector 1846">
            <a:extLst>
              <a:ext uri="{FF2B5EF4-FFF2-40B4-BE49-F238E27FC236}">
                <a16:creationId xmlns:a16="http://schemas.microsoft.com/office/drawing/2014/main" id="{684D8A47-C39A-4931-8495-DC8386890E5F}"/>
              </a:ext>
            </a:extLst>
          </xdr:cNvPr>
          <xdr:cNvCxnSpPr/>
        </xdr:nvCxnSpPr>
        <xdr:spPr>
          <a:xfrm flipH="1">
            <a:off x="3281362" y="4075747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8" name="Straight Connector 1847">
            <a:extLst>
              <a:ext uri="{FF2B5EF4-FFF2-40B4-BE49-F238E27FC236}">
                <a16:creationId xmlns:a16="http://schemas.microsoft.com/office/drawing/2014/main" id="{E9CD7739-0826-468D-BF2B-257044DF63B2}"/>
              </a:ext>
            </a:extLst>
          </xdr:cNvPr>
          <xdr:cNvCxnSpPr/>
        </xdr:nvCxnSpPr>
        <xdr:spPr>
          <a:xfrm>
            <a:off x="4457700" y="40405050"/>
            <a:ext cx="0" cy="4619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9" name="Straight Connector 1848">
            <a:extLst>
              <a:ext uri="{FF2B5EF4-FFF2-40B4-BE49-F238E27FC236}">
                <a16:creationId xmlns:a16="http://schemas.microsoft.com/office/drawing/2014/main" id="{C72CF199-4E42-4D5C-BDD8-CF00483FE1AA}"/>
              </a:ext>
            </a:extLst>
          </xdr:cNvPr>
          <xdr:cNvCxnSpPr/>
        </xdr:nvCxnSpPr>
        <xdr:spPr>
          <a:xfrm flipH="1">
            <a:off x="4414837" y="4075747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0" name="Straight Connector 1849">
            <a:extLst>
              <a:ext uri="{FF2B5EF4-FFF2-40B4-BE49-F238E27FC236}">
                <a16:creationId xmlns:a16="http://schemas.microsoft.com/office/drawing/2014/main" id="{C14ED565-720C-4614-91C9-A1A8390DD005}"/>
              </a:ext>
            </a:extLst>
          </xdr:cNvPr>
          <xdr:cNvCxnSpPr/>
        </xdr:nvCxnSpPr>
        <xdr:spPr>
          <a:xfrm>
            <a:off x="5591175" y="40405050"/>
            <a:ext cx="0" cy="4619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1" name="Straight Connector 1850">
            <a:extLst>
              <a:ext uri="{FF2B5EF4-FFF2-40B4-BE49-F238E27FC236}">
                <a16:creationId xmlns:a16="http://schemas.microsoft.com/office/drawing/2014/main" id="{F4A6FF6F-2096-4581-A9CD-4746C1F7E5BC}"/>
              </a:ext>
            </a:extLst>
          </xdr:cNvPr>
          <xdr:cNvCxnSpPr/>
        </xdr:nvCxnSpPr>
        <xdr:spPr>
          <a:xfrm flipH="1">
            <a:off x="5548312" y="4075747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85724</xdr:colOff>
      <xdr:row>790</xdr:row>
      <xdr:rowOff>128590</xdr:rowOff>
    </xdr:from>
    <xdr:to>
      <xdr:col>31</xdr:col>
      <xdr:colOff>85725</xdr:colOff>
      <xdr:row>805</xdr:row>
      <xdr:rowOff>85723</xdr:rowOff>
    </xdr:to>
    <xdr:grpSp>
      <xdr:nvGrpSpPr>
        <xdr:cNvPr id="1856" name="Group 1855">
          <a:extLst>
            <a:ext uri="{FF2B5EF4-FFF2-40B4-BE49-F238E27FC236}">
              <a16:creationId xmlns:a16="http://schemas.microsoft.com/office/drawing/2014/main" id="{F0A2142F-A53C-0C6F-93A3-3673BF6727DA}"/>
            </a:ext>
          </a:extLst>
        </xdr:cNvPr>
        <xdr:cNvGrpSpPr/>
      </xdr:nvGrpSpPr>
      <xdr:grpSpPr>
        <a:xfrm>
          <a:off x="409574" y="113647540"/>
          <a:ext cx="4695826" cy="2100258"/>
          <a:chOff x="409574" y="107218165"/>
          <a:chExt cx="4695826" cy="2100258"/>
        </a:xfrm>
      </xdr:grpSpPr>
      <xdr:cxnSp macro="">
        <xdr:nvCxnSpPr>
          <xdr:cNvPr id="1225" name="Straight Connector 1224">
            <a:extLst>
              <a:ext uri="{FF2B5EF4-FFF2-40B4-BE49-F238E27FC236}">
                <a16:creationId xmlns:a16="http://schemas.microsoft.com/office/drawing/2014/main" id="{4524BF3F-46D0-F226-5038-AE2712C29D06}"/>
              </a:ext>
            </a:extLst>
          </xdr:cNvPr>
          <xdr:cNvCxnSpPr/>
        </xdr:nvCxnSpPr>
        <xdr:spPr>
          <a:xfrm>
            <a:off x="409575" y="108804074"/>
            <a:ext cx="46958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09" name="Isosceles Triangle 1308">
            <a:extLst>
              <a:ext uri="{FF2B5EF4-FFF2-40B4-BE49-F238E27FC236}">
                <a16:creationId xmlns:a16="http://schemas.microsoft.com/office/drawing/2014/main" id="{C082BAF3-C8B7-5798-3816-6B67F95A6ABA}"/>
              </a:ext>
            </a:extLst>
          </xdr:cNvPr>
          <xdr:cNvSpPr/>
        </xdr:nvSpPr>
        <xdr:spPr>
          <a:xfrm>
            <a:off x="409575" y="1078134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10" name="Straight Connector 1309">
            <a:extLst>
              <a:ext uri="{FF2B5EF4-FFF2-40B4-BE49-F238E27FC236}">
                <a16:creationId xmlns:a16="http://schemas.microsoft.com/office/drawing/2014/main" id="{CE166A00-EEB0-6721-8541-B1C013B6DCD9}"/>
              </a:ext>
            </a:extLst>
          </xdr:cNvPr>
          <xdr:cNvCxnSpPr/>
        </xdr:nvCxnSpPr>
        <xdr:spPr>
          <a:xfrm>
            <a:off x="485776" y="107803950"/>
            <a:ext cx="453389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11" name="Isosceles Triangle 1310">
            <a:extLst>
              <a:ext uri="{FF2B5EF4-FFF2-40B4-BE49-F238E27FC236}">
                <a16:creationId xmlns:a16="http://schemas.microsoft.com/office/drawing/2014/main" id="{220F42DE-796B-97BF-8A27-D714BA7BDA21}"/>
              </a:ext>
            </a:extLst>
          </xdr:cNvPr>
          <xdr:cNvSpPr/>
        </xdr:nvSpPr>
        <xdr:spPr>
          <a:xfrm>
            <a:off x="4938729" y="1078087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20" name="Straight Arrow Connector 1319">
            <a:extLst>
              <a:ext uri="{FF2B5EF4-FFF2-40B4-BE49-F238E27FC236}">
                <a16:creationId xmlns:a16="http://schemas.microsoft.com/office/drawing/2014/main" id="{F8EB68C9-258E-78C5-A5BA-CACD2ACD8162}"/>
              </a:ext>
            </a:extLst>
          </xdr:cNvPr>
          <xdr:cNvCxnSpPr/>
        </xdr:nvCxnSpPr>
        <xdr:spPr>
          <a:xfrm>
            <a:off x="485775" y="1075658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5" name="Straight Arrow Connector 1324">
            <a:extLst>
              <a:ext uri="{FF2B5EF4-FFF2-40B4-BE49-F238E27FC236}">
                <a16:creationId xmlns:a16="http://schemas.microsoft.com/office/drawing/2014/main" id="{F37F8450-87CF-E99F-1AF8-F73CE043A49D}"/>
              </a:ext>
            </a:extLst>
          </xdr:cNvPr>
          <xdr:cNvCxnSpPr/>
        </xdr:nvCxnSpPr>
        <xdr:spPr>
          <a:xfrm>
            <a:off x="647700" y="107570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0" name="Straight Arrow Connector 1329">
            <a:extLst>
              <a:ext uri="{FF2B5EF4-FFF2-40B4-BE49-F238E27FC236}">
                <a16:creationId xmlns:a16="http://schemas.microsoft.com/office/drawing/2014/main" id="{A3062813-4FE5-5671-7C01-1D289A6EAD31}"/>
              </a:ext>
            </a:extLst>
          </xdr:cNvPr>
          <xdr:cNvCxnSpPr/>
        </xdr:nvCxnSpPr>
        <xdr:spPr>
          <a:xfrm>
            <a:off x="809625" y="107570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1" name="Straight Arrow Connector 1330">
            <a:extLst>
              <a:ext uri="{FF2B5EF4-FFF2-40B4-BE49-F238E27FC236}">
                <a16:creationId xmlns:a16="http://schemas.microsoft.com/office/drawing/2014/main" id="{387042D1-46EE-BCF9-46DF-A2024BBBA4BE}"/>
              </a:ext>
            </a:extLst>
          </xdr:cNvPr>
          <xdr:cNvCxnSpPr/>
        </xdr:nvCxnSpPr>
        <xdr:spPr>
          <a:xfrm>
            <a:off x="971550" y="1075753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2" name="Straight Arrow Connector 1331">
            <a:extLst>
              <a:ext uri="{FF2B5EF4-FFF2-40B4-BE49-F238E27FC236}">
                <a16:creationId xmlns:a16="http://schemas.microsoft.com/office/drawing/2014/main" id="{155180BA-C978-A609-0256-28D4CD50BA1E}"/>
              </a:ext>
            </a:extLst>
          </xdr:cNvPr>
          <xdr:cNvCxnSpPr/>
        </xdr:nvCxnSpPr>
        <xdr:spPr>
          <a:xfrm>
            <a:off x="1133475" y="1075705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3" name="Straight Arrow Connector 1332">
            <a:extLst>
              <a:ext uri="{FF2B5EF4-FFF2-40B4-BE49-F238E27FC236}">
                <a16:creationId xmlns:a16="http://schemas.microsoft.com/office/drawing/2014/main" id="{EDFB1C5E-8A83-3299-CBB3-50FB2F4546DD}"/>
              </a:ext>
            </a:extLst>
          </xdr:cNvPr>
          <xdr:cNvCxnSpPr/>
        </xdr:nvCxnSpPr>
        <xdr:spPr>
          <a:xfrm>
            <a:off x="1295400" y="107575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4" name="Straight Arrow Connector 1333">
            <a:extLst>
              <a:ext uri="{FF2B5EF4-FFF2-40B4-BE49-F238E27FC236}">
                <a16:creationId xmlns:a16="http://schemas.microsoft.com/office/drawing/2014/main" id="{9156307C-CAF9-F8B3-C1D0-6811A2183C92}"/>
              </a:ext>
            </a:extLst>
          </xdr:cNvPr>
          <xdr:cNvCxnSpPr/>
        </xdr:nvCxnSpPr>
        <xdr:spPr>
          <a:xfrm>
            <a:off x="1457325" y="107575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5" name="Straight Arrow Connector 1334">
            <a:extLst>
              <a:ext uri="{FF2B5EF4-FFF2-40B4-BE49-F238E27FC236}">
                <a16:creationId xmlns:a16="http://schemas.microsoft.com/office/drawing/2014/main" id="{F54E6012-23F4-55BE-A682-B697F537D1CD}"/>
              </a:ext>
            </a:extLst>
          </xdr:cNvPr>
          <xdr:cNvCxnSpPr/>
        </xdr:nvCxnSpPr>
        <xdr:spPr>
          <a:xfrm>
            <a:off x="1781175" y="1075705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6" name="Straight Arrow Connector 1335">
            <a:extLst>
              <a:ext uri="{FF2B5EF4-FFF2-40B4-BE49-F238E27FC236}">
                <a16:creationId xmlns:a16="http://schemas.microsoft.com/office/drawing/2014/main" id="{1077B1DB-1E26-1C56-EC09-5E97B552D3AA}"/>
              </a:ext>
            </a:extLst>
          </xdr:cNvPr>
          <xdr:cNvCxnSpPr/>
        </xdr:nvCxnSpPr>
        <xdr:spPr>
          <a:xfrm>
            <a:off x="1943100" y="107575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7" name="Straight Arrow Connector 1336">
            <a:extLst>
              <a:ext uri="{FF2B5EF4-FFF2-40B4-BE49-F238E27FC236}">
                <a16:creationId xmlns:a16="http://schemas.microsoft.com/office/drawing/2014/main" id="{F5DF9EB7-E2B1-494B-F0B5-94B080B02A1A}"/>
              </a:ext>
            </a:extLst>
          </xdr:cNvPr>
          <xdr:cNvCxnSpPr/>
        </xdr:nvCxnSpPr>
        <xdr:spPr>
          <a:xfrm>
            <a:off x="2105025" y="107575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8" name="Straight Arrow Connector 1337">
            <a:extLst>
              <a:ext uri="{FF2B5EF4-FFF2-40B4-BE49-F238E27FC236}">
                <a16:creationId xmlns:a16="http://schemas.microsoft.com/office/drawing/2014/main" id="{ED855B0C-2482-FD35-E9FA-3B2469A2D575}"/>
              </a:ext>
            </a:extLst>
          </xdr:cNvPr>
          <xdr:cNvCxnSpPr/>
        </xdr:nvCxnSpPr>
        <xdr:spPr>
          <a:xfrm>
            <a:off x="2266950" y="1075801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9" name="Straight Arrow Connector 1338">
            <a:extLst>
              <a:ext uri="{FF2B5EF4-FFF2-40B4-BE49-F238E27FC236}">
                <a16:creationId xmlns:a16="http://schemas.microsoft.com/office/drawing/2014/main" id="{D38DD412-A56C-AED9-79E0-DCDB41B36315}"/>
              </a:ext>
            </a:extLst>
          </xdr:cNvPr>
          <xdr:cNvCxnSpPr/>
        </xdr:nvCxnSpPr>
        <xdr:spPr>
          <a:xfrm>
            <a:off x="2428875" y="1075705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0" name="Straight Arrow Connector 1339">
            <a:extLst>
              <a:ext uri="{FF2B5EF4-FFF2-40B4-BE49-F238E27FC236}">
                <a16:creationId xmlns:a16="http://schemas.microsoft.com/office/drawing/2014/main" id="{8F1E057D-79FF-62E0-1516-DD8C1773D56A}"/>
              </a:ext>
            </a:extLst>
          </xdr:cNvPr>
          <xdr:cNvCxnSpPr/>
        </xdr:nvCxnSpPr>
        <xdr:spPr>
          <a:xfrm>
            <a:off x="2590800" y="107575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1" name="Straight Connector 1340">
            <a:extLst>
              <a:ext uri="{FF2B5EF4-FFF2-40B4-BE49-F238E27FC236}">
                <a16:creationId xmlns:a16="http://schemas.microsoft.com/office/drawing/2014/main" id="{C3AFCD10-5EA7-D6BC-DA78-387A40FD2BFD}"/>
              </a:ext>
            </a:extLst>
          </xdr:cNvPr>
          <xdr:cNvCxnSpPr/>
        </xdr:nvCxnSpPr>
        <xdr:spPr>
          <a:xfrm>
            <a:off x="485768" y="107570587"/>
            <a:ext cx="453390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2" name="Straight Arrow Connector 1341">
            <a:extLst>
              <a:ext uri="{FF2B5EF4-FFF2-40B4-BE49-F238E27FC236}">
                <a16:creationId xmlns:a16="http://schemas.microsoft.com/office/drawing/2014/main" id="{D2165AC2-30FC-53AC-0839-8F41208D8F9C}"/>
              </a:ext>
            </a:extLst>
          </xdr:cNvPr>
          <xdr:cNvCxnSpPr/>
        </xdr:nvCxnSpPr>
        <xdr:spPr>
          <a:xfrm flipV="1">
            <a:off x="485775" y="1079325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3" name="Straight Arrow Connector 1342">
            <a:extLst>
              <a:ext uri="{FF2B5EF4-FFF2-40B4-BE49-F238E27FC236}">
                <a16:creationId xmlns:a16="http://schemas.microsoft.com/office/drawing/2014/main" id="{7F92BEB5-2884-9E82-5EF9-2124B86740F6}"/>
              </a:ext>
            </a:extLst>
          </xdr:cNvPr>
          <xdr:cNvCxnSpPr/>
        </xdr:nvCxnSpPr>
        <xdr:spPr>
          <a:xfrm flipV="1">
            <a:off x="5019691" y="1079277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6" name="Straight Connector 1345">
            <a:extLst>
              <a:ext uri="{FF2B5EF4-FFF2-40B4-BE49-F238E27FC236}">
                <a16:creationId xmlns:a16="http://schemas.microsoft.com/office/drawing/2014/main" id="{51A0566E-EE68-F8F6-9FBF-5EB07481AEA7}"/>
              </a:ext>
            </a:extLst>
          </xdr:cNvPr>
          <xdr:cNvCxnSpPr/>
        </xdr:nvCxnSpPr>
        <xdr:spPr>
          <a:xfrm>
            <a:off x="485775" y="108375450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0" name="Straight Connector 1349">
            <a:extLst>
              <a:ext uri="{FF2B5EF4-FFF2-40B4-BE49-F238E27FC236}">
                <a16:creationId xmlns:a16="http://schemas.microsoft.com/office/drawing/2014/main" id="{51D43FCB-79B8-421A-68A2-18BEB0B9FFE7}"/>
              </a:ext>
            </a:extLst>
          </xdr:cNvPr>
          <xdr:cNvCxnSpPr/>
        </xdr:nvCxnSpPr>
        <xdr:spPr>
          <a:xfrm>
            <a:off x="5019688" y="108375450"/>
            <a:ext cx="0" cy="790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3" name="Straight Connector 1362">
            <a:extLst>
              <a:ext uri="{FF2B5EF4-FFF2-40B4-BE49-F238E27FC236}">
                <a16:creationId xmlns:a16="http://schemas.microsoft.com/office/drawing/2014/main" id="{F26A98EF-0998-4847-7EE6-E6C2EC513B54}"/>
              </a:ext>
            </a:extLst>
          </xdr:cNvPr>
          <xdr:cNvCxnSpPr/>
        </xdr:nvCxnSpPr>
        <xdr:spPr>
          <a:xfrm>
            <a:off x="409574" y="109089826"/>
            <a:ext cx="46863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0" name="Straight Connector 1369">
            <a:extLst>
              <a:ext uri="{FF2B5EF4-FFF2-40B4-BE49-F238E27FC236}">
                <a16:creationId xmlns:a16="http://schemas.microsoft.com/office/drawing/2014/main" id="{97E047BE-EA69-A5C7-C11D-BDA5430C6A5D}"/>
              </a:ext>
            </a:extLst>
          </xdr:cNvPr>
          <xdr:cNvCxnSpPr/>
        </xdr:nvCxnSpPr>
        <xdr:spPr>
          <a:xfrm flipH="1">
            <a:off x="442912" y="109051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1" name="Straight Connector 1370">
            <a:extLst>
              <a:ext uri="{FF2B5EF4-FFF2-40B4-BE49-F238E27FC236}">
                <a16:creationId xmlns:a16="http://schemas.microsoft.com/office/drawing/2014/main" id="{71A5D227-04AA-9D19-E520-A5D92CAB6EB0}"/>
              </a:ext>
            </a:extLst>
          </xdr:cNvPr>
          <xdr:cNvCxnSpPr/>
        </xdr:nvCxnSpPr>
        <xdr:spPr>
          <a:xfrm flipH="1">
            <a:off x="4976825" y="1090469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2" name="Straight Connector 1371">
            <a:extLst>
              <a:ext uri="{FF2B5EF4-FFF2-40B4-BE49-F238E27FC236}">
                <a16:creationId xmlns:a16="http://schemas.microsoft.com/office/drawing/2014/main" id="{D3C7FC7D-1D47-599E-B600-B2B33B8CA566}"/>
              </a:ext>
            </a:extLst>
          </xdr:cNvPr>
          <xdr:cNvCxnSpPr/>
        </xdr:nvCxnSpPr>
        <xdr:spPr>
          <a:xfrm>
            <a:off x="485775" y="10917554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3" name="Straight Arrow Connector 1372">
            <a:extLst>
              <a:ext uri="{FF2B5EF4-FFF2-40B4-BE49-F238E27FC236}">
                <a16:creationId xmlns:a16="http://schemas.microsoft.com/office/drawing/2014/main" id="{4B97965E-4DB4-8628-5F02-CADB4799FF44}"/>
              </a:ext>
            </a:extLst>
          </xdr:cNvPr>
          <xdr:cNvCxnSpPr/>
        </xdr:nvCxnSpPr>
        <xdr:spPr>
          <a:xfrm>
            <a:off x="490537" y="109232700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4" name="Straight Connector 1373">
            <a:extLst>
              <a:ext uri="{FF2B5EF4-FFF2-40B4-BE49-F238E27FC236}">
                <a16:creationId xmlns:a16="http://schemas.microsoft.com/office/drawing/2014/main" id="{FAD9CCC3-4003-4ED0-FDF7-A6F405BCD010}"/>
              </a:ext>
            </a:extLst>
          </xdr:cNvPr>
          <xdr:cNvCxnSpPr/>
        </xdr:nvCxnSpPr>
        <xdr:spPr>
          <a:xfrm flipH="1" flipV="1">
            <a:off x="857250" y="10750391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75" name="Group 1374">
            <a:extLst>
              <a:ext uri="{FF2B5EF4-FFF2-40B4-BE49-F238E27FC236}">
                <a16:creationId xmlns:a16="http://schemas.microsoft.com/office/drawing/2014/main" id="{5CA9F4A1-B52A-A192-A37B-C01A082C38EA}"/>
              </a:ext>
            </a:extLst>
          </xdr:cNvPr>
          <xdr:cNvGrpSpPr/>
        </xdr:nvGrpSpPr>
        <xdr:grpSpPr>
          <a:xfrm>
            <a:off x="1576388" y="107761087"/>
            <a:ext cx="85725" cy="85726"/>
            <a:chOff x="1738313" y="3957637"/>
            <a:chExt cx="85725" cy="85726"/>
          </a:xfrm>
        </xdr:grpSpPr>
        <xdr:cxnSp macro="">
          <xdr:nvCxnSpPr>
            <xdr:cNvPr id="1412" name="Straight Connector 1411">
              <a:extLst>
                <a:ext uri="{FF2B5EF4-FFF2-40B4-BE49-F238E27FC236}">
                  <a16:creationId xmlns:a16="http://schemas.microsoft.com/office/drawing/2014/main" id="{6A470041-4AFF-C301-58FA-39D3342B9352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13" name="Straight Connector 1412">
              <a:extLst>
                <a:ext uri="{FF2B5EF4-FFF2-40B4-BE49-F238E27FC236}">
                  <a16:creationId xmlns:a16="http://schemas.microsoft.com/office/drawing/2014/main" id="{6FBD5FDF-9F86-031C-0D01-A8F6FDE7D7EC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76" name="Straight Arrow Connector 1375">
            <a:extLst>
              <a:ext uri="{FF2B5EF4-FFF2-40B4-BE49-F238E27FC236}">
                <a16:creationId xmlns:a16="http://schemas.microsoft.com/office/drawing/2014/main" id="{1ADD6000-EA8C-816D-34F4-557B1B9BE6F8}"/>
              </a:ext>
            </a:extLst>
          </xdr:cNvPr>
          <xdr:cNvCxnSpPr/>
        </xdr:nvCxnSpPr>
        <xdr:spPr>
          <a:xfrm>
            <a:off x="2914650" y="107570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7" name="Straight Arrow Connector 1376">
            <a:extLst>
              <a:ext uri="{FF2B5EF4-FFF2-40B4-BE49-F238E27FC236}">
                <a16:creationId xmlns:a16="http://schemas.microsoft.com/office/drawing/2014/main" id="{7CBF420A-D94E-F149-D312-D66A169E534C}"/>
              </a:ext>
            </a:extLst>
          </xdr:cNvPr>
          <xdr:cNvCxnSpPr/>
        </xdr:nvCxnSpPr>
        <xdr:spPr>
          <a:xfrm>
            <a:off x="3076575" y="107570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8" name="Straight Arrow Connector 1377">
            <a:extLst>
              <a:ext uri="{FF2B5EF4-FFF2-40B4-BE49-F238E27FC236}">
                <a16:creationId xmlns:a16="http://schemas.microsoft.com/office/drawing/2014/main" id="{CA75F97D-A67B-FD27-009C-E97A043065FA}"/>
              </a:ext>
            </a:extLst>
          </xdr:cNvPr>
          <xdr:cNvCxnSpPr/>
        </xdr:nvCxnSpPr>
        <xdr:spPr>
          <a:xfrm>
            <a:off x="3238500" y="1075753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9" name="Straight Arrow Connector 1378">
            <a:extLst>
              <a:ext uri="{FF2B5EF4-FFF2-40B4-BE49-F238E27FC236}">
                <a16:creationId xmlns:a16="http://schemas.microsoft.com/office/drawing/2014/main" id="{BE45BE8F-ADDE-7F43-A642-2B0B98101A10}"/>
              </a:ext>
            </a:extLst>
          </xdr:cNvPr>
          <xdr:cNvCxnSpPr/>
        </xdr:nvCxnSpPr>
        <xdr:spPr>
          <a:xfrm>
            <a:off x="3562350" y="107570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0" name="Straight Arrow Connector 1379">
            <a:extLst>
              <a:ext uri="{FF2B5EF4-FFF2-40B4-BE49-F238E27FC236}">
                <a16:creationId xmlns:a16="http://schemas.microsoft.com/office/drawing/2014/main" id="{E13E5EB6-DDF7-4542-02EE-219F80A9CE14}"/>
              </a:ext>
            </a:extLst>
          </xdr:cNvPr>
          <xdr:cNvCxnSpPr/>
        </xdr:nvCxnSpPr>
        <xdr:spPr>
          <a:xfrm>
            <a:off x="3724275" y="107570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1" name="Straight Arrow Connector 1380">
            <a:extLst>
              <a:ext uri="{FF2B5EF4-FFF2-40B4-BE49-F238E27FC236}">
                <a16:creationId xmlns:a16="http://schemas.microsoft.com/office/drawing/2014/main" id="{6DFC8B3A-A096-FC7B-B79E-112156D4BDE4}"/>
              </a:ext>
            </a:extLst>
          </xdr:cNvPr>
          <xdr:cNvCxnSpPr/>
        </xdr:nvCxnSpPr>
        <xdr:spPr>
          <a:xfrm>
            <a:off x="5019682" y="107570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82" name="Group 1381">
            <a:extLst>
              <a:ext uri="{FF2B5EF4-FFF2-40B4-BE49-F238E27FC236}">
                <a16:creationId xmlns:a16="http://schemas.microsoft.com/office/drawing/2014/main" id="{0BB959E2-1E99-7F50-C606-5253BC9D45AE}"/>
              </a:ext>
            </a:extLst>
          </xdr:cNvPr>
          <xdr:cNvGrpSpPr/>
        </xdr:nvGrpSpPr>
        <xdr:grpSpPr>
          <a:xfrm>
            <a:off x="2714625" y="107761088"/>
            <a:ext cx="85725" cy="85726"/>
            <a:chOff x="1738313" y="3957637"/>
            <a:chExt cx="85725" cy="85726"/>
          </a:xfrm>
        </xdr:grpSpPr>
        <xdr:cxnSp macro="">
          <xdr:nvCxnSpPr>
            <xdr:cNvPr id="1410" name="Straight Connector 1409">
              <a:extLst>
                <a:ext uri="{FF2B5EF4-FFF2-40B4-BE49-F238E27FC236}">
                  <a16:creationId xmlns:a16="http://schemas.microsoft.com/office/drawing/2014/main" id="{71B4391A-5060-0762-7D33-E88D3D0C2A4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11" name="Straight Connector 1410">
              <a:extLst>
                <a:ext uri="{FF2B5EF4-FFF2-40B4-BE49-F238E27FC236}">
                  <a16:creationId xmlns:a16="http://schemas.microsoft.com/office/drawing/2014/main" id="{30F6F557-95C1-8AF1-1A12-AE651603D48F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83" name="Straight Connector 1382">
            <a:extLst>
              <a:ext uri="{FF2B5EF4-FFF2-40B4-BE49-F238E27FC236}">
                <a16:creationId xmlns:a16="http://schemas.microsoft.com/office/drawing/2014/main" id="{2BD1AEBB-7722-FAA9-E103-225E20A05844}"/>
              </a:ext>
            </a:extLst>
          </xdr:cNvPr>
          <xdr:cNvCxnSpPr/>
        </xdr:nvCxnSpPr>
        <xdr:spPr>
          <a:xfrm>
            <a:off x="1619251" y="1080849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4" name="Straight Connector 1383">
            <a:extLst>
              <a:ext uri="{FF2B5EF4-FFF2-40B4-BE49-F238E27FC236}">
                <a16:creationId xmlns:a16="http://schemas.microsoft.com/office/drawing/2014/main" id="{6314F183-16A6-B64C-AE52-B34A4063DB0F}"/>
              </a:ext>
            </a:extLst>
          </xdr:cNvPr>
          <xdr:cNvCxnSpPr/>
        </xdr:nvCxnSpPr>
        <xdr:spPr>
          <a:xfrm flipH="1">
            <a:off x="1576388" y="1087659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5" name="Straight Connector 1384">
            <a:extLst>
              <a:ext uri="{FF2B5EF4-FFF2-40B4-BE49-F238E27FC236}">
                <a16:creationId xmlns:a16="http://schemas.microsoft.com/office/drawing/2014/main" id="{DE2127A5-510B-EC22-1EBF-C7A41A75A6C8}"/>
              </a:ext>
            </a:extLst>
          </xdr:cNvPr>
          <xdr:cNvCxnSpPr/>
        </xdr:nvCxnSpPr>
        <xdr:spPr>
          <a:xfrm flipH="1">
            <a:off x="442913" y="10876597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6" name="Straight Connector 1385">
            <a:extLst>
              <a:ext uri="{FF2B5EF4-FFF2-40B4-BE49-F238E27FC236}">
                <a16:creationId xmlns:a16="http://schemas.microsoft.com/office/drawing/2014/main" id="{93D30C85-2AD9-32DD-2FB7-5B96965A0C30}"/>
              </a:ext>
            </a:extLst>
          </xdr:cNvPr>
          <xdr:cNvCxnSpPr/>
        </xdr:nvCxnSpPr>
        <xdr:spPr>
          <a:xfrm flipH="1">
            <a:off x="4976826" y="108761212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7" name="Straight Connector 1386">
            <a:extLst>
              <a:ext uri="{FF2B5EF4-FFF2-40B4-BE49-F238E27FC236}">
                <a16:creationId xmlns:a16="http://schemas.microsoft.com/office/drawing/2014/main" id="{43A51F8B-DB9E-FF81-E21F-C0CDF7F12721}"/>
              </a:ext>
            </a:extLst>
          </xdr:cNvPr>
          <xdr:cNvCxnSpPr/>
        </xdr:nvCxnSpPr>
        <xdr:spPr>
          <a:xfrm>
            <a:off x="2752726" y="1080849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8" name="Straight Connector 1387">
            <a:extLst>
              <a:ext uri="{FF2B5EF4-FFF2-40B4-BE49-F238E27FC236}">
                <a16:creationId xmlns:a16="http://schemas.microsoft.com/office/drawing/2014/main" id="{8DBA4124-3E76-5DAA-6B92-A13BC7FA9A6C}"/>
              </a:ext>
            </a:extLst>
          </xdr:cNvPr>
          <xdr:cNvCxnSpPr/>
        </xdr:nvCxnSpPr>
        <xdr:spPr>
          <a:xfrm flipH="1">
            <a:off x="2709864" y="1087659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389" name="Group 1388">
            <a:extLst>
              <a:ext uri="{FF2B5EF4-FFF2-40B4-BE49-F238E27FC236}">
                <a16:creationId xmlns:a16="http://schemas.microsoft.com/office/drawing/2014/main" id="{5592CC70-A5F6-0C1D-9E46-6067FF2444B2}"/>
              </a:ext>
            </a:extLst>
          </xdr:cNvPr>
          <xdr:cNvGrpSpPr/>
        </xdr:nvGrpSpPr>
        <xdr:grpSpPr>
          <a:xfrm>
            <a:off x="447675" y="107756325"/>
            <a:ext cx="85725" cy="85726"/>
            <a:chOff x="1738313" y="3957637"/>
            <a:chExt cx="85725" cy="85726"/>
          </a:xfrm>
        </xdr:grpSpPr>
        <xdr:cxnSp macro="">
          <xdr:nvCxnSpPr>
            <xdr:cNvPr id="1408" name="Straight Connector 1407">
              <a:extLst>
                <a:ext uri="{FF2B5EF4-FFF2-40B4-BE49-F238E27FC236}">
                  <a16:creationId xmlns:a16="http://schemas.microsoft.com/office/drawing/2014/main" id="{C57C8242-C614-B326-62A9-B21C078BCEDA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9" name="Straight Connector 1408">
              <a:extLst>
                <a:ext uri="{FF2B5EF4-FFF2-40B4-BE49-F238E27FC236}">
                  <a16:creationId xmlns:a16="http://schemas.microsoft.com/office/drawing/2014/main" id="{BDEDFC98-7E54-7D20-0A57-DC1E68F66E0E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90" name="Group 1389">
            <a:extLst>
              <a:ext uri="{FF2B5EF4-FFF2-40B4-BE49-F238E27FC236}">
                <a16:creationId xmlns:a16="http://schemas.microsoft.com/office/drawing/2014/main" id="{BF9BDBC0-67A8-9B22-D4EF-632AD9FD5264}"/>
              </a:ext>
            </a:extLst>
          </xdr:cNvPr>
          <xdr:cNvGrpSpPr/>
        </xdr:nvGrpSpPr>
        <xdr:grpSpPr>
          <a:xfrm>
            <a:off x="4981582" y="107756325"/>
            <a:ext cx="85725" cy="85726"/>
            <a:chOff x="1738313" y="3957637"/>
            <a:chExt cx="85725" cy="85726"/>
          </a:xfrm>
        </xdr:grpSpPr>
        <xdr:cxnSp macro="">
          <xdr:nvCxnSpPr>
            <xdr:cNvPr id="1406" name="Straight Connector 1405">
              <a:extLst>
                <a:ext uri="{FF2B5EF4-FFF2-40B4-BE49-F238E27FC236}">
                  <a16:creationId xmlns:a16="http://schemas.microsoft.com/office/drawing/2014/main" id="{DD319FE0-8844-BAFD-7CDE-A6E39AC1B021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7" name="Straight Connector 1406">
              <a:extLst>
                <a:ext uri="{FF2B5EF4-FFF2-40B4-BE49-F238E27FC236}">
                  <a16:creationId xmlns:a16="http://schemas.microsoft.com/office/drawing/2014/main" id="{2768F8F0-CCF0-057C-2415-60A9ECF12D03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91" name="Straight Arrow Connector 1390">
            <a:extLst>
              <a:ext uri="{FF2B5EF4-FFF2-40B4-BE49-F238E27FC236}">
                <a16:creationId xmlns:a16="http://schemas.microsoft.com/office/drawing/2014/main" id="{DC5ECACC-B121-7F3D-31CF-94D0421ACB9C}"/>
              </a:ext>
            </a:extLst>
          </xdr:cNvPr>
          <xdr:cNvCxnSpPr/>
        </xdr:nvCxnSpPr>
        <xdr:spPr>
          <a:xfrm>
            <a:off x="1057274" y="1072229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2" name="Straight Arrow Connector 1391">
            <a:extLst>
              <a:ext uri="{FF2B5EF4-FFF2-40B4-BE49-F238E27FC236}">
                <a16:creationId xmlns:a16="http://schemas.microsoft.com/office/drawing/2014/main" id="{1A1D9269-5A7F-E133-BF6B-B3B97A15B18B}"/>
              </a:ext>
            </a:extLst>
          </xdr:cNvPr>
          <xdr:cNvCxnSpPr/>
        </xdr:nvCxnSpPr>
        <xdr:spPr>
          <a:xfrm>
            <a:off x="2190749" y="1072229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3" name="Straight Arrow Connector 1392">
            <a:extLst>
              <a:ext uri="{FF2B5EF4-FFF2-40B4-BE49-F238E27FC236}">
                <a16:creationId xmlns:a16="http://schemas.microsoft.com/office/drawing/2014/main" id="{C33093D4-0508-96B9-9902-0CFEEFCA41F3}"/>
              </a:ext>
            </a:extLst>
          </xdr:cNvPr>
          <xdr:cNvCxnSpPr/>
        </xdr:nvCxnSpPr>
        <xdr:spPr>
          <a:xfrm>
            <a:off x="3400425" y="1075753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4" name="Straight Connector 1393">
            <a:extLst>
              <a:ext uri="{FF2B5EF4-FFF2-40B4-BE49-F238E27FC236}">
                <a16:creationId xmlns:a16="http://schemas.microsoft.com/office/drawing/2014/main" id="{C850B20F-05E3-227D-751B-5CA1C29540EF}"/>
              </a:ext>
            </a:extLst>
          </xdr:cNvPr>
          <xdr:cNvCxnSpPr/>
        </xdr:nvCxnSpPr>
        <xdr:spPr>
          <a:xfrm>
            <a:off x="3886201" y="1080849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5" name="Straight Connector 1394">
            <a:extLst>
              <a:ext uri="{FF2B5EF4-FFF2-40B4-BE49-F238E27FC236}">
                <a16:creationId xmlns:a16="http://schemas.microsoft.com/office/drawing/2014/main" id="{21CA75E6-43CE-FF49-9AA7-0F9C6C07A0EE}"/>
              </a:ext>
            </a:extLst>
          </xdr:cNvPr>
          <xdr:cNvCxnSpPr/>
        </xdr:nvCxnSpPr>
        <xdr:spPr>
          <a:xfrm flipH="1">
            <a:off x="3843339" y="1087659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6" name="Straight Arrow Connector 1395">
            <a:extLst>
              <a:ext uri="{FF2B5EF4-FFF2-40B4-BE49-F238E27FC236}">
                <a16:creationId xmlns:a16="http://schemas.microsoft.com/office/drawing/2014/main" id="{03C1AEAB-AA5B-C852-6BF1-0FC7514D61BF}"/>
              </a:ext>
            </a:extLst>
          </xdr:cNvPr>
          <xdr:cNvCxnSpPr/>
        </xdr:nvCxnSpPr>
        <xdr:spPr>
          <a:xfrm>
            <a:off x="4048125" y="1075705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7" name="Straight Arrow Connector 1396">
            <a:extLst>
              <a:ext uri="{FF2B5EF4-FFF2-40B4-BE49-F238E27FC236}">
                <a16:creationId xmlns:a16="http://schemas.microsoft.com/office/drawing/2014/main" id="{9DBC26CE-880C-A156-5B8F-E9C3F70AA567}"/>
              </a:ext>
            </a:extLst>
          </xdr:cNvPr>
          <xdr:cNvCxnSpPr/>
        </xdr:nvCxnSpPr>
        <xdr:spPr>
          <a:xfrm>
            <a:off x="4210050" y="1075753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8" name="Straight Arrow Connector 1397">
            <a:extLst>
              <a:ext uri="{FF2B5EF4-FFF2-40B4-BE49-F238E27FC236}">
                <a16:creationId xmlns:a16="http://schemas.microsoft.com/office/drawing/2014/main" id="{1102F6A2-7236-0D94-4E04-37BD8E5EC69A}"/>
              </a:ext>
            </a:extLst>
          </xdr:cNvPr>
          <xdr:cNvCxnSpPr/>
        </xdr:nvCxnSpPr>
        <xdr:spPr>
          <a:xfrm>
            <a:off x="4533900" y="1075705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9" name="Straight Arrow Connector 1398">
            <a:extLst>
              <a:ext uri="{FF2B5EF4-FFF2-40B4-BE49-F238E27FC236}">
                <a16:creationId xmlns:a16="http://schemas.microsoft.com/office/drawing/2014/main" id="{4AFC344F-0B63-A054-E661-FE3A8CFDC931}"/>
              </a:ext>
            </a:extLst>
          </xdr:cNvPr>
          <xdr:cNvCxnSpPr/>
        </xdr:nvCxnSpPr>
        <xdr:spPr>
          <a:xfrm>
            <a:off x="4695825" y="1075705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0" name="Straight Arrow Connector 1399">
            <a:extLst>
              <a:ext uri="{FF2B5EF4-FFF2-40B4-BE49-F238E27FC236}">
                <a16:creationId xmlns:a16="http://schemas.microsoft.com/office/drawing/2014/main" id="{5FE5DF64-8BBC-5D94-BBF0-92BBDE676F68}"/>
              </a:ext>
            </a:extLst>
          </xdr:cNvPr>
          <xdr:cNvCxnSpPr/>
        </xdr:nvCxnSpPr>
        <xdr:spPr>
          <a:xfrm>
            <a:off x="4371975" y="10757535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1" name="Straight Arrow Connector 1400">
            <a:extLst>
              <a:ext uri="{FF2B5EF4-FFF2-40B4-BE49-F238E27FC236}">
                <a16:creationId xmlns:a16="http://schemas.microsoft.com/office/drawing/2014/main" id="{3DF783CA-AE05-423A-B098-F33BA6E098F0}"/>
              </a:ext>
            </a:extLst>
          </xdr:cNvPr>
          <xdr:cNvCxnSpPr/>
        </xdr:nvCxnSpPr>
        <xdr:spPr>
          <a:xfrm>
            <a:off x="4857751" y="1075753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2" name="Straight Arrow Connector 1401">
            <a:extLst>
              <a:ext uri="{FF2B5EF4-FFF2-40B4-BE49-F238E27FC236}">
                <a16:creationId xmlns:a16="http://schemas.microsoft.com/office/drawing/2014/main" id="{EB77081F-BA7C-9EBD-DA7C-6B7E2B97CF3A}"/>
              </a:ext>
            </a:extLst>
          </xdr:cNvPr>
          <xdr:cNvCxnSpPr/>
        </xdr:nvCxnSpPr>
        <xdr:spPr>
          <a:xfrm>
            <a:off x="3324224" y="10721816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403" name="Group 1402">
            <a:extLst>
              <a:ext uri="{FF2B5EF4-FFF2-40B4-BE49-F238E27FC236}">
                <a16:creationId xmlns:a16="http://schemas.microsoft.com/office/drawing/2014/main" id="{B98AA0F1-0EEB-A11D-1469-A05ACAA56B00}"/>
              </a:ext>
            </a:extLst>
          </xdr:cNvPr>
          <xdr:cNvGrpSpPr/>
        </xdr:nvGrpSpPr>
        <xdr:grpSpPr>
          <a:xfrm>
            <a:off x="3843337" y="107756325"/>
            <a:ext cx="85725" cy="85726"/>
            <a:chOff x="1738313" y="3957637"/>
            <a:chExt cx="85725" cy="85726"/>
          </a:xfrm>
        </xdr:grpSpPr>
        <xdr:cxnSp macro="">
          <xdr:nvCxnSpPr>
            <xdr:cNvPr id="1404" name="Straight Connector 1403">
              <a:extLst>
                <a:ext uri="{FF2B5EF4-FFF2-40B4-BE49-F238E27FC236}">
                  <a16:creationId xmlns:a16="http://schemas.microsoft.com/office/drawing/2014/main" id="{78E109C1-A171-67DD-50BC-7C02569D9A8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5" name="Straight Connector 1404">
              <a:extLst>
                <a:ext uri="{FF2B5EF4-FFF2-40B4-BE49-F238E27FC236}">
                  <a16:creationId xmlns:a16="http://schemas.microsoft.com/office/drawing/2014/main" id="{77816ECA-D015-9814-60C7-F39DD8746694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14" name="Straight Arrow Connector 1413">
            <a:extLst>
              <a:ext uri="{FF2B5EF4-FFF2-40B4-BE49-F238E27FC236}">
                <a16:creationId xmlns:a16="http://schemas.microsoft.com/office/drawing/2014/main" id="{5EF19CAB-A7EE-444A-82F2-6580AA80EB28}"/>
              </a:ext>
            </a:extLst>
          </xdr:cNvPr>
          <xdr:cNvCxnSpPr/>
        </xdr:nvCxnSpPr>
        <xdr:spPr>
          <a:xfrm>
            <a:off x="4457699" y="107227686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7" name="Straight Connector 1416">
            <a:extLst>
              <a:ext uri="{FF2B5EF4-FFF2-40B4-BE49-F238E27FC236}">
                <a16:creationId xmlns:a16="http://schemas.microsoft.com/office/drawing/2014/main" id="{701E6113-6256-4149-B39D-72A08A9D7DB8}"/>
              </a:ext>
            </a:extLst>
          </xdr:cNvPr>
          <xdr:cNvCxnSpPr/>
        </xdr:nvCxnSpPr>
        <xdr:spPr>
          <a:xfrm>
            <a:off x="409575" y="108518324"/>
            <a:ext cx="46958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8" name="Straight Connector 1417">
            <a:extLst>
              <a:ext uri="{FF2B5EF4-FFF2-40B4-BE49-F238E27FC236}">
                <a16:creationId xmlns:a16="http://schemas.microsoft.com/office/drawing/2014/main" id="{3F809284-9164-484B-ACB2-1A31C32E8B1B}"/>
              </a:ext>
            </a:extLst>
          </xdr:cNvPr>
          <xdr:cNvCxnSpPr/>
        </xdr:nvCxnSpPr>
        <xdr:spPr>
          <a:xfrm flipH="1">
            <a:off x="1576388" y="1084802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9" name="Straight Connector 1418">
            <a:extLst>
              <a:ext uri="{FF2B5EF4-FFF2-40B4-BE49-F238E27FC236}">
                <a16:creationId xmlns:a16="http://schemas.microsoft.com/office/drawing/2014/main" id="{4DDB8E3C-DA08-440A-B683-C7602E17A7D6}"/>
              </a:ext>
            </a:extLst>
          </xdr:cNvPr>
          <xdr:cNvCxnSpPr/>
        </xdr:nvCxnSpPr>
        <xdr:spPr>
          <a:xfrm flipH="1">
            <a:off x="442913" y="10848022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0" name="Straight Connector 1419">
            <a:extLst>
              <a:ext uri="{FF2B5EF4-FFF2-40B4-BE49-F238E27FC236}">
                <a16:creationId xmlns:a16="http://schemas.microsoft.com/office/drawing/2014/main" id="{B3A2EA94-3FAE-4117-929F-0209693DC733}"/>
              </a:ext>
            </a:extLst>
          </xdr:cNvPr>
          <xdr:cNvCxnSpPr/>
        </xdr:nvCxnSpPr>
        <xdr:spPr>
          <a:xfrm flipH="1">
            <a:off x="4976826" y="108475462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1" name="Straight Connector 1420">
            <a:extLst>
              <a:ext uri="{FF2B5EF4-FFF2-40B4-BE49-F238E27FC236}">
                <a16:creationId xmlns:a16="http://schemas.microsoft.com/office/drawing/2014/main" id="{EB22652D-1529-485F-B704-8456373324DB}"/>
              </a:ext>
            </a:extLst>
          </xdr:cNvPr>
          <xdr:cNvCxnSpPr/>
        </xdr:nvCxnSpPr>
        <xdr:spPr>
          <a:xfrm flipH="1">
            <a:off x="2709864" y="1084802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2" name="Straight Connector 1421">
            <a:extLst>
              <a:ext uri="{FF2B5EF4-FFF2-40B4-BE49-F238E27FC236}">
                <a16:creationId xmlns:a16="http://schemas.microsoft.com/office/drawing/2014/main" id="{1A69B950-7D7A-4B09-A880-54840294C83B}"/>
              </a:ext>
            </a:extLst>
          </xdr:cNvPr>
          <xdr:cNvCxnSpPr/>
        </xdr:nvCxnSpPr>
        <xdr:spPr>
          <a:xfrm flipH="1">
            <a:off x="3843339" y="1084802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3" name="Straight Connector 1422">
            <a:extLst>
              <a:ext uri="{FF2B5EF4-FFF2-40B4-BE49-F238E27FC236}">
                <a16:creationId xmlns:a16="http://schemas.microsoft.com/office/drawing/2014/main" id="{D0AF9B36-C1D1-4273-98F9-BD24D577ACEB}"/>
              </a:ext>
            </a:extLst>
          </xdr:cNvPr>
          <xdr:cNvCxnSpPr/>
        </xdr:nvCxnSpPr>
        <xdr:spPr>
          <a:xfrm>
            <a:off x="1052514" y="108132563"/>
            <a:ext cx="0" cy="447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4" name="Straight Connector 1423">
            <a:extLst>
              <a:ext uri="{FF2B5EF4-FFF2-40B4-BE49-F238E27FC236}">
                <a16:creationId xmlns:a16="http://schemas.microsoft.com/office/drawing/2014/main" id="{53D489A4-DA29-4E6F-8F53-245A24DC6BF1}"/>
              </a:ext>
            </a:extLst>
          </xdr:cNvPr>
          <xdr:cNvCxnSpPr/>
        </xdr:nvCxnSpPr>
        <xdr:spPr>
          <a:xfrm flipH="1">
            <a:off x="1009651" y="1084802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6" name="Straight Connector 1425">
            <a:extLst>
              <a:ext uri="{FF2B5EF4-FFF2-40B4-BE49-F238E27FC236}">
                <a16:creationId xmlns:a16="http://schemas.microsoft.com/office/drawing/2014/main" id="{D733127F-255D-43CE-8A81-AF1656116FB4}"/>
              </a:ext>
            </a:extLst>
          </xdr:cNvPr>
          <xdr:cNvCxnSpPr/>
        </xdr:nvCxnSpPr>
        <xdr:spPr>
          <a:xfrm>
            <a:off x="2185989" y="108132563"/>
            <a:ext cx="0" cy="447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7" name="Straight Connector 1426">
            <a:extLst>
              <a:ext uri="{FF2B5EF4-FFF2-40B4-BE49-F238E27FC236}">
                <a16:creationId xmlns:a16="http://schemas.microsoft.com/office/drawing/2014/main" id="{4F9A09CE-7C68-4066-BF22-6F5F12318CBA}"/>
              </a:ext>
            </a:extLst>
          </xdr:cNvPr>
          <xdr:cNvCxnSpPr/>
        </xdr:nvCxnSpPr>
        <xdr:spPr>
          <a:xfrm flipH="1">
            <a:off x="2143126" y="1084802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8" name="Straight Connector 1427">
            <a:extLst>
              <a:ext uri="{FF2B5EF4-FFF2-40B4-BE49-F238E27FC236}">
                <a16:creationId xmlns:a16="http://schemas.microsoft.com/office/drawing/2014/main" id="{4B2B4852-1D94-451A-8BEE-F084CE712AC9}"/>
              </a:ext>
            </a:extLst>
          </xdr:cNvPr>
          <xdr:cNvCxnSpPr/>
        </xdr:nvCxnSpPr>
        <xdr:spPr>
          <a:xfrm>
            <a:off x="3319464" y="108132563"/>
            <a:ext cx="0" cy="447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9" name="Straight Connector 1428">
            <a:extLst>
              <a:ext uri="{FF2B5EF4-FFF2-40B4-BE49-F238E27FC236}">
                <a16:creationId xmlns:a16="http://schemas.microsoft.com/office/drawing/2014/main" id="{8AD2F1A9-03E0-4FB2-A4C9-E235E0FF3E6C}"/>
              </a:ext>
            </a:extLst>
          </xdr:cNvPr>
          <xdr:cNvCxnSpPr/>
        </xdr:nvCxnSpPr>
        <xdr:spPr>
          <a:xfrm flipH="1">
            <a:off x="3276601" y="1084802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0" name="Straight Connector 1429">
            <a:extLst>
              <a:ext uri="{FF2B5EF4-FFF2-40B4-BE49-F238E27FC236}">
                <a16:creationId xmlns:a16="http://schemas.microsoft.com/office/drawing/2014/main" id="{25E6C695-114D-4BDF-9A66-B660FF5F854D}"/>
              </a:ext>
            </a:extLst>
          </xdr:cNvPr>
          <xdr:cNvCxnSpPr/>
        </xdr:nvCxnSpPr>
        <xdr:spPr>
          <a:xfrm>
            <a:off x="4452939" y="108132563"/>
            <a:ext cx="0" cy="447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1" name="Straight Connector 1430">
            <a:extLst>
              <a:ext uri="{FF2B5EF4-FFF2-40B4-BE49-F238E27FC236}">
                <a16:creationId xmlns:a16="http://schemas.microsoft.com/office/drawing/2014/main" id="{2FDBD743-5A64-4F81-ADDC-38C1FFF1995E}"/>
              </a:ext>
            </a:extLst>
          </xdr:cNvPr>
          <xdr:cNvCxnSpPr/>
        </xdr:nvCxnSpPr>
        <xdr:spPr>
          <a:xfrm flipH="1">
            <a:off x="4410076" y="1084802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3" name="Straight Arrow Connector 1852">
            <a:extLst>
              <a:ext uri="{FF2B5EF4-FFF2-40B4-BE49-F238E27FC236}">
                <a16:creationId xmlns:a16="http://schemas.microsoft.com/office/drawing/2014/main" id="{F43CAA1B-3F34-4845-A6F7-7B5EA35EAAAB}"/>
              </a:ext>
            </a:extLst>
          </xdr:cNvPr>
          <xdr:cNvCxnSpPr/>
        </xdr:nvCxnSpPr>
        <xdr:spPr>
          <a:xfrm>
            <a:off x="1619250" y="1075705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4" name="Straight Arrow Connector 1853">
            <a:extLst>
              <a:ext uri="{FF2B5EF4-FFF2-40B4-BE49-F238E27FC236}">
                <a16:creationId xmlns:a16="http://schemas.microsoft.com/office/drawing/2014/main" id="{11DE0E0F-EE43-4784-80B8-9B2B2EA5A8C4}"/>
              </a:ext>
            </a:extLst>
          </xdr:cNvPr>
          <xdr:cNvCxnSpPr/>
        </xdr:nvCxnSpPr>
        <xdr:spPr>
          <a:xfrm>
            <a:off x="3886200" y="10757535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5" name="Straight Arrow Connector 1854">
            <a:extLst>
              <a:ext uri="{FF2B5EF4-FFF2-40B4-BE49-F238E27FC236}">
                <a16:creationId xmlns:a16="http://schemas.microsoft.com/office/drawing/2014/main" id="{0DC6EA25-CB61-4F49-BC31-1BDFBB4555BE}"/>
              </a:ext>
            </a:extLst>
          </xdr:cNvPr>
          <xdr:cNvCxnSpPr/>
        </xdr:nvCxnSpPr>
        <xdr:spPr>
          <a:xfrm>
            <a:off x="2752725" y="1075705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85724</xdr:colOff>
      <xdr:row>891</xdr:row>
      <xdr:rowOff>123824</xdr:rowOff>
    </xdr:from>
    <xdr:to>
      <xdr:col>38</xdr:col>
      <xdr:colOff>80993</xdr:colOff>
      <xdr:row>906</xdr:row>
      <xdr:rowOff>85723</xdr:rowOff>
    </xdr:to>
    <xdr:grpSp>
      <xdr:nvGrpSpPr>
        <xdr:cNvPr id="1861" name="Group 1860">
          <a:extLst>
            <a:ext uri="{FF2B5EF4-FFF2-40B4-BE49-F238E27FC236}">
              <a16:creationId xmlns:a16="http://schemas.microsoft.com/office/drawing/2014/main" id="{FDA522CB-219D-5A9D-E3AD-E4B6B5C12C3C}"/>
            </a:ext>
          </a:extLst>
        </xdr:cNvPr>
        <xdr:cNvGrpSpPr/>
      </xdr:nvGrpSpPr>
      <xdr:grpSpPr>
        <a:xfrm>
          <a:off x="409574" y="128073149"/>
          <a:ext cx="5824569" cy="2105024"/>
          <a:chOff x="409574" y="117071774"/>
          <a:chExt cx="5824569" cy="2105024"/>
        </a:xfrm>
      </xdr:grpSpPr>
      <xdr:cxnSp macro="">
        <xdr:nvCxnSpPr>
          <xdr:cNvPr id="1441" name="Straight Connector 1440">
            <a:extLst>
              <a:ext uri="{FF2B5EF4-FFF2-40B4-BE49-F238E27FC236}">
                <a16:creationId xmlns:a16="http://schemas.microsoft.com/office/drawing/2014/main" id="{F8C9782F-4695-D880-F902-34EE9E10646D}"/>
              </a:ext>
            </a:extLst>
          </xdr:cNvPr>
          <xdr:cNvCxnSpPr/>
        </xdr:nvCxnSpPr>
        <xdr:spPr>
          <a:xfrm>
            <a:off x="409575" y="118662449"/>
            <a:ext cx="5805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42" name="Isosceles Triangle 1441">
            <a:extLst>
              <a:ext uri="{FF2B5EF4-FFF2-40B4-BE49-F238E27FC236}">
                <a16:creationId xmlns:a16="http://schemas.microsoft.com/office/drawing/2014/main" id="{59AE6227-70B2-C1D2-04F2-CA12BF82FA3B}"/>
              </a:ext>
            </a:extLst>
          </xdr:cNvPr>
          <xdr:cNvSpPr/>
        </xdr:nvSpPr>
        <xdr:spPr>
          <a:xfrm>
            <a:off x="409575" y="117671850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43" name="Straight Connector 1442">
            <a:extLst>
              <a:ext uri="{FF2B5EF4-FFF2-40B4-BE49-F238E27FC236}">
                <a16:creationId xmlns:a16="http://schemas.microsoft.com/office/drawing/2014/main" id="{0BF4A583-D2A7-B509-12C7-117FD100F2A9}"/>
              </a:ext>
            </a:extLst>
          </xdr:cNvPr>
          <xdr:cNvCxnSpPr/>
        </xdr:nvCxnSpPr>
        <xdr:spPr>
          <a:xfrm>
            <a:off x="485776" y="117662325"/>
            <a:ext cx="567213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44" name="Isosceles Triangle 1443">
            <a:extLst>
              <a:ext uri="{FF2B5EF4-FFF2-40B4-BE49-F238E27FC236}">
                <a16:creationId xmlns:a16="http://schemas.microsoft.com/office/drawing/2014/main" id="{B1188363-130A-6BE3-C7E8-DB187346FBA0}"/>
              </a:ext>
            </a:extLst>
          </xdr:cNvPr>
          <xdr:cNvSpPr/>
        </xdr:nvSpPr>
        <xdr:spPr>
          <a:xfrm>
            <a:off x="6072218" y="117667087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45" name="Straight Arrow Connector 1444">
            <a:extLst>
              <a:ext uri="{FF2B5EF4-FFF2-40B4-BE49-F238E27FC236}">
                <a16:creationId xmlns:a16="http://schemas.microsoft.com/office/drawing/2014/main" id="{18802BA3-68A9-C0EF-585C-9534D71C577F}"/>
              </a:ext>
            </a:extLst>
          </xdr:cNvPr>
          <xdr:cNvCxnSpPr/>
        </xdr:nvCxnSpPr>
        <xdr:spPr>
          <a:xfrm>
            <a:off x="485775" y="11742419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6" name="Straight Arrow Connector 1445">
            <a:extLst>
              <a:ext uri="{FF2B5EF4-FFF2-40B4-BE49-F238E27FC236}">
                <a16:creationId xmlns:a16="http://schemas.microsoft.com/office/drawing/2014/main" id="{76A8B006-38DB-465C-2487-4E00568107F4}"/>
              </a:ext>
            </a:extLst>
          </xdr:cNvPr>
          <xdr:cNvCxnSpPr/>
        </xdr:nvCxnSpPr>
        <xdr:spPr>
          <a:xfrm>
            <a:off x="647700" y="117428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7" name="Straight Arrow Connector 1446">
            <a:extLst>
              <a:ext uri="{FF2B5EF4-FFF2-40B4-BE49-F238E27FC236}">
                <a16:creationId xmlns:a16="http://schemas.microsoft.com/office/drawing/2014/main" id="{C2C76642-79D3-4066-759C-34CCE818723E}"/>
              </a:ext>
            </a:extLst>
          </xdr:cNvPr>
          <xdr:cNvCxnSpPr/>
        </xdr:nvCxnSpPr>
        <xdr:spPr>
          <a:xfrm>
            <a:off x="809625" y="117428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8" name="Straight Arrow Connector 1447">
            <a:extLst>
              <a:ext uri="{FF2B5EF4-FFF2-40B4-BE49-F238E27FC236}">
                <a16:creationId xmlns:a16="http://schemas.microsoft.com/office/drawing/2014/main" id="{830E116E-CF50-6131-6524-BF8D91C902A7}"/>
              </a:ext>
            </a:extLst>
          </xdr:cNvPr>
          <xdr:cNvCxnSpPr/>
        </xdr:nvCxnSpPr>
        <xdr:spPr>
          <a:xfrm>
            <a:off x="971550" y="11743372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9" name="Straight Arrow Connector 1448">
            <a:extLst>
              <a:ext uri="{FF2B5EF4-FFF2-40B4-BE49-F238E27FC236}">
                <a16:creationId xmlns:a16="http://schemas.microsoft.com/office/drawing/2014/main" id="{7E19B2EB-BCCB-EBF9-834C-CA9ECB2E2FDE}"/>
              </a:ext>
            </a:extLst>
          </xdr:cNvPr>
          <xdr:cNvCxnSpPr/>
        </xdr:nvCxnSpPr>
        <xdr:spPr>
          <a:xfrm>
            <a:off x="1133475" y="117428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0" name="Straight Arrow Connector 1449">
            <a:extLst>
              <a:ext uri="{FF2B5EF4-FFF2-40B4-BE49-F238E27FC236}">
                <a16:creationId xmlns:a16="http://schemas.microsoft.com/office/drawing/2014/main" id="{C6260843-0DA6-1018-852F-355524B38363}"/>
              </a:ext>
            </a:extLst>
          </xdr:cNvPr>
          <xdr:cNvCxnSpPr/>
        </xdr:nvCxnSpPr>
        <xdr:spPr>
          <a:xfrm>
            <a:off x="1295400" y="117433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1" name="Straight Arrow Connector 1450">
            <a:extLst>
              <a:ext uri="{FF2B5EF4-FFF2-40B4-BE49-F238E27FC236}">
                <a16:creationId xmlns:a16="http://schemas.microsoft.com/office/drawing/2014/main" id="{EFCD2183-6292-21D9-4CDD-3C66D8A8D73C}"/>
              </a:ext>
            </a:extLst>
          </xdr:cNvPr>
          <xdr:cNvCxnSpPr/>
        </xdr:nvCxnSpPr>
        <xdr:spPr>
          <a:xfrm>
            <a:off x="1457325" y="117433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2" name="Straight Arrow Connector 1451">
            <a:extLst>
              <a:ext uri="{FF2B5EF4-FFF2-40B4-BE49-F238E27FC236}">
                <a16:creationId xmlns:a16="http://schemas.microsoft.com/office/drawing/2014/main" id="{9DFCDA46-052A-3410-1987-E172EE4255E9}"/>
              </a:ext>
            </a:extLst>
          </xdr:cNvPr>
          <xdr:cNvCxnSpPr/>
        </xdr:nvCxnSpPr>
        <xdr:spPr>
          <a:xfrm>
            <a:off x="1781175" y="117428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3" name="Straight Arrow Connector 1452">
            <a:extLst>
              <a:ext uri="{FF2B5EF4-FFF2-40B4-BE49-F238E27FC236}">
                <a16:creationId xmlns:a16="http://schemas.microsoft.com/office/drawing/2014/main" id="{DF732289-F2A7-9145-8FC8-9B19AA0F15EA}"/>
              </a:ext>
            </a:extLst>
          </xdr:cNvPr>
          <xdr:cNvCxnSpPr/>
        </xdr:nvCxnSpPr>
        <xdr:spPr>
          <a:xfrm>
            <a:off x="1943100" y="117433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4" name="Straight Arrow Connector 1453">
            <a:extLst>
              <a:ext uri="{FF2B5EF4-FFF2-40B4-BE49-F238E27FC236}">
                <a16:creationId xmlns:a16="http://schemas.microsoft.com/office/drawing/2014/main" id="{02DC9163-E900-0EFB-938E-2F8EF9C3F063}"/>
              </a:ext>
            </a:extLst>
          </xdr:cNvPr>
          <xdr:cNvCxnSpPr/>
        </xdr:nvCxnSpPr>
        <xdr:spPr>
          <a:xfrm>
            <a:off x="2105025" y="117433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5" name="Straight Arrow Connector 1454">
            <a:extLst>
              <a:ext uri="{FF2B5EF4-FFF2-40B4-BE49-F238E27FC236}">
                <a16:creationId xmlns:a16="http://schemas.microsoft.com/office/drawing/2014/main" id="{51EBCDD8-B68B-2DAE-E191-21C1376DFA1B}"/>
              </a:ext>
            </a:extLst>
          </xdr:cNvPr>
          <xdr:cNvCxnSpPr/>
        </xdr:nvCxnSpPr>
        <xdr:spPr>
          <a:xfrm>
            <a:off x="2266950" y="1174384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6" name="Straight Arrow Connector 1455">
            <a:extLst>
              <a:ext uri="{FF2B5EF4-FFF2-40B4-BE49-F238E27FC236}">
                <a16:creationId xmlns:a16="http://schemas.microsoft.com/office/drawing/2014/main" id="{B30E3F33-6F98-E03F-69EE-97A8FE81F9A5}"/>
              </a:ext>
            </a:extLst>
          </xdr:cNvPr>
          <xdr:cNvCxnSpPr/>
        </xdr:nvCxnSpPr>
        <xdr:spPr>
          <a:xfrm>
            <a:off x="2428875" y="117428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7" name="Straight Arrow Connector 1456">
            <a:extLst>
              <a:ext uri="{FF2B5EF4-FFF2-40B4-BE49-F238E27FC236}">
                <a16:creationId xmlns:a16="http://schemas.microsoft.com/office/drawing/2014/main" id="{18B8291F-74BD-161D-8939-07CC40502CF1}"/>
              </a:ext>
            </a:extLst>
          </xdr:cNvPr>
          <xdr:cNvCxnSpPr/>
        </xdr:nvCxnSpPr>
        <xdr:spPr>
          <a:xfrm>
            <a:off x="2590800" y="117433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8" name="Straight Connector 1457">
            <a:extLst>
              <a:ext uri="{FF2B5EF4-FFF2-40B4-BE49-F238E27FC236}">
                <a16:creationId xmlns:a16="http://schemas.microsoft.com/office/drawing/2014/main" id="{3A52C35D-C4B3-99B3-58D8-4798B1EB16FF}"/>
              </a:ext>
            </a:extLst>
          </xdr:cNvPr>
          <xdr:cNvCxnSpPr/>
        </xdr:nvCxnSpPr>
        <xdr:spPr>
          <a:xfrm>
            <a:off x="485768" y="117428962"/>
            <a:ext cx="567214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9" name="Straight Arrow Connector 1458">
            <a:extLst>
              <a:ext uri="{FF2B5EF4-FFF2-40B4-BE49-F238E27FC236}">
                <a16:creationId xmlns:a16="http://schemas.microsoft.com/office/drawing/2014/main" id="{562A1ECD-F510-455B-CA0C-AADB107ECA46}"/>
              </a:ext>
            </a:extLst>
          </xdr:cNvPr>
          <xdr:cNvCxnSpPr/>
        </xdr:nvCxnSpPr>
        <xdr:spPr>
          <a:xfrm flipV="1">
            <a:off x="485775" y="117790911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0" name="Straight Arrow Connector 1459">
            <a:extLst>
              <a:ext uri="{FF2B5EF4-FFF2-40B4-BE49-F238E27FC236}">
                <a16:creationId xmlns:a16="http://schemas.microsoft.com/office/drawing/2014/main" id="{AB1BE477-3772-16FE-12CD-2F64ECB26B13}"/>
              </a:ext>
            </a:extLst>
          </xdr:cNvPr>
          <xdr:cNvCxnSpPr/>
        </xdr:nvCxnSpPr>
        <xdr:spPr>
          <a:xfrm flipV="1">
            <a:off x="6153180" y="117786149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1" name="Straight Connector 1460">
            <a:extLst>
              <a:ext uri="{FF2B5EF4-FFF2-40B4-BE49-F238E27FC236}">
                <a16:creationId xmlns:a16="http://schemas.microsoft.com/office/drawing/2014/main" id="{2A35E93C-0FA3-6E8D-BE51-BC01C688D48D}"/>
              </a:ext>
            </a:extLst>
          </xdr:cNvPr>
          <xdr:cNvCxnSpPr/>
        </xdr:nvCxnSpPr>
        <xdr:spPr>
          <a:xfrm>
            <a:off x="485775" y="118238588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2" name="Straight Connector 1461">
            <a:extLst>
              <a:ext uri="{FF2B5EF4-FFF2-40B4-BE49-F238E27FC236}">
                <a16:creationId xmlns:a16="http://schemas.microsoft.com/office/drawing/2014/main" id="{8B565287-121D-47FD-AAB1-C63179C22A85}"/>
              </a:ext>
            </a:extLst>
          </xdr:cNvPr>
          <xdr:cNvCxnSpPr/>
        </xdr:nvCxnSpPr>
        <xdr:spPr>
          <a:xfrm>
            <a:off x="6153177" y="118229063"/>
            <a:ext cx="0" cy="7953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3" name="Straight Connector 1462">
            <a:extLst>
              <a:ext uri="{FF2B5EF4-FFF2-40B4-BE49-F238E27FC236}">
                <a16:creationId xmlns:a16="http://schemas.microsoft.com/office/drawing/2014/main" id="{463DF0E3-FB9F-7CD5-EE46-940F8131D2FD}"/>
              </a:ext>
            </a:extLst>
          </xdr:cNvPr>
          <xdr:cNvCxnSpPr/>
        </xdr:nvCxnSpPr>
        <xdr:spPr>
          <a:xfrm>
            <a:off x="409574" y="118948201"/>
            <a:ext cx="58054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4" name="Straight Connector 1463">
            <a:extLst>
              <a:ext uri="{FF2B5EF4-FFF2-40B4-BE49-F238E27FC236}">
                <a16:creationId xmlns:a16="http://schemas.microsoft.com/office/drawing/2014/main" id="{062C9854-3FCF-E1CC-B307-39D3E1561913}"/>
              </a:ext>
            </a:extLst>
          </xdr:cNvPr>
          <xdr:cNvCxnSpPr/>
        </xdr:nvCxnSpPr>
        <xdr:spPr>
          <a:xfrm flipH="1">
            <a:off x="442912" y="11891010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5" name="Straight Connector 1464">
            <a:extLst>
              <a:ext uri="{FF2B5EF4-FFF2-40B4-BE49-F238E27FC236}">
                <a16:creationId xmlns:a16="http://schemas.microsoft.com/office/drawing/2014/main" id="{501A82DF-D74D-25DC-92FC-D1ABE8A09AD1}"/>
              </a:ext>
            </a:extLst>
          </xdr:cNvPr>
          <xdr:cNvCxnSpPr/>
        </xdr:nvCxnSpPr>
        <xdr:spPr>
          <a:xfrm flipH="1">
            <a:off x="6110314" y="11890533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6" name="Straight Connector 1465">
            <a:extLst>
              <a:ext uri="{FF2B5EF4-FFF2-40B4-BE49-F238E27FC236}">
                <a16:creationId xmlns:a16="http://schemas.microsoft.com/office/drawing/2014/main" id="{CDA6EF26-4243-EFA8-C7C6-A66D1090FD1A}"/>
              </a:ext>
            </a:extLst>
          </xdr:cNvPr>
          <xdr:cNvCxnSpPr/>
        </xdr:nvCxnSpPr>
        <xdr:spPr>
          <a:xfrm>
            <a:off x="485775" y="119033923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7" name="Straight Arrow Connector 1466">
            <a:extLst>
              <a:ext uri="{FF2B5EF4-FFF2-40B4-BE49-F238E27FC236}">
                <a16:creationId xmlns:a16="http://schemas.microsoft.com/office/drawing/2014/main" id="{C3E7A23E-704C-3830-367B-4A8A19312CCE}"/>
              </a:ext>
            </a:extLst>
          </xdr:cNvPr>
          <xdr:cNvCxnSpPr/>
        </xdr:nvCxnSpPr>
        <xdr:spPr>
          <a:xfrm>
            <a:off x="490537" y="119091075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8" name="Straight Connector 1467">
            <a:extLst>
              <a:ext uri="{FF2B5EF4-FFF2-40B4-BE49-F238E27FC236}">
                <a16:creationId xmlns:a16="http://schemas.microsoft.com/office/drawing/2014/main" id="{A831D6BA-7E37-CC76-624A-5977E3B42759}"/>
              </a:ext>
            </a:extLst>
          </xdr:cNvPr>
          <xdr:cNvCxnSpPr/>
        </xdr:nvCxnSpPr>
        <xdr:spPr>
          <a:xfrm flipH="1" flipV="1">
            <a:off x="857250" y="117362288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469" name="Group 1468">
            <a:extLst>
              <a:ext uri="{FF2B5EF4-FFF2-40B4-BE49-F238E27FC236}">
                <a16:creationId xmlns:a16="http://schemas.microsoft.com/office/drawing/2014/main" id="{281D6530-3A68-92FE-427F-60C3DF3CA68D}"/>
              </a:ext>
            </a:extLst>
          </xdr:cNvPr>
          <xdr:cNvGrpSpPr/>
        </xdr:nvGrpSpPr>
        <xdr:grpSpPr>
          <a:xfrm>
            <a:off x="1576388" y="117619462"/>
            <a:ext cx="85725" cy="85726"/>
            <a:chOff x="1738313" y="3957637"/>
            <a:chExt cx="85725" cy="85726"/>
          </a:xfrm>
        </xdr:grpSpPr>
        <xdr:cxnSp macro="">
          <xdr:nvCxnSpPr>
            <xdr:cNvPr id="1518" name="Straight Connector 1517">
              <a:extLst>
                <a:ext uri="{FF2B5EF4-FFF2-40B4-BE49-F238E27FC236}">
                  <a16:creationId xmlns:a16="http://schemas.microsoft.com/office/drawing/2014/main" id="{EDFE5D91-ABF9-DBD9-5D87-76C68C4B0C0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9" name="Straight Connector 1518">
              <a:extLst>
                <a:ext uri="{FF2B5EF4-FFF2-40B4-BE49-F238E27FC236}">
                  <a16:creationId xmlns:a16="http://schemas.microsoft.com/office/drawing/2014/main" id="{C108040C-0BAC-3BEB-EB83-1C5174F58312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70" name="Straight Arrow Connector 1469">
            <a:extLst>
              <a:ext uri="{FF2B5EF4-FFF2-40B4-BE49-F238E27FC236}">
                <a16:creationId xmlns:a16="http://schemas.microsoft.com/office/drawing/2014/main" id="{A3E4247C-949A-4DA6-CE0A-D01578B5F85F}"/>
              </a:ext>
            </a:extLst>
          </xdr:cNvPr>
          <xdr:cNvCxnSpPr/>
        </xdr:nvCxnSpPr>
        <xdr:spPr>
          <a:xfrm>
            <a:off x="2914650" y="117428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1" name="Straight Arrow Connector 1470">
            <a:extLst>
              <a:ext uri="{FF2B5EF4-FFF2-40B4-BE49-F238E27FC236}">
                <a16:creationId xmlns:a16="http://schemas.microsoft.com/office/drawing/2014/main" id="{60FA8A62-162A-5DA5-98AA-7E14197E2978}"/>
              </a:ext>
            </a:extLst>
          </xdr:cNvPr>
          <xdr:cNvCxnSpPr/>
        </xdr:nvCxnSpPr>
        <xdr:spPr>
          <a:xfrm>
            <a:off x="3076575" y="117428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2" name="Straight Arrow Connector 1471">
            <a:extLst>
              <a:ext uri="{FF2B5EF4-FFF2-40B4-BE49-F238E27FC236}">
                <a16:creationId xmlns:a16="http://schemas.microsoft.com/office/drawing/2014/main" id="{73FC2B4B-D238-2A29-5488-D3146EBA861E}"/>
              </a:ext>
            </a:extLst>
          </xdr:cNvPr>
          <xdr:cNvCxnSpPr/>
        </xdr:nvCxnSpPr>
        <xdr:spPr>
          <a:xfrm>
            <a:off x="3238500" y="11743372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3" name="Straight Arrow Connector 1472">
            <a:extLst>
              <a:ext uri="{FF2B5EF4-FFF2-40B4-BE49-F238E27FC236}">
                <a16:creationId xmlns:a16="http://schemas.microsoft.com/office/drawing/2014/main" id="{C044ED28-FB06-AB85-4CCC-9FEE458FE546}"/>
              </a:ext>
            </a:extLst>
          </xdr:cNvPr>
          <xdr:cNvCxnSpPr/>
        </xdr:nvCxnSpPr>
        <xdr:spPr>
          <a:xfrm>
            <a:off x="3562350" y="117428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4" name="Straight Arrow Connector 1473">
            <a:extLst>
              <a:ext uri="{FF2B5EF4-FFF2-40B4-BE49-F238E27FC236}">
                <a16:creationId xmlns:a16="http://schemas.microsoft.com/office/drawing/2014/main" id="{BE9B368F-E66D-AAFF-25A6-E14C48BBD330}"/>
              </a:ext>
            </a:extLst>
          </xdr:cNvPr>
          <xdr:cNvCxnSpPr/>
        </xdr:nvCxnSpPr>
        <xdr:spPr>
          <a:xfrm>
            <a:off x="3724275" y="117428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5" name="Straight Arrow Connector 1474">
            <a:extLst>
              <a:ext uri="{FF2B5EF4-FFF2-40B4-BE49-F238E27FC236}">
                <a16:creationId xmlns:a16="http://schemas.microsoft.com/office/drawing/2014/main" id="{1C362928-5F4B-0883-ABFF-880A438D26E1}"/>
              </a:ext>
            </a:extLst>
          </xdr:cNvPr>
          <xdr:cNvCxnSpPr/>
        </xdr:nvCxnSpPr>
        <xdr:spPr>
          <a:xfrm>
            <a:off x="6153171" y="11742896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476" name="Group 1475">
            <a:extLst>
              <a:ext uri="{FF2B5EF4-FFF2-40B4-BE49-F238E27FC236}">
                <a16:creationId xmlns:a16="http://schemas.microsoft.com/office/drawing/2014/main" id="{040CE805-565C-F34D-E965-22CAE31FB528}"/>
              </a:ext>
            </a:extLst>
          </xdr:cNvPr>
          <xdr:cNvGrpSpPr/>
        </xdr:nvGrpSpPr>
        <xdr:grpSpPr>
          <a:xfrm>
            <a:off x="2714625" y="117619463"/>
            <a:ext cx="85725" cy="85726"/>
            <a:chOff x="1738313" y="3957637"/>
            <a:chExt cx="85725" cy="85726"/>
          </a:xfrm>
        </xdr:grpSpPr>
        <xdr:cxnSp macro="">
          <xdr:nvCxnSpPr>
            <xdr:cNvPr id="1516" name="Straight Connector 1515">
              <a:extLst>
                <a:ext uri="{FF2B5EF4-FFF2-40B4-BE49-F238E27FC236}">
                  <a16:creationId xmlns:a16="http://schemas.microsoft.com/office/drawing/2014/main" id="{F722CE6E-4381-6DD9-DC5E-726A88FB4A13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7" name="Straight Connector 1516">
              <a:extLst>
                <a:ext uri="{FF2B5EF4-FFF2-40B4-BE49-F238E27FC236}">
                  <a16:creationId xmlns:a16="http://schemas.microsoft.com/office/drawing/2014/main" id="{D53CC21A-EF8E-4BC8-A2CE-42E46FE0FA14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77" name="Straight Connector 1476">
            <a:extLst>
              <a:ext uri="{FF2B5EF4-FFF2-40B4-BE49-F238E27FC236}">
                <a16:creationId xmlns:a16="http://schemas.microsoft.com/office/drawing/2014/main" id="{F714449B-C86E-4BCB-8900-DD95E7C09114}"/>
              </a:ext>
            </a:extLst>
          </xdr:cNvPr>
          <xdr:cNvCxnSpPr/>
        </xdr:nvCxnSpPr>
        <xdr:spPr>
          <a:xfrm>
            <a:off x="1619251" y="117943312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8" name="Straight Connector 1477">
            <a:extLst>
              <a:ext uri="{FF2B5EF4-FFF2-40B4-BE49-F238E27FC236}">
                <a16:creationId xmlns:a16="http://schemas.microsoft.com/office/drawing/2014/main" id="{0BB9DE6F-5ED0-A7A6-B0B8-F50C1A4A87DA}"/>
              </a:ext>
            </a:extLst>
          </xdr:cNvPr>
          <xdr:cNvCxnSpPr/>
        </xdr:nvCxnSpPr>
        <xdr:spPr>
          <a:xfrm flipH="1">
            <a:off x="1576388" y="118624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9" name="Straight Connector 1478">
            <a:extLst>
              <a:ext uri="{FF2B5EF4-FFF2-40B4-BE49-F238E27FC236}">
                <a16:creationId xmlns:a16="http://schemas.microsoft.com/office/drawing/2014/main" id="{88E8F085-704D-EDD7-0DAD-7E2BE0407DA2}"/>
              </a:ext>
            </a:extLst>
          </xdr:cNvPr>
          <xdr:cNvCxnSpPr/>
        </xdr:nvCxnSpPr>
        <xdr:spPr>
          <a:xfrm flipH="1">
            <a:off x="442913" y="11862434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0" name="Straight Connector 1479">
            <a:extLst>
              <a:ext uri="{FF2B5EF4-FFF2-40B4-BE49-F238E27FC236}">
                <a16:creationId xmlns:a16="http://schemas.microsoft.com/office/drawing/2014/main" id="{A5DB84B1-C332-2A55-C522-51C3FDF1E574}"/>
              </a:ext>
            </a:extLst>
          </xdr:cNvPr>
          <xdr:cNvCxnSpPr/>
        </xdr:nvCxnSpPr>
        <xdr:spPr>
          <a:xfrm flipH="1">
            <a:off x="6110315" y="118619587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1" name="Straight Connector 1480">
            <a:extLst>
              <a:ext uri="{FF2B5EF4-FFF2-40B4-BE49-F238E27FC236}">
                <a16:creationId xmlns:a16="http://schemas.microsoft.com/office/drawing/2014/main" id="{5930CE7E-ABBF-E4B4-7BA1-17722CFE7143}"/>
              </a:ext>
            </a:extLst>
          </xdr:cNvPr>
          <xdr:cNvCxnSpPr/>
        </xdr:nvCxnSpPr>
        <xdr:spPr>
          <a:xfrm>
            <a:off x="2752726" y="117943312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2" name="Straight Connector 1481">
            <a:extLst>
              <a:ext uri="{FF2B5EF4-FFF2-40B4-BE49-F238E27FC236}">
                <a16:creationId xmlns:a16="http://schemas.microsoft.com/office/drawing/2014/main" id="{3F338BA5-8093-06BB-A153-5BA41DB88BB6}"/>
              </a:ext>
            </a:extLst>
          </xdr:cNvPr>
          <xdr:cNvCxnSpPr/>
        </xdr:nvCxnSpPr>
        <xdr:spPr>
          <a:xfrm flipH="1">
            <a:off x="2709864" y="118624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483" name="Group 1482">
            <a:extLst>
              <a:ext uri="{FF2B5EF4-FFF2-40B4-BE49-F238E27FC236}">
                <a16:creationId xmlns:a16="http://schemas.microsoft.com/office/drawing/2014/main" id="{10F1226E-A1D5-0766-85C5-6C11467D2324}"/>
              </a:ext>
            </a:extLst>
          </xdr:cNvPr>
          <xdr:cNvGrpSpPr/>
        </xdr:nvGrpSpPr>
        <xdr:grpSpPr>
          <a:xfrm>
            <a:off x="447675" y="117614700"/>
            <a:ext cx="85725" cy="85726"/>
            <a:chOff x="1738313" y="3957637"/>
            <a:chExt cx="85725" cy="85726"/>
          </a:xfrm>
        </xdr:grpSpPr>
        <xdr:cxnSp macro="">
          <xdr:nvCxnSpPr>
            <xdr:cNvPr id="1514" name="Straight Connector 1513">
              <a:extLst>
                <a:ext uri="{FF2B5EF4-FFF2-40B4-BE49-F238E27FC236}">
                  <a16:creationId xmlns:a16="http://schemas.microsoft.com/office/drawing/2014/main" id="{1609DEAE-A050-6C3D-18E2-3C09C20C0F1C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5" name="Straight Connector 1514">
              <a:extLst>
                <a:ext uri="{FF2B5EF4-FFF2-40B4-BE49-F238E27FC236}">
                  <a16:creationId xmlns:a16="http://schemas.microsoft.com/office/drawing/2014/main" id="{76A1CA0D-9853-FCC9-2E4D-1409105FFD5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484" name="Group 1483">
            <a:extLst>
              <a:ext uri="{FF2B5EF4-FFF2-40B4-BE49-F238E27FC236}">
                <a16:creationId xmlns:a16="http://schemas.microsoft.com/office/drawing/2014/main" id="{664EECB2-406B-0950-9821-FA8B238E0A7B}"/>
              </a:ext>
            </a:extLst>
          </xdr:cNvPr>
          <xdr:cNvGrpSpPr/>
        </xdr:nvGrpSpPr>
        <xdr:grpSpPr>
          <a:xfrm>
            <a:off x="6115071" y="117614700"/>
            <a:ext cx="85725" cy="85726"/>
            <a:chOff x="1738313" y="3957637"/>
            <a:chExt cx="85725" cy="85726"/>
          </a:xfrm>
        </xdr:grpSpPr>
        <xdr:cxnSp macro="">
          <xdr:nvCxnSpPr>
            <xdr:cNvPr id="1512" name="Straight Connector 1511">
              <a:extLst>
                <a:ext uri="{FF2B5EF4-FFF2-40B4-BE49-F238E27FC236}">
                  <a16:creationId xmlns:a16="http://schemas.microsoft.com/office/drawing/2014/main" id="{93348E2A-9A2A-3710-78CE-59AEE87A6A0D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3" name="Straight Connector 1512">
              <a:extLst>
                <a:ext uri="{FF2B5EF4-FFF2-40B4-BE49-F238E27FC236}">
                  <a16:creationId xmlns:a16="http://schemas.microsoft.com/office/drawing/2014/main" id="{FD7E5B43-704E-0E75-7A5B-F90254396FE1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85" name="Straight Arrow Connector 1484">
            <a:extLst>
              <a:ext uri="{FF2B5EF4-FFF2-40B4-BE49-F238E27FC236}">
                <a16:creationId xmlns:a16="http://schemas.microsoft.com/office/drawing/2014/main" id="{403F51DA-2930-735B-A4A3-BAC7C896296B}"/>
              </a:ext>
            </a:extLst>
          </xdr:cNvPr>
          <xdr:cNvCxnSpPr/>
        </xdr:nvCxnSpPr>
        <xdr:spPr>
          <a:xfrm>
            <a:off x="1057273" y="1170813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6" name="Straight Arrow Connector 1485">
            <a:extLst>
              <a:ext uri="{FF2B5EF4-FFF2-40B4-BE49-F238E27FC236}">
                <a16:creationId xmlns:a16="http://schemas.microsoft.com/office/drawing/2014/main" id="{BE2796EE-B1A8-4A27-AA47-506D0D8156E1}"/>
              </a:ext>
            </a:extLst>
          </xdr:cNvPr>
          <xdr:cNvCxnSpPr/>
        </xdr:nvCxnSpPr>
        <xdr:spPr>
          <a:xfrm>
            <a:off x="2185987" y="1170813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7" name="Straight Arrow Connector 1486">
            <a:extLst>
              <a:ext uri="{FF2B5EF4-FFF2-40B4-BE49-F238E27FC236}">
                <a16:creationId xmlns:a16="http://schemas.microsoft.com/office/drawing/2014/main" id="{AF13AED3-CF79-CC42-C74F-B4435190178C}"/>
              </a:ext>
            </a:extLst>
          </xdr:cNvPr>
          <xdr:cNvCxnSpPr/>
        </xdr:nvCxnSpPr>
        <xdr:spPr>
          <a:xfrm>
            <a:off x="3400425" y="11743372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8" name="Straight Connector 1487">
            <a:extLst>
              <a:ext uri="{FF2B5EF4-FFF2-40B4-BE49-F238E27FC236}">
                <a16:creationId xmlns:a16="http://schemas.microsoft.com/office/drawing/2014/main" id="{B5CC8F15-6403-30C2-0D19-5FE1AFF2D511}"/>
              </a:ext>
            </a:extLst>
          </xdr:cNvPr>
          <xdr:cNvCxnSpPr/>
        </xdr:nvCxnSpPr>
        <xdr:spPr>
          <a:xfrm>
            <a:off x="3886201" y="117943312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9" name="Straight Connector 1488">
            <a:extLst>
              <a:ext uri="{FF2B5EF4-FFF2-40B4-BE49-F238E27FC236}">
                <a16:creationId xmlns:a16="http://schemas.microsoft.com/office/drawing/2014/main" id="{736AA2F4-B869-A15A-26CD-BF1AE1ABA5DA}"/>
              </a:ext>
            </a:extLst>
          </xdr:cNvPr>
          <xdr:cNvCxnSpPr/>
        </xdr:nvCxnSpPr>
        <xdr:spPr>
          <a:xfrm flipH="1">
            <a:off x="3843339" y="118624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0" name="Straight Arrow Connector 1489">
            <a:extLst>
              <a:ext uri="{FF2B5EF4-FFF2-40B4-BE49-F238E27FC236}">
                <a16:creationId xmlns:a16="http://schemas.microsoft.com/office/drawing/2014/main" id="{9C9D0B92-0100-5F30-8589-4A25BEA817F6}"/>
              </a:ext>
            </a:extLst>
          </xdr:cNvPr>
          <xdr:cNvCxnSpPr/>
        </xdr:nvCxnSpPr>
        <xdr:spPr>
          <a:xfrm>
            <a:off x="4048125" y="11742896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1" name="Straight Arrow Connector 1490">
            <a:extLst>
              <a:ext uri="{FF2B5EF4-FFF2-40B4-BE49-F238E27FC236}">
                <a16:creationId xmlns:a16="http://schemas.microsoft.com/office/drawing/2014/main" id="{E1471BCB-29E4-337A-C33F-A3844AF20965}"/>
              </a:ext>
            </a:extLst>
          </xdr:cNvPr>
          <xdr:cNvCxnSpPr/>
        </xdr:nvCxnSpPr>
        <xdr:spPr>
          <a:xfrm>
            <a:off x="4210050" y="11743372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2" name="Straight Arrow Connector 1491">
            <a:extLst>
              <a:ext uri="{FF2B5EF4-FFF2-40B4-BE49-F238E27FC236}">
                <a16:creationId xmlns:a16="http://schemas.microsoft.com/office/drawing/2014/main" id="{E54DA9AF-8063-7315-2D40-77EA8E9D1725}"/>
              </a:ext>
            </a:extLst>
          </xdr:cNvPr>
          <xdr:cNvCxnSpPr/>
        </xdr:nvCxnSpPr>
        <xdr:spPr>
          <a:xfrm>
            <a:off x="4533900" y="11742896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3" name="Straight Arrow Connector 1492">
            <a:extLst>
              <a:ext uri="{FF2B5EF4-FFF2-40B4-BE49-F238E27FC236}">
                <a16:creationId xmlns:a16="http://schemas.microsoft.com/office/drawing/2014/main" id="{58786B10-4B93-D2EC-6DDB-144BBDF5EE02}"/>
              </a:ext>
            </a:extLst>
          </xdr:cNvPr>
          <xdr:cNvCxnSpPr/>
        </xdr:nvCxnSpPr>
        <xdr:spPr>
          <a:xfrm>
            <a:off x="4695825" y="11742896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4" name="Straight Arrow Connector 1493">
            <a:extLst>
              <a:ext uri="{FF2B5EF4-FFF2-40B4-BE49-F238E27FC236}">
                <a16:creationId xmlns:a16="http://schemas.microsoft.com/office/drawing/2014/main" id="{49D73FE4-7E18-8460-691D-7035875C8795}"/>
              </a:ext>
            </a:extLst>
          </xdr:cNvPr>
          <xdr:cNvCxnSpPr/>
        </xdr:nvCxnSpPr>
        <xdr:spPr>
          <a:xfrm>
            <a:off x="4371975" y="11743372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5" name="Straight Arrow Connector 1494">
            <a:extLst>
              <a:ext uri="{FF2B5EF4-FFF2-40B4-BE49-F238E27FC236}">
                <a16:creationId xmlns:a16="http://schemas.microsoft.com/office/drawing/2014/main" id="{EDC43544-99B3-2952-36B7-8D34848BB3DF}"/>
              </a:ext>
            </a:extLst>
          </xdr:cNvPr>
          <xdr:cNvCxnSpPr/>
        </xdr:nvCxnSpPr>
        <xdr:spPr>
          <a:xfrm>
            <a:off x="4857751" y="117433725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6" name="Straight Arrow Connector 1495">
            <a:extLst>
              <a:ext uri="{FF2B5EF4-FFF2-40B4-BE49-F238E27FC236}">
                <a16:creationId xmlns:a16="http://schemas.microsoft.com/office/drawing/2014/main" id="{8F747EF2-BC80-E67F-33A0-DCB884022E1F}"/>
              </a:ext>
            </a:extLst>
          </xdr:cNvPr>
          <xdr:cNvCxnSpPr/>
        </xdr:nvCxnSpPr>
        <xdr:spPr>
          <a:xfrm>
            <a:off x="3324224" y="11707654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497" name="Group 1496">
            <a:extLst>
              <a:ext uri="{FF2B5EF4-FFF2-40B4-BE49-F238E27FC236}">
                <a16:creationId xmlns:a16="http://schemas.microsoft.com/office/drawing/2014/main" id="{48907B20-5968-65C7-B9FC-747056E01BA4}"/>
              </a:ext>
            </a:extLst>
          </xdr:cNvPr>
          <xdr:cNvGrpSpPr/>
        </xdr:nvGrpSpPr>
        <xdr:grpSpPr>
          <a:xfrm>
            <a:off x="3843337" y="117614700"/>
            <a:ext cx="85725" cy="85726"/>
            <a:chOff x="1738313" y="3957637"/>
            <a:chExt cx="85725" cy="85726"/>
          </a:xfrm>
        </xdr:grpSpPr>
        <xdr:cxnSp macro="">
          <xdr:nvCxnSpPr>
            <xdr:cNvPr id="1510" name="Straight Connector 1509">
              <a:extLst>
                <a:ext uri="{FF2B5EF4-FFF2-40B4-BE49-F238E27FC236}">
                  <a16:creationId xmlns:a16="http://schemas.microsoft.com/office/drawing/2014/main" id="{6C5AAE2D-D489-DA2D-2F63-BBB7C208A2A2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1" name="Straight Connector 1510">
              <a:extLst>
                <a:ext uri="{FF2B5EF4-FFF2-40B4-BE49-F238E27FC236}">
                  <a16:creationId xmlns:a16="http://schemas.microsoft.com/office/drawing/2014/main" id="{4221B09F-C0C6-0E97-9281-AB481DAA0C53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98" name="Straight Connector 1497">
            <a:extLst>
              <a:ext uri="{FF2B5EF4-FFF2-40B4-BE49-F238E27FC236}">
                <a16:creationId xmlns:a16="http://schemas.microsoft.com/office/drawing/2014/main" id="{E2E72E37-7DE6-04A6-249A-1A91A7939F69}"/>
              </a:ext>
            </a:extLst>
          </xdr:cNvPr>
          <xdr:cNvCxnSpPr/>
        </xdr:nvCxnSpPr>
        <xdr:spPr>
          <a:xfrm>
            <a:off x="5019676" y="117943312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9" name="Straight Connector 1498">
            <a:extLst>
              <a:ext uri="{FF2B5EF4-FFF2-40B4-BE49-F238E27FC236}">
                <a16:creationId xmlns:a16="http://schemas.microsoft.com/office/drawing/2014/main" id="{F04C173F-0D74-366E-B94B-F5B47923B2C6}"/>
              </a:ext>
            </a:extLst>
          </xdr:cNvPr>
          <xdr:cNvCxnSpPr/>
        </xdr:nvCxnSpPr>
        <xdr:spPr>
          <a:xfrm flipH="1">
            <a:off x="4976814" y="11862435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0" name="Straight Arrow Connector 1499">
            <a:extLst>
              <a:ext uri="{FF2B5EF4-FFF2-40B4-BE49-F238E27FC236}">
                <a16:creationId xmlns:a16="http://schemas.microsoft.com/office/drawing/2014/main" id="{2E8A74DC-2F9A-4C44-4FA9-2609621D6BD0}"/>
              </a:ext>
            </a:extLst>
          </xdr:cNvPr>
          <xdr:cNvCxnSpPr/>
        </xdr:nvCxnSpPr>
        <xdr:spPr>
          <a:xfrm>
            <a:off x="5181600" y="117428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1" name="Straight Arrow Connector 1500">
            <a:extLst>
              <a:ext uri="{FF2B5EF4-FFF2-40B4-BE49-F238E27FC236}">
                <a16:creationId xmlns:a16="http://schemas.microsoft.com/office/drawing/2014/main" id="{B8141090-04B9-4304-54F3-CFE2CCABDBBC}"/>
              </a:ext>
            </a:extLst>
          </xdr:cNvPr>
          <xdr:cNvCxnSpPr/>
        </xdr:nvCxnSpPr>
        <xdr:spPr>
          <a:xfrm>
            <a:off x="5343525" y="117433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2" name="Straight Arrow Connector 1501">
            <a:extLst>
              <a:ext uri="{FF2B5EF4-FFF2-40B4-BE49-F238E27FC236}">
                <a16:creationId xmlns:a16="http://schemas.microsoft.com/office/drawing/2014/main" id="{82899DA5-1C3E-DBDA-2F4A-8498361F0DF6}"/>
              </a:ext>
            </a:extLst>
          </xdr:cNvPr>
          <xdr:cNvCxnSpPr/>
        </xdr:nvCxnSpPr>
        <xdr:spPr>
          <a:xfrm>
            <a:off x="5667375" y="117428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3" name="Straight Arrow Connector 1502">
            <a:extLst>
              <a:ext uri="{FF2B5EF4-FFF2-40B4-BE49-F238E27FC236}">
                <a16:creationId xmlns:a16="http://schemas.microsoft.com/office/drawing/2014/main" id="{154B6E24-451E-EB0C-6361-231441228D42}"/>
              </a:ext>
            </a:extLst>
          </xdr:cNvPr>
          <xdr:cNvCxnSpPr/>
        </xdr:nvCxnSpPr>
        <xdr:spPr>
          <a:xfrm>
            <a:off x="5829300" y="11742896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4" name="Straight Arrow Connector 1503">
            <a:extLst>
              <a:ext uri="{FF2B5EF4-FFF2-40B4-BE49-F238E27FC236}">
                <a16:creationId xmlns:a16="http://schemas.microsoft.com/office/drawing/2014/main" id="{71659F28-EB18-5253-2C9F-0BD6A58D914A}"/>
              </a:ext>
            </a:extLst>
          </xdr:cNvPr>
          <xdr:cNvCxnSpPr/>
        </xdr:nvCxnSpPr>
        <xdr:spPr>
          <a:xfrm>
            <a:off x="5505450" y="11743372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5" name="Straight Arrow Connector 1504">
            <a:extLst>
              <a:ext uri="{FF2B5EF4-FFF2-40B4-BE49-F238E27FC236}">
                <a16:creationId xmlns:a16="http://schemas.microsoft.com/office/drawing/2014/main" id="{5A9291A8-E7B6-26B4-FDF8-A1943E558572}"/>
              </a:ext>
            </a:extLst>
          </xdr:cNvPr>
          <xdr:cNvCxnSpPr/>
        </xdr:nvCxnSpPr>
        <xdr:spPr>
          <a:xfrm>
            <a:off x="5991226" y="1174337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6" name="Straight Arrow Connector 1505">
            <a:extLst>
              <a:ext uri="{FF2B5EF4-FFF2-40B4-BE49-F238E27FC236}">
                <a16:creationId xmlns:a16="http://schemas.microsoft.com/office/drawing/2014/main" id="{0980FC98-6631-EB75-315C-80DFB712DEBF}"/>
              </a:ext>
            </a:extLst>
          </xdr:cNvPr>
          <xdr:cNvCxnSpPr/>
        </xdr:nvCxnSpPr>
        <xdr:spPr>
          <a:xfrm>
            <a:off x="4448174" y="117071774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07" name="Group 1506">
            <a:extLst>
              <a:ext uri="{FF2B5EF4-FFF2-40B4-BE49-F238E27FC236}">
                <a16:creationId xmlns:a16="http://schemas.microsoft.com/office/drawing/2014/main" id="{65DB30EA-9933-6531-7EE4-DE5AA1CC392C}"/>
              </a:ext>
            </a:extLst>
          </xdr:cNvPr>
          <xdr:cNvGrpSpPr/>
        </xdr:nvGrpSpPr>
        <xdr:grpSpPr>
          <a:xfrm>
            <a:off x="4976812" y="117614700"/>
            <a:ext cx="85725" cy="85726"/>
            <a:chOff x="1738313" y="3957637"/>
            <a:chExt cx="85725" cy="85726"/>
          </a:xfrm>
        </xdr:grpSpPr>
        <xdr:cxnSp macro="">
          <xdr:nvCxnSpPr>
            <xdr:cNvPr id="1508" name="Straight Connector 1507">
              <a:extLst>
                <a:ext uri="{FF2B5EF4-FFF2-40B4-BE49-F238E27FC236}">
                  <a16:creationId xmlns:a16="http://schemas.microsoft.com/office/drawing/2014/main" id="{31276CCF-C401-98C6-9B92-13BC4CAEBF6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09" name="Straight Connector 1508">
              <a:extLst>
                <a:ext uri="{FF2B5EF4-FFF2-40B4-BE49-F238E27FC236}">
                  <a16:creationId xmlns:a16="http://schemas.microsoft.com/office/drawing/2014/main" id="{4917DD57-5357-D387-1774-A910FB17C2F5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525" name="Straight Arrow Connector 1524">
            <a:extLst>
              <a:ext uri="{FF2B5EF4-FFF2-40B4-BE49-F238E27FC236}">
                <a16:creationId xmlns:a16="http://schemas.microsoft.com/office/drawing/2014/main" id="{79D58B1C-FC19-4F7C-9323-F2380E7690F3}"/>
              </a:ext>
            </a:extLst>
          </xdr:cNvPr>
          <xdr:cNvCxnSpPr/>
        </xdr:nvCxnSpPr>
        <xdr:spPr>
          <a:xfrm>
            <a:off x="5586412" y="1170813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8" name="Straight Connector 1527">
            <a:extLst>
              <a:ext uri="{FF2B5EF4-FFF2-40B4-BE49-F238E27FC236}">
                <a16:creationId xmlns:a16="http://schemas.microsoft.com/office/drawing/2014/main" id="{7A3E3D92-47CD-49AB-AB0A-071677CCDC78}"/>
              </a:ext>
            </a:extLst>
          </xdr:cNvPr>
          <xdr:cNvCxnSpPr/>
        </xdr:nvCxnSpPr>
        <xdr:spPr>
          <a:xfrm>
            <a:off x="409575" y="118376700"/>
            <a:ext cx="5805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9" name="Straight Connector 1528">
            <a:extLst>
              <a:ext uri="{FF2B5EF4-FFF2-40B4-BE49-F238E27FC236}">
                <a16:creationId xmlns:a16="http://schemas.microsoft.com/office/drawing/2014/main" id="{6ECAD9B9-968C-434C-B023-51D5814D8701}"/>
              </a:ext>
            </a:extLst>
          </xdr:cNvPr>
          <xdr:cNvCxnSpPr/>
        </xdr:nvCxnSpPr>
        <xdr:spPr>
          <a:xfrm flipH="1">
            <a:off x="1576388" y="11833860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0" name="Straight Connector 1529">
            <a:extLst>
              <a:ext uri="{FF2B5EF4-FFF2-40B4-BE49-F238E27FC236}">
                <a16:creationId xmlns:a16="http://schemas.microsoft.com/office/drawing/2014/main" id="{6BEB8F53-3E8D-435D-AC64-01EDA96E37CF}"/>
              </a:ext>
            </a:extLst>
          </xdr:cNvPr>
          <xdr:cNvCxnSpPr/>
        </xdr:nvCxnSpPr>
        <xdr:spPr>
          <a:xfrm flipH="1">
            <a:off x="442913" y="118338599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1" name="Straight Connector 1530">
            <a:extLst>
              <a:ext uri="{FF2B5EF4-FFF2-40B4-BE49-F238E27FC236}">
                <a16:creationId xmlns:a16="http://schemas.microsoft.com/office/drawing/2014/main" id="{B36BDE2D-1010-465D-8BFF-238D2424914E}"/>
              </a:ext>
            </a:extLst>
          </xdr:cNvPr>
          <xdr:cNvCxnSpPr/>
        </xdr:nvCxnSpPr>
        <xdr:spPr>
          <a:xfrm flipH="1">
            <a:off x="6110315" y="11833383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2" name="Straight Connector 1531">
            <a:extLst>
              <a:ext uri="{FF2B5EF4-FFF2-40B4-BE49-F238E27FC236}">
                <a16:creationId xmlns:a16="http://schemas.microsoft.com/office/drawing/2014/main" id="{538F5398-3ECB-440D-A347-39EBFCB781A0}"/>
              </a:ext>
            </a:extLst>
          </xdr:cNvPr>
          <xdr:cNvCxnSpPr/>
        </xdr:nvCxnSpPr>
        <xdr:spPr>
          <a:xfrm flipH="1">
            <a:off x="2709864" y="11833860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3" name="Straight Connector 1532">
            <a:extLst>
              <a:ext uri="{FF2B5EF4-FFF2-40B4-BE49-F238E27FC236}">
                <a16:creationId xmlns:a16="http://schemas.microsoft.com/office/drawing/2014/main" id="{98FF5EA5-1986-4AE4-B6F1-30F9DFA26C3F}"/>
              </a:ext>
            </a:extLst>
          </xdr:cNvPr>
          <xdr:cNvCxnSpPr/>
        </xdr:nvCxnSpPr>
        <xdr:spPr>
          <a:xfrm flipH="1">
            <a:off x="3843339" y="11833860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4" name="Straight Connector 1533">
            <a:extLst>
              <a:ext uri="{FF2B5EF4-FFF2-40B4-BE49-F238E27FC236}">
                <a16:creationId xmlns:a16="http://schemas.microsoft.com/office/drawing/2014/main" id="{04198285-A491-45EC-9CF4-1AC1C3EE8C27}"/>
              </a:ext>
            </a:extLst>
          </xdr:cNvPr>
          <xdr:cNvCxnSpPr/>
        </xdr:nvCxnSpPr>
        <xdr:spPr>
          <a:xfrm flipH="1">
            <a:off x="4976814" y="118338606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5" name="Straight Connector 1534">
            <a:extLst>
              <a:ext uri="{FF2B5EF4-FFF2-40B4-BE49-F238E27FC236}">
                <a16:creationId xmlns:a16="http://schemas.microsoft.com/office/drawing/2014/main" id="{0D1BDC6B-EA37-4210-B01B-7EF88EA1E4B4}"/>
              </a:ext>
            </a:extLst>
          </xdr:cNvPr>
          <xdr:cNvCxnSpPr/>
        </xdr:nvCxnSpPr>
        <xdr:spPr>
          <a:xfrm>
            <a:off x="1052514" y="117981413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6" name="Straight Connector 1535">
            <a:extLst>
              <a:ext uri="{FF2B5EF4-FFF2-40B4-BE49-F238E27FC236}">
                <a16:creationId xmlns:a16="http://schemas.microsoft.com/office/drawing/2014/main" id="{70712BEC-C15F-48D6-B070-97C1DB771E83}"/>
              </a:ext>
            </a:extLst>
          </xdr:cNvPr>
          <xdr:cNvCxnSpPr/>
        </xdr:nvCxnSpPr>
        <xdr:spPr>
          <a:xfrm flipH="1">
            <a:off x="1009651" y="11833384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8" name="Straight Connector 1537">
            <a:extLst>
              <a:ext uri="{FF2B5EF4-FFF2-40B4-BE49-F238E27FC236}">
                <a16:creationId xmlns:a16="http://schemas.microsoft.com/office/drawing/2014/main" id="{C032A84F-DD45-4537-8AE9-358859AAAC88}"/>
              </a:ext>
            </a:extLst>
          </xdr:cNvPr>
          <xdr:cNvCxnSpPr/>
        </xdr:nvCxnSpPr>
        <xdr:spPr>
          <a:xfrm>
            <a:off x="2185989" y="117981413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9" name="Straight Connector 1538">
            <a:extLst>
              <a:ext uri="{FF2B5EF4-FFF2-40B4-BE49-F238E27FC236}">
                <a16:creationId xmlns:a16="http://schemas.microsoft.com/office/drawing/2014/main" id="{D1D911F8-BC5C-4C7D-864A-7ADD1EFF6058}"/>
              </a:ext>
            </a:extLst>
          </xdr:cNvPr>
          <xdr:cNvCxnSpPr/>
        </xdr:nvCxnSpPr>
        <xdr:spPr>
          <a:xfrm flipH="1">
            <a:off x="2143126" y="11833384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0" name="Straight Connector 1539">
            <a:extLst>
              <a:ext uri="{FF2B5EF4-FFF2-40B4-BE49-F238E27FC236}">
                <a16:creationId xmlns:a16="http://schemas.microsoft.com/office/drawing/2014/main" id="{682231DA-E70E-4F75-BD91-A799FEFEE708}"/>
              </a:ext>
            </a:extLst>
          </xdr:cNvPr>
          <xdr:cNvCxnSpPr/>
        </xdr:nvCxnSpPr>
        <xdr:spPr>
          <a:xfrm>
            <a:off x="3319464" y="117981413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1" name="Straight Connector 1540">
            <a:extLst>
              <a:ext uri="{FF2B5EF4-FFF2-40B4-BE49-F238E27FC236}">
                <a16:creationId xmlns:a16="http://schemas.microsoft.com/office/drawing/2014/main" id="{B9A84873-A467-43DF-BE6F-701D5E82A88B}"/>
              </a:ext>
            </a:extLst>
          </xdr:cNvPr>
          <xdr:cNvCxnSpPr/>
        </xdr:nvCxnSpPr>
        <xdr:spPr>
          <a:xfrm flipH="1">
            <a:off x="3276601" y="11833384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2" name="Straight Connector 1541">
            <a:extLst>
              <a:ext uri="{FF2B5EF4-FFF2-40B4-BE49-F238E27FC236}">
                <a16:creationId xmlns:a16="http://schemas.microsoft.com/office/drawing/2014/main" id="{20C5257F-F254-4C62-B796-3617825BDCCE}"/>
              </a:ext>
            </a:extLst>
          </xdr:cNvPr>
          <xdr:cNvCxnSpPr/>
        </xdr:nvCxnSpPr>
        <xdr:spPr>
          <a:xfrm>
            <a:off x="4452939" y="117981413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3" name="Straight Connector 1542">
            <a:extLst>
              <a:ext uri="{FF2B5EF4-FFF2-40B4-BE49-F238E27FC236}">
                <a16:creationId xmlns:a16="http://schemas.microsoft.com/office/drawing/2014/main" id="{6FE4DCD7-962F-44A5-83B4-168C050E6E66}"/>
              </a:ext>
            </a:extLst>
          </xdr:cNvPr>
          <xdr:cNvCxnSpPr/>
        </xdr:nvCxnSpPr>
        <xdr:spPr>
          <a:xfrm flipH="1">
            <a:off x="4410076" y="11833384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4" name="Straight Connector 1543">
            <a:extLst>
              <a:ext uri="{FF2B5EF4-FFF2-40B4-BE49-F238E27FC236}">
                <a16:creationId xmlns:a16="http://schemas.microsoft.com/office/drawing/2014/main" id="{6A24588E-DA64-4183-AB2C-3B3054EFD5B7}"/>
              </a:ext>
            </a:extLst>
          </xdr:cNvPr>
          <xdr:cNvCxnSpPr/>
        </xdr:nvCxnSpPr>
        <xdr:spPr>
          <a:xfrm>
            <a:off x="5586414" y="117981413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5" name="Straight Connector 1544">
            <a:extLst>
              <a:ext uri="{FF2B5EF4-FFF2-40B4-BE49-F238E27FC236}">
                <a16:creationId xmlns:a16="http://schemas.microsoft.com/office/drawing/2014/main" id="{F636EA33-02CE-464F-9002-F8CE34BFCE9B}"/>
              </a:ext>
            </a:extLst>
          </xdr:cNvPr>
          <xdr:cNvCxnSpPr/>
        </xdr:nvCxnSpPr>
        <xdr:spPr>
          <a:xfrm flipH="1">
            <a:off x="5543551" y="11833384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7" name="Straight Arrow Connector 1856">
            <a:extLst>
              <a:ext uri="{FF2B5EF4-FFF2-40B4-BE49-F238E27FC236}">
                <a16:creationId xmlns:a16="http://schemas.microsoft.com/office/drawing/2014/main" id="{E04051AD-2442-4B7D-8E97-C620D81E114F}"/>
              </a:ext>
            </a:extLst>
          </xdr:cNvPr>
          <xdr:cNvCxnSpPr/>
        </xdr:nvCxnSpPr>
        <xdr:spPr>
          <a:xfrm>
            <a:off x="1619250" y="11742896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8" name="Straight Arrow Connector 1857">
            <a:extLst>
              <a:ext uri="{FF2B5EF4-FFF2-40B4-BE49-F238E27FC236}">
                <a16:creationId xmlns:a16="http://schemas.microsoft.com/office/drawing/2014/main" id="{1DF63892-2302-4F86-A718-674F36EEB9F4}"/>
              </a:ext>
            </a:extLst>
          </xdr:cNvPr>
          <xdr:cNvCxnSpPr/>
        </xdr:nvCxnSpPr>
        <xdr:spPr>
          <a:xfrm>
            <a:off x="2752724" y="11742896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9" name="Straight Arrow Connector 1858">
            <a:extLst>
              <a:ext uri="{FF2B5EF4-FFF2-40B4-BE49-F238E27FC236}">
                <a16:creationId xmlns:a16="http://schemas.microsoft.com/office/drawing/2014/main" id="{5F631D26-0017-4F0F-9BC0-61DB40F66034}"/>
              </a:ext>
            </a:extLst>
          </xdr:cNvPr>
          <xdr:cNvCxnSpPr/>
        </xdr:nvCxnSpPr>
        <xdr:spPr>
          <a:xfrm>
            <a:off x="3886200" y="11743372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0" name="Straight Arrow Connector 1859">
            <a:extLst>
              <a:ext uri="{FF2B5EF4-FFF2-40B4-BE49-F238E27FC236}">
                <a16:creationId xmlns:a16="http://schemas.microsoft.com/office/drawing/2014/main" id="{73429A6F-B31D-4E4F-9268-84AA8A927AC6}"/>
              </a:ext>
            </a:extLst>
          </xdr:cNvPr>
          <xdr:cNvCxnSpPr/>
        </xdr:nvCxnSpPr>
        <xdr:spPr>
          <a:xfrm>
            <a:off x="5019675" y="117428963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57150</xdr:colOff>
      <xdr:row>948</xdr:row>
      <xdr:rowOff>76200</xdr:rowOff>
    </xdr:from>
    <xdr:to>
      <xdr:col>17</xdr:col>
      <xdr:colOff>114300</xdr:colOff>
      <xdr:row>948</xdr:row>
      <xdr:rowOff>76200</xdr:rowOff>
    </xdr:to>
    <xdr:cxnSp macro="">
      <xdr:nvCxnSpPr>
        <xdr:cNvPr id="1862" name="Straight Arrow Connector 1861">
          <a:extLst>
            <a:ext uri="{FF2B5EF4-FFF2-40B4-BE49-F238E27FC236}">
              <a16:creationId xmlns:a16="http://schemas.microsoft.com/office/drawing/2014/main" id="{0D682726-8341-4954-A27B-1637E03E8509}"/>
            </a:ext>
          </a:extLst>
        </xdr:cNvPr>
        <xdr:cNvCxnSpPr/>
      </xdr:nvCxnSpPr>
      <xdr:spPr>
        <a:xfrm>
          <a:off x="2647950" y="119595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949</xdr:row>
      <xdr:rowOff>76200</xdr:rowOff>
    </xdr:from>
    <xdr:to>
      <xdr:col>17</xdr:col>
      <xdr:colOff>114300</xdr:colOff>
      <xdr:row>949</xdr:row>
      <xdr:rowOff>76200</xdr:rowOff>
    </xdr:to>
    <xdr:cxnSp macro="">
      <xdr:nvCxnSpPr>
        <xdr:cNvPr id="1863" name="Straight Arrow Connector 1862">
          <a:extLst>
            <a:ext uri="{FF2B5EF4-FFF2-40B4-BE49-F238E27FC236}">
              <a16:creationId xmlns:a16="http://schemas.microsoft.com/office/drawing/2014/main" id="{BF7834A7-EFDF-49A0-823E-31221C151D15}"/>
            </a:ext>
          </a:extLst>
        </xdr:cNvPr>
        <xdr:cNvCxnSpPr/>
      </xdr:nvCxnSpPr>
      <xdr:spPr>
        <a:xfrm>
          <a:off x="2647950" y="119738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953</xdr:row>
      <xdr:rowOff>66675</xdr:rowOff>
    </xdr:from>
    <xdr:to>
      <xdr:col>20</xdr:col>
      <xdr:colOff>104775</xdr:colOff>
      <xdr:row>953</xdr:row>
      <xdr:rowOff>66675</xdr:rowOff>
    </xdr:to>
    <xdr:cxnSp macro="">
      <xdr:nvCxnSpPr>
        <xdr:cNvPr id="1864" name="Straight Arrow Connector 1863">
          <a:extLst>
            <a:ext uri="{FF2B5EF4-FFF2-40B4-BE49-F238E27FC236}">
              <a16:creationId xmlns:a16="http://schemas.microsoft.com/office/drawing/2014/main" id="{EBA09FD4-F7EA-4985-AAC2-7B4807B8AA9C}"/>
            </a:ext>
          </a:extLst>
        </xdr:cNvPr>
        <xdr:cNvCxnSpPr/>
      </xdr:nvCxnSpPr>
      <xdr:spPr>
        <a:xfrm>
          <a:off x="3124200" y="1203007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954</xdr:row>
      <xdr:rowOff>76200</xdr:rowOff>
    </xdr:from>
    <xdr:to>
      <xdr:col>20</xdr:col>
      <xdr:colOff>114300</xdr:colOff>
      <xdr:row>954</xdr:row>
      <xdr:rowOff>76200</xdr:rowOff>
    </xdr:to>
    <xdr:cxnSp macro="">
      <xdr:nvCxnSpPr>
        <xdr:cNvPr id="1865" name="Straight Arrow Connector 1864">
          <a:extLst>
            <a:ext uri="{FF2B5EF4-FFF2-40B4-BE49-F238E27FC236}">
              <a16:creationId xmlns:a16="http://schemas.microsoft.com/office/drawing/2014/main" id="{711DE5F4-BB8F-4DE7-AB0D-4A0CEFEBE888}"/>
            </a:ext>
          </a:extLst>
        </xdr:cNvPr>
        <xdr:cNvCxnSpPr/>
      </xdr:nvCxnSpPr>
      <xdr:spPr>
        <a:xfrm>
          <a:off x="3133725" y="120453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955</xdr:row>
      <xdr:rowOff>76200</xdr:rowOff>
    </xdr:from>
    <xdr:to>
      <xdr:col>20</xdr:col>
      <xdr:colOff>114300</xdr:colOff>
      <xdr:row>955</xdr:row>
      <xdr:rowOff>76200</xdr:rowOff>
    </xdr:to>
    <xdr:cxnSp macro="">
      <xdr:nvCxnSpPr>
        <xdr:cNvPr id="1866" name="Straight Arrow Connector 1865">
          <a:extLst>
            <a:ext uri="{FF2B5EF4-FFF2-40B4-BE49-F238E27FC236}">
              <a16:creationId xmlns:a16="http://schemas.microsoft.com/office/drawing/2014/main" id="{0BAC361D-E32A-43BC-B7FD-2EBEC9FCDC22}"/>
            </a:ext>
          </a:extLst>
        </xdr:cNvPr>
        <xdr:cNvCxnSpPr/>
      </xdr:nvCxnSpPr>
      <xdr:spPr>
        <a:xfrm>
          <a:off x="3133725" y="120596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956</xdr:row>
      <xdr:rowOff>76200</xdr:rowOff>
    </xdr:from>
    <xdr:to>
      <xdr:col>20</xdr:col>
      <xdr:colOff>114300</xdr:colOff>
      <xdr:row>956</xdr:row>
      <xdr:rowOff>76200</xdr:rowOff>
    </xdr:to>
    <xdr:cxnSp macro="">
      <xdr:nvCxnSpPr>
        <xdr:cNvPr id="1867" name="Straight Arrow Connector 1866">
          <a:extLst>
            <a:ext uri="{FF2B5EF4-FFF2-40B4-BE49-F238E27FC236}">
              <a16:creationId xmlns:a16="http://schemas.microsoft.com/office/drawing/2014/main" id="{5CF7E968-778D-4890-BA82-63982FBD69C1}"/>
            </a:ext>
          </a:extLst>
        </xdr:cNvPr>
        <xdr:cNvCxnSpPr/>
      </xdr:nvCxnSpPr>
      <xdr:spPr>
        <a:xfrm>
          <a:off x="3133725" y="120738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946</xdr:row>
      <xdr:rowOff>76200</xdr:rowOff>
    </xdr:from>
    <xdr:to>
      <xdr:col>17</xdr:col>
      <xdr:colOff>114300</xdr:colOff>
      <xdr:row>946</xdr:row>
      <xdr:rowOff>76200</xdr:rowOff>
    </xdr:to>
    <xdr:cxnSp macro="">
      <xdr:nvCxnSpPr>
        <xdr:cNvPr id="1868" name="Straight Arrow Connector 1867">
          <a:extLst>
            <a:ext uri="{FF2B5EF4-FFF2-40B4-BE49-F238E27FC236}">
              <a16:creationId xmlns:a16="http://schemas.microsoft.com/office/drawing/2014/main" id="{9FA566CF-C6C2-484C-BF46-42B0B8D5D56F}"/>
            </a:ext>
          </a:extLst>
        </xdr:cNvPr>
        <xdr:cNvCxnSpPr/>
      </xdr:nvCxnSpPr>
      <xdr:spPr>
        <a:xfrm>
          <a:off x="2647950" y="119310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947</xdr:row>
      <xdr:rowOff>76200</xdr:rowOff>
    </xdr:from>
    <xdr:to>
      <xdr:col>17</xdr:col>
      <xdr:colOff>114300</xdr:colOff>
      <xdr:row>947</xdr:row>
      <xdr:rowOff>76200</xdr:rowOff>
    </xdr:to>
    <xdr:cxnSp macro="">
      <xdr:nvCxnSpPr>
        <xdr:cNvPr id="1869" name="Straight Arrow Connector 1868">
          <a:extLst>
            <a:ext uri="{FF2B5EF4-FFF2-40B4-BE49-F238E27FC236}">
              <a16:creationId xmlns:a16="http://schemas.microsoft.com/office/drawing/2014/main" id="{DE3350A3-F922-4B51-BC9F-3DEC10576D9B}"/>
            </a:ext>
          </a:extLst>
        </xdr:cNvPr>
        <xdr:cNvCxnSpPr/>
      </xdr:nvCxnSpPr>
      <xdr:spPr>
        <a:xfrm>
          <a:off x="2647950" y="119453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944</xdr:row>
      <xdr:rowOff>85723</xdr:rowOff>
    </xdr:from>
    <xdr:to>
      <xdr:col>3</xdr:col>
      <xdr:colOff>0</xdr:colOff>
      <xdr:row>945</xdr:row>
      <xdr:rowOff>85723</xdr:rowOff>
    </xdr:to>
    <xdr:cxnSp macro="">
      <xdr:nvCxnSpPr>
        <xdr:cNvPr id="1900" name="Straight Connector 1899">
          <a:extLst>
            <a:ext uri="{FF2B5EF4-FFF2-40B4-BE49-F238E27FC236}">
              <a16:creationId xmlns:a16="http://schemas.microsoft.com/office/drawing/2014/main" id="{A6D277B8-5A9C-26C8-34EF-7C8288D49B37}"/>
            </a:ext>
          </a:extLst>
        </xdr:cNvPr>
        <xdr:cNvCxnSpPr/>
      </xdr:nvCxnSpPr>
      <xdr:spPr>
        <a:xfrm>
          <a:off x="485775" y="124606048"/>
          <a:ext cx="0" cy="14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930</xdr:row>
      <xdr:rowOff>123824</xdr:rowOff>
    </xdr:from>
    <xdr:to>
      <xdr:col>38</xdr:col>
      <xdr:colOff>80993</xdr:colOff>
      <xdr:row>945</xdr:row>
      <xdr:rowOff>0</xdr:rowOff>
    </xdr:to>
    <xdr:grpSp>
      <xdr:nvGrpSpPr>
        <xdr:cNvPr id="1982" name="Group 1981">
          <a:extLst>
            <a:ext uri="{FF2B5EF4-FFF2-40B4-BE49-F238E27FC236}">
              <a16:creationId xmlns:a16="http://schemas.microsoft.com/office/drawing/2014/main" id="{43D8EDDD-DF57-27A4-FB26-E85A6BEAB845}"/>
            </a:ext>
          </a:extLst>
        </xdr:cNvPr>
        <xdr:cNvGrpSpPr/>
      </xdr:nvGrpSpPr>
      <xdr:grpSpPr>
        <a:xfrm>
          <a:off x="409574" y="133645274"/>
          <a:ext cx="5824569" cy="2019301"/>
          <a:chOff x="409574" y="122643899"/>
          <a:chExt cx="5824569" cy="2019301"/>
        </a:xfrm>
      </xdr:grpSpPr>
      <xdr:cxnSp macro="">
        <xdr:nvCxnSpPr>
          <xdr:cNvPr id="1875" name="Straight Connector 1874">
            <a:extLst>
              <a:ext uri="{FF2B5EF4-FFF2-40B4-BE49-F238E27FC236}">
                <a16:creationId xmlns:a16="http://schemas.microsoft.com/office/drawing/2014/main" id="{12AC951A-DA94-F812-3719-E190E988F8F8}"/>
              </a:ext>
            </a:extLst>
          </xdr:cNvPr>
          <xdr:cNvCxnSpPr/>
        </xdr:nvCxnSpPr>
        <xdr:spPr>
          <a:xfrm>
            <a:off x="409575" y="124234574"/>
            <a:ext cx="5805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76" name="Isosceles Triangle 1875">
            <a:extLst>
              <a:ext uri="{FF2B5EF4-FFF2-40B4-BE49-F238E27FC236}">
                <a16:creationId xmlns:a16="http://schemas.microsoft.com/office/drawing/2014/main" id="{96EE9643-1811-7F47-D1FE-45E01FDB8BA6}"/>
              </a:ext>
            </a:extLst>
          </xdr:cNvPr>
          <xdr:cNvSpPr/>
        </xdr:nvSpPr>
        <xdr:spPr>
          <a:xfrm>
            <a:off x="409575" y="1232439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77" name="Straight Connector 1876">
            <a:extLst>
              <a:ext uri="{FF2B5EF4-FFF2-40B4-BE49-F238E27FC236}">
                <a16:creationId xmlns:a16="http://schemas.microsoft.com/office/drawing/2014/main" id="{1ED43E19-62AB-BFCF-5D11-CDEDCBD13911}"/>
              </a:ext>
            </a:extLst>
          </xdr:cNvPr>
          <xdr:cNvCxnSpPr/>
        </xdr:nvCxnSpPr>
        <xdr:spPr>
          <a:xfrm>
            <a:off x="485776" y="123234450"/>
            <a:ext cx="567213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78" name="Isosceles Triangle 1877">
            <a:extLst>
              <a:ext uri="{FF2B5EF4-FFF2-40B4-BE49-F238E27FC236}">
                <a16:creationId xmlns:a16="http://schemas.microsoft.com/office/drawing/2014/main" id="{AE8060DB-7781-2370-821B-0CD94672BD2D}"/>
              </a:ext>
            </a:extLst>
          </xdr:cNvPr>
          <xdr:cNvSpPr/>
        </xdr:nvSpPr>
        <xdr:spPr>
          <a:xfrm>
            <a:off x="6072218" y="1232392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879" name="Straight Arrow Connector 1878">
            <a:extLst>
              <a:ext uri="{FF2B5EF4-FFF2-40B4-BE49-F238E27FC236}">
                <a16:creationId xmlns:a16="http://schemas.microsoft.com/office/drawing/2014/main" id="{292C0FD0-4FBC-A5DC-D7AF-0B01057E8222}"/>
              </a:ext>
            </a:extLst>
          </xdr:cNvPr>
          <xdr:cNvCxnSpPr/>
        </xdr:nvCxnSpPr>
        <xdr:spPr>
          <a:xfrm>
            <a:off x="485775" y="1229963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0" name="Straight Arrow Connector 1879">
            <a:extLst>
              <a:ext uri="{FF2B5EF4-FFF2-40B4-BE49-F238E27FC236}">
                <a16:creationId xmlns:a16="http://schemas.microsoft.com/office/drawing/2014/main" id="{CF501F18-9C10-6FA2-5DAA-89FA7223C7E0}"/>
              </a:ext>
            </a:extLst>
          </xdr:cNvPr>
          <xdr:cNvCxnSpPr/>
        </xdr:nvCxnSpPr>
        <xdr:spPr>
          <a:xfrm>
            <a:off x="647700" y="123001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1" name="Straight Arrow Connector 1880">
            <a:extLst>
              <a:ext uri="{FF2B5EF4-FFF2-40B4-BE49-F238E27FC236}">
                <a16:creationId xmlns:a16="http://schemas.microsoft.com/office/drawing/2014/main" id="{7F182244-A284-EE57-7A82-9CF5677DA46E}"/>
              </a:ext>
            </a:extLst>
          </xdr:cNvPr>
          <xdr:cNvCxnSpPr/>
        </xdr:nvCxnSpPr>
        <xdr:spPr>
          <a:xfrm>
            <a:off x="809625" y="123001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2" name="Straight Arrow Connector 1881">
            <a:extLst>
              <a:ext uri="{FF2B5EF4-FFF2-40B4-BE49-F238E27FC236}">
                <a16:creationId xmlns:a16="http://schemas.microsoft.com/office/drawing/2014/main" id="{E3D63B53-0A67-86B9-7C90-89097B23CB68}"/>
              </a:ext>
            </a:extLst>
          </xdr:cNvPr>
          <xdr:cNvCxnSpPr/>
        </xdr:nvCxnSpPr>
        <xdr:spPr>
          <a:xfrm>
            <a:off x="971550" y="1230058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3" name="Straight Arrow Connector 1882">
            <a:extLst>
              <a:ext uri="{FF2B5EF4-FFF2-40B4-BE49-F238E27FC236}">
                <a16:creationId xmlns:a16="http://schemas.microsoft.com/office/drawing/2014/main" id="{1F58D13B-9D7A-3165-AB5E-672F75A871A6}"/>
              </a:ext>
            </a:extLst>
          </xdr:cNvPr>
          <xdr:cNvCxnSpPr/>
        </xdr:nvCxnSpPr>
        <xdr:spPr>
          <a:xfrm>
            <a:off x="1133475" y="123001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4" name="Straight Arrow Connector 1883">
            <a:extLst>
              <a:ext uri="{FF2B5EF4-FFF2-40B4-BE49-F238E27FC236}">
                <a16:creationId xmlns:a16="http://schemas.microsoft.com/office/drawing/2014/main" id="{E85D9769-844A-B18C-74C6-18F836658EEA}"/>
              </a:ext>
            </a:extLst>
          </xdr:cNvPr>
          <xdr:cNvCxnSpPr/>
        </xdr:nvCxnSpPr>
        <xdr:spPr>
          <a:xfrm>
            <a:off x="1295400" y="123005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5" name="Straight Arrow Connector 1884">
            <a:extLst>
              <a:ext uri="{FF2B5EF4-FFF2-40B4-BE49-F238E27FC236}">
                <a16:creationId xmlns:a16="http://schemas.microsoft.com/office/drawing/2014/main" id="{AEE2D2AA-1ACD-AE62-EF53-1FB8ECDB5FE1}"/>
              </a:ext>
            </a:extLst>
          </xdr:cNvPr>
          <xdr:cNvCxnSpPr/>
        </xdr:nvCxnSpPr>
        <xdr:spPr>
          <a:xfrm>
            <a:off x="1457325" y="123005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6" name="Straight Arrow Connector 1885">
            <a:extLst>
              <a:ext uri="{FF2B5EF4-FFF2-40B4-BE49-F238E27FC236}">
                <a16:creationId xmlns:a16="http://schemas.microsoft.com/office/drawing/2014/main" id="{A24AD890-A9DD-12FD-3335-2833102F1671}"/>
              </a:ext>
            </a:extLst>
          </xdr:cNvPr>
          <xdr:cNvCxnSpPr/>
        </xdr:nvCxnSpPr>
        <xdr:spPr>
          <a:xfrm>
            <a:off x="1781175" y="123001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7" name="Straight Arrow Connector 1886">
            <a:extLst>
              <a:ext uri="{FF2B5EF4-FFF2-40B4-BE49-F238E27FC236}">
                <a16:creationId xmlns:a16="http://schemas.microsoft.com/office/drawing/2014/main" id="{EF72D0F3-0BA0-E4B5-1AA3-A0C85C880107}"/>
              </a:ext>
            </a:extLst>
          </xdr:cNvPr>
          <xdr:cNvCxnSpPr/>
        </xdr:nvCxnSpPr>
        <xdr:spPr>
          <a:xfrm>
            <a:off x="1943100" y="123005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8" name="Straight Arrow Connector 1887">
            <a:extLst>
              <a:ext uri="{FF2B5EF4-FFF2-40B4-BE49-F238E27FC236}">
                <a16:creationId xmlns:a16="http://schemas.microsoft.com/office/drawing/2014/main" id="{73F51CBF-51CA-5844-C333-23004B5B2AFA}"/>
              </a:ext>
            </a:extLst>
          </xdr:cNvPr>
          <xdr:cNvCxnSpPr/>
        </xdr:nvCxnSpPr>
        <xdr:spPr>
          <a:xfrm>
            <a:off x="2105025" y="123005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9" name="Straight Arrow Connector 1888">
            <a:extLst>
              <a:ext uri="{FF2B5EF4-FFF2-40B4-BE49-F238E27FC236}">
                <a16:creationId xmlns:a16="http://schemas.microsoft.com/office/drawing/2014/main" id="{44AB079B-977F-4F66-5325-98E107A86BFE}"/>
              </a:ext>
            </a:extLst>
          </xdr:cNvPr>
          <xdr:cNvCxnSpPr/>
        </xdr:nvCxnSpPr>
        <xdr:spPr>
          <a:xfrm>
            <a:off x="2266950" y="1230106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0" name="Straight Arrow Connector 1889">
            <a:extLst>
              <a:ext uri="{FF2B5EF4-FFF2-40B4-BE49-F238E27FC236}">
                <a16:creationId xmlns:a16="http://schemas.microsoft.com/office/drawing/2014/main" id="{E0B95453-EED2-5DE7-8DCC-BABE687AEDC6}"/>
              </a:ext>
            </a:extLst>
          </xdr:cNvPr>
          <xdr:cNvCxnSpPr/>
        </xdr:nvCxnSpPr>
        <xdr:spPr>
          <a:xfrm>
            <a:off x="2428875" y="123001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1" name="Straight Arrow Connector 1890">
            <a:extLst>
              <a:ext uri="{FF2B5EF4-FFF2-40B4-BE49-F238E27FC236}">
                <a16:creationId xmlns:a16="http://schemas.microsoft.com/office/drawing/2014/main" id="{94FC7E02-2A6F-D1F3-6D92-41CEDE81D366}"/>
              </a:ext>
            </a:extLst>
          </xdr:cNvPr>
          <xdr:cNvCxnSpPr/>
        </xdr:nvCxnSpPr>
        <xdr:spPr>
          <a:xfrm>
            <a:off x="2590800" y="123005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2" name="Straight Connector 1891">
            <a:extLst>
              <a:ext uri="{FF2B5EF4-FFF2-40B4-BE49-F238E27FC236}">
                <a16:creationId xmlns:a16="http://schemas.microsoft.com/office/drawing/2014/main" id="{812E0C3E-6ABF-A201-5FC0-837FB0641ED5}"/>
              </a:ext>
            </a:extLst>
          </xdr:cNvPr>
          <xdr:cNvCxnSpPr/>
        </xdr:nvCxnSpPr>
        <xdr:spPr>
          <a:xfrm>
            <a:off x="485768" y="123001087"/>
            <a:ext cx="567214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3" name="Straight Arrow Connector 1892">
            <a:extLst>
              <a:ext uri="{FF2B5EF4-FFF2-40B4-BE49-F238E27FC236}">
                <a16:creationId xmlns:a16="http://schemas.microsoft.com/office/drawing/2014/main" id="{A5EDE077-A0CA-EA7E-A33B-9FD1D47177A1}"/>
              </a:ext>
            </a:extLst>
          </xdr:cNvPr>
          <xdr:cNvCxnSpPr/>
        </xdr:nvCxnSpPr>
        <xdr:spPr>
          <a:xfrm flipV="1">
            <a:off x="485775" y="1233630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4" name="Straight Arrow Connector 1893">
            <a:extLst>
              <a:ext uri="{FF2B5EF4-FFF2-40B4-BE49-F238E27FC236}">
                <a16:creationId xmlns:a16="http://schemas.microsoft.com/office/drawing/2014/main" id="{6FDA4CA0-CFA5-F886-06D2-54B40098A426}"/>
              </a:ext>
            </a:extLst>
          </xdr:cNvPr>
          <xdr:cNvCxnSpPr/>
        </xdr:nvCxnSpPr>
        <xdr:spPr>
          <a:xfrm flipV="1">
            <a:off x="6153180" y="1233582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5" name="Straight Connector 1894">
            <a:extLst>
              <a:ext uri="{FF2B5EF4-FFF2-40B4-BE49-F238E27FC236}">
                <a16:creationId xmlns:a16="http://schemas.microsoft.com/office/drawing/2014/main" id="{BC8DAC33-288F-006D-6517-899E35291C90}"/>
              </a:ext>
            </a:extLst>
          </xdr:cNvPr>
          <xdr:cNvCxnSpPr/>
        </xdr:nvCxnSpPr>
        <xdr:spPr>
          <a:xfrm>
            <a:off x="485775" y="123810713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6" name="Straight Connector 1895">
            <a:extLst>
              <a:ext uri="{FF2B5EF4-FFF2-40B4-BE49-F238E27FC236}">
                <a16:creationId xmlns:a16="http://schemas.microsoft.com/office/drawing/2014/main" id="{9FA44D64-6F5B-74C5-3DCD-72A6B8D11C43}"/>
              </a:ext>
            </a:extLst>
          </xdr:cNvPr>
          <xdr:cNvCxnSpPr/>
        </xdr:nvCxnSpPr>
        <xdr:spPr>
          <a:xfrm>
            <a:off x="6153177" y="123801188"/>
            <a:ext cx="0" cy="7953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7" name="Straight Connector 1896">
            <a:extLst>
              <a:ext uri="{FF2B5EF4-FFF2-40B4-BE49-F238E27FC236}">
                <a16:creationId xmlns:a16="http://schemas.microsoft.com/office/drawing/2014/main" id="{B4AD4A6C-C672-3D1D-2510-9678B12563EB}"/>
              </a:ext>
            </a:extLst>
          </xdr:cNvPr>
          <xdr:cNvCxnSpPr/>
        </xdr:nvCxnSpPr>
        <xdr:spPr>
          <a:xfrm>
            <a:off x="409574" y="124520326"/>
            <a:ext cx="580548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8" name="Straight Connector 1897">
            <a:extLst>
              <a:ext uri="{FF2B5EF4-FFF2-40B4-BE49-F238E27FC236}">
                <a16:creationId xmlns:a16="http://schemas.microsoft.com/office/drawing/2014/main" id="{26BA5CCB-C221-B4D9-2FAC-D91B6F0ED0BC}"/>
              </a:ext>
            </a:extLst>
          </xdr:cNvPr>
          <xdr:cNvCxnSpPr/>
        </xdr:nvCxnSpPr>
        <xdr:spPr>
          <a:xfrm flipH="1">
            <a:off x="442912" y="1244822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9" name="Straight Connector 1898">
            <a:extLst>
              <a:ext uri="{FF2B5EF4-FFF2-40B4-BE49-F238E27FC236}">
                <a16:creationId xmlns:a16="http://schemas.microsoft.com/office/drawing/2014/main" id="{89275359-94BD-76EA-B97A-EB6ED4AF19BD}"/>
              </a:ext>
            </a:extLst>
          </xdr:cNvPr>
          <xdr:cNvCxnSpPr/>
        </xdr:nvCxnSpPr>
        <xdr:spPr>
          <a:xfrm flipH="1">
            <a:off x="6110314" y="1244774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1" name="Straight Arrow Connector 1900">
            <a:extLst>
              <a:ext uri="{FF2B5EF4-FFF2-40B4-BE49-F238E27FC236}">
                <a16:creationId xmlns:a16="http://schemas.microsoft.com/office/drawing/2014/main" id="{589C548B-BE9B-BAC0-9C88-0A52D8A48550}"/>
              </a:ext>
            </a:extLst>
          </xdr:cNvPr>
          <xdr:cNvCxnSpPr/>
        </xdr:nvCxnSpPr>
        <xdr:spPr>
          <a:xfrm>
            <a:off x="490537" y="124663200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2" name="Straight Connector 1901">
            <a:extLst>
              <a:ext uri="{FF2B5EF4-FFF2-40B4-BE49-F238E27FC236}">
                <a16:creationId xmlns:a16="http://schemas.microsoft.com/office/drawing/2014/main" id="{BEEB5117-28C4-5EE8-C0E5-34A8961E0B4B}"/>
              </a:ext>
            </a:extLst>
          </xdr:cNvPr>
          <xdr:cNvCxnSpPr/>
        </xdr:nvCxnSpPr>
        <xdr:spPr>
          <a:xfrm flipH="1" flipV="1">
            <a:off x="857250" y="12293441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03" name="Group 1902">
            <a:extLst>
              <a:ext uri="{FF2B5EF4-FFF2-40B4-BE49-F238E27FC236}">
                <a16:creationId xmlns:a16="http://schemas.microsoft.com/office/drawing/2014/main" id="{1FBA8C4A-DE16-836D-1D26-8B5269FB2338}"/>
              </a:ext>
            </a:extLst>
          </xdr:cNvPr>
          <xdr:cNvGrpSpPr/>
        </xdr:nvGrpSpPr>
        <xdr:grpSpPr>
          <a:xfrm>
            <a:off x="1576388" y="123191587"/>
            <a:ext cx="85725" cy="85726"/>
            <a:chOff x="1738313" y="3957637"/>
            <a:chExt cx="85725" cy="85726"/>
          </a:xfrm>
        </xdr:grpSpPr>
        <xdr:cxnSp macro="">
          <xdr:nvCxnSpPr>
            <xdr:cNvPr id="1974" name="Straight Connector 1973">
              <a:extLst>
                <a:ext uri="{FF2B5EF4-FFF2-40B4-BE49-F238E27FC236}">
                  <a16:creationId xmlns:a16="http://schemas.microsoft.com/office/drawing/2014/main" id="{4B2CB6A0-9687-D0BF-5347-A2E902577E96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5" name="Straight Connector 1974">
              <a:extLst>
                <a:ext uri="{FF2B5EF4-FFF2-40B4-BE49-F238E27FC236}">
                  <a16:creationId xmlns:a16="http://schemas.microsoft.com/office/drawing/2014/main" id="{F40BE099-E30A-E968-9948-5FC7B334D22A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04" name="Straight Arrow Connector 1903">
            <a:extLst>
              <a:ext uri="{FF2B5EF4-FFF2-40B4-BE49-F238E27FC236}">
                <a16:creationId xmlns:a16="http://schemas.microsoft.com/office/drawing/2014/main" id="{6B449EA9-326E-3009-1FD7-2EB6ECC4167A}"/>
              </a:ext>
            </a:extLst>
          </xdr:cNvPr>
          <xdr:cNvCxnSpPr/>
        </xdr:nvCxnSpPr>
        <xdr:spPr>
          <a:xfrm>
            <a:off x="2914650" y="123001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5" name="Straight Arrow Connector 1904">
            <a:extLst>
              <a:ext uri="{FF2B5EF4-FFF2-40B4-BE49-F238E27FC236}">
                <a16:creationId xmlns:a16="http://schemas.microsoft.com/office/drawing/2014/main" id="{84516808-D4A2-B5F0-CAC8-E3FB752BBD2D}"/>
              </a:ext>
            </a:extLst>
          </xdr:cNvPr>
          <xdr:cNvCxnSpPr/>
        </xdr:nvCxnSpPr>
        <xdr:spPr>
          <a:xfrm>
            <a:off x="3076575" y="123001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6" name="Straight Arrow Connector 1905">
            <a:extLst>
              <a:ext uri="{FF2B5EF4-FFF2-40B4-BE49-F238E27FC236}">
                <a16:creationId xmlns:a16="http://schemas.microsoft.com/office/drawing/2014/main" id="{BB66D62F-BD2A-1CE2-FCD9-25A074C6A39C}"/>
              </a:ext>
            </a:extLst>
          </xdr:cNvPr>
          <xdr:cNvCxnSpPr/>
        </xdr:nvCxnSpPr>
        <xdr:spPr>
          <a:xfrm>
            <a:off x="3238500" y="1230058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7" name="Straight Arrow Connector 1906">
            <a:extLst>
              <a:ext uri="{FF2B5EF4-FFF2-40B4-BE49-F238E27FC236}">
                <a16:creationId xmlns:a16="http://schemas.microsoft.com/office/drawing/2014/main" id="{11A61AE8-6378-7BE6-B26C-B2DA63FA8A4F}"/>
              </a:ext>
            </a:extLst>
          </xdr:cNvPr>
          <xdr:cNvCxnSpPr/>
        </xdr:nvCxnSpPr>
        <xdr:spPr>
          <a:xfrm>
            <a:off x="3562350" y="123001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8" name="Straight Arrow Connector 1907">
            <a:extLst>
              <a:ext uri="{FF2B5EF4-FFF2-40B4-BE49-F238E27FC236}">
                <a16:creationId xmlns:a16="http://schemas.microsoft.com/office/drawing/2014/main" id="{3757F382-9DE8-E588-F48F-A757E998503C}"/>
              </a:ext>
            </a:extLst>
          </xdr:cNvPr>
          <xdr:cNvCxnSpPr/>
        </xdr:nvCxnSpPr>
        <xdr:spPr>
          <a:xfrm>
            <a:off x="3724275" y="123001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9" name="Straight Arrow Connector 1908">
            <a:extLst>
              <a:ext uri="{FF2B5EF4-FFF2-40B4-BE49-F238E27FC236}">
                <a16:creationId xmlns:a16="http://schemas.microsoft.com/office/drawing/2014/main" id="{3FE93F10-CEF9-F880-2F2D-33CE577FE593}"/>
              </a:ext>
            </a:extLst>
          </xdr:cNvPr>
          <xdr:cNvCxnSpPr/>
        </xdr:nvCxnSpPr>
        <xdr:spPr>
          <a:xfrm>
            <a:off x="6153171" y="123001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10" name="Group 1909">
            <a:extLst>
              <a:ext uri="{FF2B5EF4-FFF2-40B4-BE49-F238E27FC236}">
                <a16:creationId xmlns:a16="http://schemas.microsoft.com/office/drawing/2014/main" id="{2ED23420-B9D0-BCE3-840B-4AFD840DC98D}"/>
              </a:ext>
            </a:extLst>
          </xdr:cNvPr>
          <xdr:cNvGrpSpPr/>
        </xdr:nvGrpSpPr>
        <xdr:grpSpPr>
          <a:xfrm>
            <a:off x="2714625" y="123191588"/>
            <a:ext cx="85725" cy="85726"/>
            <a:chOff x="1738313" y="3957637"/>
            <a:chExt cx="85725" cy="85726"/>
          </a:xfrm>
        </xdr:grpSpPr>
        <xdr:cxnSp macro="">
          <xdr:nvCxnSpPr>
            <xdr:cNvPr id="1972" name="Straight Connector 1971">
              <a:extLst>
                <a:ext uri="{FF2B5EF4-FFF2-40B4-BE49-F238E27FC236}">
                  <a16:creationId xmlns:a16="http://schemas.microsoft.com/office/drawing/2014/main" id="{02AED04E-F4B0-AF5A-EF58-DB854A7B8549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3" name="Straight Connector 1972">
              <a:extLst>
                <a:ext uri="{FF2B5EF4-FFF2-40B4-BE49-F238E27FC236}">
                  <a16:creationId xmlns:a16="http://schemas.microsoft.com/office/drawing/2014/main" id="{5FC5FE7E-FDB8-DBFC-AAF4-6F74B564CB8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11" name="Straight Connector 1910">
            <a:extLst>
              <a:ext uri="{FF2B5EF4-FFF2-40B4-BE49-F238E27FC236}">
                <a16:creationId xmlns:a16="http://schemas.microsoft.com/office/drawing/2014/main" id="{954BBFD8-3865-3510-6610-51DCCF23FE57}"/>
              </a:ext>
            </a:extLst>
          </xdr:cNvPr>
          <xdr:cNvCxnSpPr/>
        </xdr:nvCxnSpPr>
        <xdr:spPr>
          <a:xfrm>
            <a:off x="1619251" y="1235154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2" name="Straight Connector 1911">
            <a:extLst>
              <a:ext uri="{FF2B5EF4-FFF2-40B4-BE49-F238E27FC236}">
                <a16:creationId xmlns:a16="http://schemas.microsoft.com/office/drawing/2014/main" id="{34027966-4CE3-CAED-EB38-7C6688454ACC}"/>
              </a:ext>
            </a:extLst>
          </xdr:cNvPr>
          <xdr:cNvCxnSpPr/>
        </xdr:nvCxnSpPr>
        <xdr:spPr>
          <a:xfrm flipH="1">
            <a:off x="1576388" y="1241964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3" name="Straight Connector 1912">
            <a:extLst>
              <a:ext uri="{FF2B5EF4-FFF2-40B4-BE49-F238E27FC236}">
                <a16:creationId xmlns:a16="http://schemas.microsoft.com/office/drawing/2014/main" id="{071171B4-A74C-C99B-BC8F-AD09F35206F8}"/>
              </a:ext>
            </a:extLst>
          </xdr:cNvPr>
          <xdr:cNvCxnSpPr/>
        </xdr:nvCxnSpPr>
        <xdr:spPr>
          <a:xfrm flipH="1">
            <a:off x="442913" y="12419647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4" name="Straight Connector 1913">
            <a:extLst>
              <a:ext uri="{FF2B5EF4-FFF2-40B4-BE49-F238E27FC236}">
                <a16:creationId xmlns:a16="http://schemas.microsoft.com/office/drawing/2014/main" id="{70D4C342-7A93-53C3-E3FC-91EB9BF9F2AB}"/>
              </a:ext>
            </a:extLst>
          </xdr:cNvPr>
          <xdr:cNvCxnSpPr/>
        </xdr:nvCxnSpPr>
        <xdr:spPr>
          <a:xfrm flipH="1">
            <a:off x="6110315" y="124191712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5" name="Straight Connector 1914">
            <a:extLst>
              <a:ext uri="{FF2B5EF4-FFF2-40B4-BE49-F238E27FC236}">
                <a16:creationId xmlns:a16="http://schemas.microsoft.com/office/drawing/2014/main" id="{1AEB5AA3-89D0-921D-7318-902CE18D3DD3}"/>
              </a:ext>
            </a:extLst>
          </xdr:cNvPr>
          <xdr:cNvCxnSpPr/>
        </xdr:nvCxnSpPr>
        <xdr:spPr>
          <a:xfrm>
            <a:off x="2752726" y="1235154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6" name="Straight Connector 1915">
            <a:extLst>
              <a:ext uri="{FF2B5EF4-FFF2-40B4-BE49-F238E27FC236}">
                <a16:creationId xmlns:a16="http://schemas.microsoft.com/office/drawing/2014/main" id="{6008B716-ED98-003D-7E12-138C3CD157FA}"/>
              </a:ext>
            </a:extLst>
          </xdr:cNvPr>
          <xdr:cNvCxnSpPr/>
        </xdr:nvCxnSpPr>
        <xdr:spPr>
          <a:xfrm flipH="1">
            <a:off x="2709864" y="1241964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17" name="Group 1916">
            <a:extLst>
              <a:ext uri="{FF2B5EF4-FFF2-40B4-BE49-F238E27FC236}">
                <a16:creationId xmlns:a16="http://schemas.microsoft.com/office/drawing/2014/main" id="{5FF6EFDE-56C3-C5FC-BA0A-3C6DC7FDB942}"/>
              </a:ext>
            </a:extLst>
          </xdr:cNvPr>
          <xdr:cNvGrpSpPr/>
        </xdr:nvGrpSpPr>
        <xdr:grpSpPr>
          <a:xfrm>
            <a:off x="447675" y="123186825"/>
            <a:ext cx="85725" cy="85726"/>
            <a:chOff x="1738313" y="3957637"/>
            <a:chExt cx="85725" cy="85726"/>
          </a:xfrm>
        </xdr:grpSpPr>
        <xdr:cxnSp macro="">
          <xdr:nvCxnSpPr>
            <xdr:cNvPr id="1970" name="Straight Connector 1969">
              <a:extLst>
                <a:ext uri="{FF2B5EF4-FFF2-40B4-BE49-F238E27FC236}">
                  <a16:creationId xmlns:a16="http://schemas.microsoft.com/office/drawing/2014/main" id="{99CF0FCA-561A-55F2-4619-1533780A35CC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71" name="Straight Connector 1970">
              <a:extLst>
                <a:ext uri="{FF2B5EF4-FFF2-40B4-BE49-F238E27FC236}">
                  <a16:creationId xmlns:a16="http://schemas.microsoft.com/office/drawing/2014/main" id="{2F0D0E90-CF07-D216-694E-20FC6D858857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18" name="Group 1917">
            <a:extLst>
              <a:ext uri="{FF2B5EF4-FFF2-40B4-BE49-F238E27FC236}">
                <a16:creationId xmlns:a16="http://schemas.microsoft.com/office/drawing/2014/main" id="{24264967-66F4-0BFF-4624-A0F6D2F50C6D}"/>
              </a:ext>
            </a:extLst>
          </xdr:cNvPr>
          <xdr:cNvGrpSpPr/>
        </xdr:nvGrpSpPr>
        <xdr:grpSpPr>
          <a:xfrm>
            <a:off x="6115071" y="123186825"/>
            <a:ext cx="85725" cy="85726"/>
            <a:chOff x="1738313" y="3957637"/>
            <a:chExt cx="85725" cy="85726"/>
          </a:xfrm>
        </xdr:grpSpPr>
        <xdr:cxnSp macro="">
          <xdr:nvCxnSpPr>
            <xdr:cNvPr id="1968" name="Straight Connector 1967">
              <a:extLst>
                <a:ext uri="{FF2B5EF4-FFF2-40B4-BE49-F238E27FC236}">
                  <a16:creationId xmlns:a16="http://schemas.microsoft.com/office/drawing/2014/main" id="{B148B881-D39F-FEFD-559D-DBB775F25063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9" name="Straight Connector 1968">
              <a:extLst>
                <a:ext uri="{FF2B5EF4-FFF2-40B4-BE49-F238E27FC236}">
                  <a16:creationId xmlns:a16="http://schemas.microsoft.com/office/drawing/2014/main" id="{4F3C5AD9-C8D9-EDCE-5FAA-E4C0D427867A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19" name="Straight Arrow Connector 1918">
            <a:extLst>
              <a:ext uri="{FF2B5EF4-FFF2-40B4-BE49-F238E27FC236}">
                <a16:creationId xmlns:a16="http://schemas.microsoft.com/office/drawing/2014/main" id="{19A206A3-AF65-FB73-F5EA-F5B1C6B1B830}"/>
              </a:ext>
            </a:extLst>
          </xdr:cNvPr>
          <xdr:cNvCxnSpPr/>
        </xdr:nvCxnSpPr>
        <xdr:spPr>
          <a:xfrm>
            <a:off x="1057273" y="1226534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0" name="Straight Arrow Connector 1919">
            <a:extLst>
              <a:ext uri="{FF2B5EF4-FFF2-40B4-BE49-F238E27FC236}">
                <a16:creationId xmlns:a16="http://schemas.microsoft.com/office/drawing/2014/main" id="{D95A8D2B-E25F-0D3A-6CB4-203E55BA3970}"/>
              </a:ext>
            </a:extLst>
          </xdr:cNvPr>
          <xdr:cNvCxnSpPr/>
        </xdr:nvCxnSpPr>
        <xdr:spPr>
          <a:xfrm>
            <a:off x="2185987" y="1226534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1" name="Straight Arrow Connector 1920">
            <a:extLst>
              <a:ext uri="{FF2B5EF4-FFF2-40B4-BE49-F238E27FC236}">
                <a16:creationId xmlns:a16="http://schemas.microsoft.com/office/drawing/2014/main" id="{D449D156-8CF8-2260-2A3B-379A30259CAB}"/>
              </a:ext>
            </a:extLst>
          </xdr:cNvPr>
          <xdr:cNvCxnSpPr/>
        </xdr:nvCxnSpPr>
        <xdr:spPr>
          <a:xfrm>
            <a:off x="3400425" y="1230058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2" name="Straight Connector 1921">
            <a:extLst>
              <a:ext uri="{FF2B5EF4-FFF2-40B4-BE49-F238E27FC236}">
                <a16:creationId xmlns:a16="http://schemas.microsoft.com/office/drawing/2014/main" id="{FE8661A3-7B05-4356-0A57-166B0FA6CC22}"/>
              </a:ext>
            </a:extLst>
          </xdr:cNvPr>
          <xdr:cNvCxnSpPr/>
        </xdr:nvCxnSpPr>
        <xdr:spPr>
          <a:xfrm>
            <a:off x="3886201" y="1235154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3" name="Straight Connector 1922">
            <a:extLst>
              <a:ext uri="{FF2B5EF4-FFF2-40B4-BE49-F238E27FC236}">
                <a16:creationId xmlns:a16="http://schemas.microsoft.com/office/drawing/2014/main" id="{5E32623B-EBE0-AD57-900E-FE0C5E388BA9}"/>
              </a:ext>
            </a:extLst>
          </xdr:cNvPr>
          <xdr:cNvCxnSpPr/>
        </xdr:nvCxnSpPr>
        <xdr:spPr>
          <a:xfrm flipH="1">
            <a:off x="3843339" y="1241964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4" name="Straight Arrow Connector 1923">
            <a:extLst>
              <a:ext uri="{FF2B5EF4-FFF2-40B4-BE49-F238E27FC236}">
                <a16:creationId xmlns:a16="http://schemas.microsoft.com/office/drawing/2014/main" id="{23219CD2-96C0-E270-25B9-1B20524467D4}"/>
              </a:ext>
            </a:extLst>
          </xdr:cNvPr>
          <xdr:cNvCxnSpPr/>
        </xdr:nvCxnSpPr>
        <xdr:spPr>
          <a:xfrm>
            <a:off x="4048125" y="1230010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5" name="Straight Arrow Connector 1924">
            <a:extLst>
              <a:ext uri="{FF2B5EF4-FFF2-40B4-BE49-F238E27FC236}">
                <a16:creationId xmlns:a16="http://schemas.microsoft.com/office/drawing/2014/main" id="{A29FEDCC-2AD8-2208-E0D8-DC2651105E4C}"/>
              </a:ext>
            </a:extLst>
          </xdr:cNvPr>
          <xdr:cNvCxnSpPr/>
        </xdr:nvCxnSpPr>
        <xdr:spPr>
          <a:xfrm>
            <a:off x="4210050" y="1230058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6" name="Straight Arrow Connector 1925">
            <a:extLst>
              <a:ext uri="{FF2B5EF4-FFF2-40B4-BE49-F238E27FC236}">
                <a16:creationId xmlns:a16="http://schemas.microsoft.com/office/drawing/2014/main" id="{D4E04226-077F-C9EE-71EF-398A5D035462}"/>
              </a:ext>
            </a:extLst>
          </xdr:cNvPr>
          <xdr:cNvCxnSpPr/>
        </xdr:nvCxnSpPr>
        <xdr:spPr>
          <a:xfrm>
            <a:off x="4533900" y="1230010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7" name="Straight Arrow Connector 1926">
            <a:extLst>
              <a:ext uri="{FF2B5EF4-FFF2-40B4-BE49-F238E27FC236}">
                <a16:creationId xmlns:a16="http://schemas.microsoft.com/office/drawing/2014/main" id="{869A2F65-5835-B29E-9F91-B065E294E5E2}"/>
              </a:ext>
            </a:extLst>
          </xdr:cNvPr>
          <xdr:cNvCxnSpPr/>
        </xdr:nvCxnSpPr>
        <xdr:spPr>
          <a:xfrm>
            <a:off x="4695825" y="1230010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8" name="Straight Arrow Connector 1927">
            <a:extLst>
              <a:ext uri="{FF2B5EF4-FFF2-40B4-BE49-F238E27FC236}">
                <a16:creationId xmlns:a16="http://schemas.microsoft.com/office/drawing/2014/main" id="{7E0F5F4C-7390-A482-00C3-3A3ADE5F9C0A}"/>
              </a:ext>
            </a:extLst>
          </xdr:cNvPr>
          <xdr:cNvCxnSpPr/>
        </xdr:nvCxnSpPr>
        <xdr:spPr>
          <a:xfrm>
            <a:off x="4371975" y="12300585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9" name="Straight Arrow Connector 1928">
            <a:extLst>
              <a:ext uri="{FF2B5EF4-FFF2-40B4-BE49-F238E27FC236}">
                <a16:creationId xmlns:a16="http://schemas.microsoft.com/office/drawing/2014/main" id="{E44A9A67-1447-F9CB-17D0-B4B6B4D7A254}"/>
              </a:ext>
            </a:extLst>
          </xdr:cNvPr>
          <xdr:cNvCxnSpPr/>
        </xdr:nvCxnSpPr>
        <xdr:spPr>
          <a:xfrm>
            <a:off x="4857751" y="1230058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0" name="Straight Arrow Connector 1929">
            <a:extLst>
              <a:ext uri="{FF2B5EF4-FFF2-40B4-BE49-F238E27FC236}">
                <a16:creationId xmlns:a16="http://schemas.microsoft.com/office/drawing/2014/main" id="{E9569CDC-FCEF-F853-59AE-B015B61C31A4}"/>
              </a:ext>
            </a:extLst>
          </xdr:cNvPr>
          <xdr:cNvCxnSpPr/>
        </xdr:nvCxnSpPr>
        <xdr:spPr>
          <a:xfrm>
            <a:off x="3324224" y="12264866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31" name="Group 1930">
            <a:extLst>
              <a:ext uri="{FF2B5EF4-FFF2-40B4-BE49-F238E27FC236}">
                <a16:creationId xmlns:a16="http://schemas.microsoft.com/office/drawing/2014/main" id="{201702CE-CB14-0411-E530-5073B2ACC457}"/>
              </a:ext>
            </a:extLst>
          </xdr:cNvPr>
          <xdr:cNvGrpSpPr/>
        </xdr:nvGrpSpPr>
        <xdr:grpSpPr>
          <a:xfrm>
            <a:off x="3843337" y="123186825"/>
            <a:ext cx="85725" cy="85726"/>
            <a:chOff x="1738313" y="3957637"/>
            <a:chExt cx="85725" cy="85726"/>
          </a:xfrm>
        </xdr:grpSpPr>
        <xdr:cxnSp macro="">
          <xdr:nvCxnSpPr>
            <xdr:cNvPr id="1966" name="Straight Connector 1965">
              <a:extLst>
                <a:ext uri="{FF2B5EF4-FFF2-40B4-BE49-F238E27FC236}">
                  <a16:creationId xmlns:a16="http://schemas.microsoft.com/office/drawing/2014/main" id="{2C67451F-CB1A-23D9-7376-5EB90335E045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7" name="Straight Connector 1966">
              <a:extLst>
                <a:ext uri="{FF2B5EF4-FFF2-40B4-BE49-F238E27FC236}">
                  <a16:creationId xmlns:a16="http://schemas.microsoft.com/office/drawing/2014/main" id="{6031925D-775E-1D76-5F48-C31B13172289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2" name="Straight Connector 1931">
            <a:extLst>
              <a:ext uri="{FF2B5EF4-FFF2-40B4-BE49-F238E27FC236}">
                <a16:creationId xmlns:a16="http://schemas.microsoft.com/office/drawing/2014/main" id="{46C1302C-60EE-1585-F755-90AE9DB20086}"/>
              </a:ext>
            </a:extLst>
          </xdr:cNvPr>
          <xdr:cNvCxnSpPr/>
        </xdr:nvCxnSpPr>
        <xdr:spPr>
          <a:xfrm>
            <a:off x="5019676" y="1235154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3" name="Straight Connector 1932">
            <a:extLst>
              <a:ext uri="{FF2B5EF4-FFF2-40B4-BE49-F238E27FC236}">
                <a16:creationId xmlns:a16="http://schemas.microsoft.com/office/drawing/2014/main" id="{7E77973B-EDFD-8333-68E5-B2929B6CA3CA}"/>
              </a:ext>
            </a:extLst>
          </xdr:cNvPr>
          <xdr:cNvCxnSpPr/>
        </xdr:nvCxnSpPr>
        <xdr:spPr>
          <a:xfrm flipH="1">
            <a:off x="4976814" y="1241964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4" name="Straight Arrow Connector 1933">
            <a:extLst>
              <a:ext uri="{FF2B5EF4-FFF2-40B4-BE49-F238E27FC236}">
                <a16:creationId xmlns:a16="http://schemas.microsoft.com/office/drawing/2014/main" id="{D4247FE7-C6C1-294E-7C98-1CBF73AD91A3}"/>
              </a:ext>
            </a:extLst>
          </xdr:cNvPr>
          <xdr:cNvCxnSpPr/>
        </xdr:nvCxnSpPr>
        <xdr:spPr>
          <a:xfrm>
            <a:off x="5181600" y="123001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5" name="Straight Arrow Connector 1934">
            <a:extLst>
              <a:ext uri="{FF2B5EF4-FFF2-40B4-BE49-F238E27FC236}">
                <a16:creationId xmlns:a16="http://schemas.microsoft.com/office/drawing/2014/main" id="{DB9EDFB5-A1D5-85D3-9C58-D3D4DADF0EA7}"/>
              </a:ext>
            </a:extLst>
          </xdr:cNvPr>
          <xdr:cNvCxnSpPr/>
        </xdr:nvCxnSpPr>
        <xdr:spPr>
          <a:xfrm>
            <a:off x="5343525" y="123005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6" name="Straight Arrow Connector 1935">
            <a:extLst>
              <a:ext uri="{FF2B5EF4-FFF2-40B4-BE49-F238E27FC236}">
                <a16:creationId xmlns:a16="http://schemas.microsoft.com/office/drawing/2014/main" id="{309334C6-F445-8859-C432-F4D1D4FD6EE3}"/>
              </a:ext>
            </a:extLst>
          </xdr:cNvPr>
          <xdr:cNvCxnSpPr/>
        </xdr:nvCxnSpPr>
        <xdr:spPr>
          <a:xfrm>
            <a:off x="5667375" y="123001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7" name="Straight Arrow Connector 1936">
            <a:extLst>
              <a:ext uri="{FF2B5EF4-FFF2-40B4-BE49-F238E27FC236}">
                <a16:creationId xmlns:a16="http://schemas.microsoft.com/office/drawing/2014/main" id="{32AD7040-F251-7A24-2842-B1CB5C6E924F}"/>
              </a:ext>
            </a:extLst>
          </xdr:cNvPr>
          <xdr:cNvCxnSpPr/>
        </xdr:nvCxnSpPr>
        <xdr:spPr>
          <a:xfrm>
            <a:off x="5829300" y="123001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8" name="Straight Arrow Connector 1937">
            <a:extLst>
              <a:ext uri="{FF2B5EF4-FFF2-40B4-BE49-F238E27FC236}">
                <a16:creationId xmlns:a16="http://schemas.microsoft.com/office/drawing/2014/main" id="{C10EDD9A-C3B4-1050-8A8F-B335AACFF337}"/>
              </a:ext>
            </a:extLst>
          </xdr:cNvPr>
          <xdr:cNvCxnSpPr/>
        </xdr:nvCxnSpPr>
        <xdr:spPr>
          <a:xfrm>
            <a:off x="5505450" y="12300585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9" name="Straight Arrow Connector 1938">
            <a:extLst>
              <a:ext uri="{FF2B5EF4-FFF2-40B4-BE49-F238E27FC236}">
                <a16:creationId xmlns:a16="http://schemas.microsoft.com/office/drawing/2014/main" id="{49C834F3-A36B-20BC-71FF-03052189A5BA}"/>
              </a:ext>
            </a:extLst>
          </xdr:cNvPr>
          <xdr:cNvCxnSpPr/>
        </xdr:nvCxnSpPr>
        <xdr:spPr>
          <a:xfrm>
            <a:off x="5991226" y="123005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0" name="Straight Arrow Connector 1939">
            <a:extLst>
              <a:ext uri="{FF2B5EF4-FFF2-40B4-BE49-F238E27FC236}">
                <a16:creationId xmlns:a16="http://schemas.microsoft.com/office/drawing/2014/main" id="{61010B89-FC86-92C0-2123-50706767C5EC}"/>
              </a:ext>
            </a:extLst>
          </xdr:cNvPr>
          <xdr:cNvCxnSpPr/>
        </xdr:nvCxnSpPr>
        <xdr:spPr>
          <a:xfrm>
            <a:off x="4448174" y="122643899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41" name="Group 1940">
            <a:extLst>
              <a:ext uri="{FF2B5EF4-FFF2-40B4-BE49-F238E27FC236}">
                <a16:creationId xmlns:a16="http://schemas.microsoft.com/office/drawing/2014/main" id="{6AE491FF-D478-B462-45EF-42AE62570153}"/>
              </a:ext>
            </a:extLst>
          </xdr:cNvPr>
          <xdr:cNvGrpSpPr/>
        </xdr:nvGrpSpPr>
        <xdr:grpSpPr>
          <a:xfrm>
            <a:off x="4976812" y="123186825"/>
            <a:ext cx="85725" cy="85726"/>
            <a:chOff x="1738313" y="3957637"/>
            <a:chExt cx="85725" cy="85726"/>
          </a:xfrm>
        </xdr:grpSpPr>
        <xdr:cxnSp macro="">
          <xdr:nvCxnSpPr>
            <xdr:cNvPr id="1964" name="Straight Connector 1963">
              <a:extLst>
                <a:ext uri="{FF2B5EF4-FFF2-40B4-BE49-F238E27FC236}">
                  <a16:creationId xmlns:a16="http://schemas.microsoft.com/office/drawing/2014/main" id="{BE9C0C7A-2D7A-2AD5-4D44-314D73083FC0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65" name="Straight Connector 1964">
              <a:extLst>
                <a:ext uri="{FF2B5EF4-FFF2-40B4-BE49-F238E27FC236}">
                  <a16:creationId xmlns:a16="http://schemas.microsoft.com/office/drawing/2014/main" id="{1CA63D28-18BE-2B93-FC9E-DAF1876D3FD1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42" name="Straight Arrow Connector 1941">
            <a:extLst>
              <a:ext uri="{FF2B5EF4-FFF2-40B4-BE49-F238E27FC236}">
                <a16:creationId xmlns:a16="http://schemas.microsoft.com/office/drawing/2014/main" id="{D1267EC6-3C04-52A7-B610-2A414E3FD600}"/>
              </a:ext>
            </a:extLst>
          </xdr:cNvPr>
          <xdr:cNvCxnSpPr/>
        </xdr:nvCxnSpPr>
        <xdr:spPr>
          <a:xfrm>
            <a:off x="5586412" y="1226534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3" name="Straight Connector 1942">
            <a:extLst>
              <a:ext uri="{FF2B5EF4-FFF2-40B4-BE49-F238E27FC236}">
                <a16:creationId xmlns:a16="http://schemas.microsoft.com/office/drawing/2014/main" id="{7FCB3A1C-C35C-2896-1509-5F0096B64240}"/>
              </a:ext>
            </a:extLst>
          </xdr:cNvPr>
          <xdr:cNvCxnSpPr/>
        </xdr:nvCxnSpPr>
        <xdr:spPr>
          <a:xfrm>
            <a:off x="409575" y="123948825"/>
            <a:ext cx="58054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4" name="Straight Connector 1943">
            <a:extLst>
              <a:ext uri="{FF2B5EF4-FFF2-40B4-BE49-F238E27FC236}">
                <a16:creationId xmlns:a16="http://schemas.microsoft.com/office/drawing/2014/main" id="{DECD98F6-5465-AFC3-727A-3E0681C479B2}"/>
              </a:ext>
            </a:extLst>
          </xdr:cNvPr>
          <xdr:cNvCxnSpPr/>
        </xdr:nvCxnSpPr>
        <xdr:spPr>
          <a:xfrm flipH="1">
            <a:off x="1576388" y="1239107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5" name="Straight Connector 1944">
            <a:extLst>
              <a:ext uri="{FF2B5EF4-FFF2-40B4-BE49-F238E27FC236}">
                <a16:creationId xmlns:a16="http://schemas.microsoft.com/office/drawing/2014/main" id="{0BA87DBB-7FB1-7DB3-A18A-F533BD608181}"/>
              </a:ext>
            </a:extLst>
          </xdr:cNvPr>
          <xdr:cNvCxnSpPr/>
        </xdr:nvCxnSpPr>
        <xdr:spPr>
          <a:xfrm flipH="1">
            <a:off x="442913" y="12391072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6" name="Straight Connector 1945">
            <a:extLst>
              <a:ext uri="{FF2B5EF4-FFF2-40B4-BE49-F238E27FC236}">
                <a16:creationId xmlns:a16="http://schemas.microsoft.com/office/drawing/2014/main" id="{C59C24CA-55CF-F192-54FC-00FF8CDAFAD6}"/>
              </a:ext>
            </a:extLst>
          </xdr:cNvPr>
          <xdr:cNvCxnSpPr/>
        </xdr:nvCxnSpPr>
        <xdr:spPr>
          <a:xfrm flipH="1">
            <a:off x="6110315" y="12390596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7" name="Straight Connector 1946">
            <a:extLst>
              <a:ext uri="{FF2B5EF4-FFF2-40B4-BE49-F238E27FC236}">
                <a16:creationId xmlns:a16="http://schemas.microsoft.com/office/drawing/2014/main" id="{3E9C2CBB-D925-DFB8-43E5-7DD8E1CC2860}"/>
              </a:ext>
            </a:extLst>
          </xdr:cNvPr>
          <xdr:cNvCxnSpPr/>
        </xdr:nvCxnSpPr>
        <xdr:spPr>
          <a:xfrm flipH="1">
            <a:off x="2709864" y="1239107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8" name="Straight Connector 1947">
            <a:extLst>
              <a:ext uri="{FF2B5EF4-FFF2-40B4-BE49-F238E27FC236}">
                <a16:creationId xmlns:a16="http://schemas.microsoft.com/office/drawing/2014/main" id="{FFDA8C30-69D8-CB90-EE69-A93E3A10B86D}"/>
              </a:ext>
            </a:extLst>
          </xdr:cNvPr>
          <xdr:cNvCxnSpPr/>
        </xdr:nvCxnSpPr>
        <xdr:spPr>
          <a:xfrm flipH="1">
            <a:off x="3843339" y="1239107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9" name="Straight Connector 1948">
            <a:extLst>
              <a:ext uri="{FF2B5EF4-FFF2-40B4-BE49-F238E27FC236}">
                <a16:creationId xmlns:a16="http://schemas.microsoft.com/office/drawing/2014/main" id="{8082F5BE-FBC3-87BA-108C-418E124BA34E}"/>
              </a:ext>
            </a:extLst>
          </xdr:cNvPr>
          <xdr:cNvCxnSpPr/>
        </xdr:nvCxnSpPr>
        <xdr:spPr>
          <a:xfrm flipH="1">
            <a:off x="4976814" y="1239107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0" name="Straight Connector 1949">
            <a:extLst>
              <a:ext uri="{FF2B5EF4-FFF2-40B4-BE49-F238E27FC236}">
                <a16:creationId xmlns:a16="http://schemas.microsoft.com/office/drawing/2014/main" id="{6D065E19-6905-0535-EEB8-9F3C1C2B0119}"/>
              </a:ext>
            </a:extLst>
          </xdr:cNvPr>
          <xdr:cNvCxnSpPr/>
        </xdr:nvCxnSpPr>
        <xdr:spPr>
          <a:xfrm>
            <a:off x="1052514" y="123553538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1" name="Straight Connector 1950">
            <a:extLst>
              <a:ext uri="{FF2B5EF4-FFF2-40B4-BE49-F238E27FC236}">
                <a16:creationId xmlns:a16="http://schemas.microsoft.com/office/drawing/2014/main" id="{51533392-4599-0C04-037F-16A9F6CEC36C}"/>
              </a:ext>
            </a:extLst>
          </xdr:cNvPr>
          <xdr:cNvCxnSpPr/>
        </xdr:nvCxnSpPr>
        <xdr:spPr>
          <a:xfrm flipH="1">
            <a:off x="1009651" y="12390596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2" name="Straight Connector 1951">
            <a:extLst>
              <a:ext uri="{FF2B5EF4-FFF2-40B4-BE49-F238E27FC236}">
                <a16:creationId xmlns:a16="http://schemas.microsoft.com/office/drawing/2014/main" id="{4C6DE8E5-954C-47B3-E2E9-A2EA27029B58}"/>
              </a:ext>
            </a:extLst>
          </xdr:cNvPr>
          <xdr:cNvCxnSpPr/>
        </xdr:nvCxnSpPr>
        <xdr:spPr>
          <a:xfrm>
            <a:off x="2185989" y="123553538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3" name="Straight Connector 1952">
            <a:extLst>
              <a:ext uri="{FF2B5EF4-FFF2-40B4-BE49-F238E27FC236}">
                <a16:creationId xmlns:a16="http://schemas.microsoft.com/office/drawing/2014/main" id="{01369F2D-02E2-4840-E16C-0254258C232C}"/>
              </a:ext>
            </a:extLst>
          </xdr:cNvPr>
          <xdr:cNvCxnSpPr/>
        </xdr:nvCxnSpPr>
        <xdr:spPr>
          <a:xfrm flipH="1">
            <a:off x="2143126" y="12390596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4" name="Straight Connector 1953">
            <a:extLst>
              <a:ext uri="{FF2B5EF4-FFF2-40B4-BE49-F238E27FC236}">
                <a16:creationId xmlns:a16="http://schemas.microsoft.com/office/drawing/2014/main" id="{7698B406-A37D-E11F-367F-335C47B53D71}"/>
              </a:ext>
            </a:extLst>
          </xdr:cNvPr>
          <xdr:cNvCxnSpPr/>
        </xdr:nvCxnSpPr>
        <xdr:spPr>
          <a:xfrm>
            <a:off x="3319464" y="123553538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5" name="Straight Connector 1954">
            <a:extLst>
              <a:ext uri="{FF2B5EF4-FFF2-40B4-BE49-F238E27FC236}">
                <a16:creationId xmlns:a16="http://schemas.microsoft.com/office/drawing/2014/main" id="{A4058283-E350-44C5-700E-C1B2293B17DA}"/>
              </a:ext>
            </a:extLst>
          </xdr:cNvPr>
          <xdr:cNvCxnSpPr/>
        </xdr:nvCxnSpPr>
        <xdr:spPr>
          <a:xfrm flipH="1">
            <a:off x="3276601" y="12390596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6" name="Straight Connector 1955">
            <a:extLst>
              <a:ext uri="{FF2B5EF4-FFF2-40B4-BE49-F238E27FC236}">
                <a16:creationId xmlns:a16="http://schemas.microsoft.com/office/drawing/2014/main" id="{0BE47A1D-1204-41A0-F1AD-EC61243E072B}"/>
              </a:ext>
            </a:extLst>
          </xdr:cNvPr>
          <xdr:cNvCxnSpPr/>
        </xdr:nvCxnSpPr>
        <xdr:spPr>
          <a:xfrm>
            <a:off x="4452939" y="123553538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7" name="Straight Connector 1956">
            <a:extLst>
              <a:ext uri="{FF2B5EF4-FFF2-40B4-BE49-F238E27FC236}">
                <a16:creationId xmlns:a16="http://schemas.microsoft.com/office/drawing/2014/main" id="{27FA1015-8F37-841F-91EB-101359086110}"/>
              </a:ext>
            </a:extLst>
          </xdr:cNvPr>
          <xdr:cNvCxnSpPr/>
        </xdr:nvCxnSpPr>
        <xdr:spPr>
          <a:xfrm flipH="1">
            <a:off x="4410076" y="12390596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8" name="Straight Connector 1957">
            <a:extLst>
              <a:ext uri="{FF2B5EF4-FFF2-40B4-BE49-F238E27FC236}">
                <a16:creationId xmlns:a16="http://schemas.microsoft.com/office/drawing/2014/main" id="{66FAC720-C841-8371-5631-297913E0ED76}"/>
              </a:ext>
            </a:extLst>
          </xdr:cNvPr>
          <xdr:cNvCxnSpPr/>
        </xdr:nvCxnSpPr>
        <xdr:spPr>
          <a:xfrm>
            <a:off x="5586414" y="123553538"/>
            <a:ext cx="0" cy="452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9" name="Straight Connector 1958">
            <a:extLst>
              <a:ext uri="{FF2B5EF4-FFF2-40B4-BE49-F238E27FC236}">
                <a16:creationId xmlns:a16="http://schemas.microsoft.com/office/drawing/2014/main" id="{0AD34EE6-0370-F402-3FDD-39E12B48131F}"/>
              </a:ext>
            </a:extLst>
          </xdr:cNvPr>
          <xdr:cNvCxnSpPr/>
        </xdr:nvCxnSpPr>
        <xdr:spPr>
          <a:xfrm flipH="1">
            <a:off x="5543551" y="123905968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6" name="Straight Arrow Connector 1975">
            <a:extLst>
              <a:ext uri="{FF2B5EF4-FFF2-40B4-BE49-F238E27FC236}">
                <a16:creationId xmlns:a16="http://schemas.microsoft.com/office/drawing/2014/main" id="{AFB8E97E-24A4-4576-AAEA-62254BB4DBFE}"/>
              </a:ext>
            </a:extLst>
          </xdr:cNvPr>
          <xdr:cNvCxnSpPr/>
        </xdr:nvCxnSpPr>
        <xdr:spPr>
          <a:xfrm>
            <a:off x="1619250" y="122667713"/>
            <a:ext cx="0" cy="55721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7" name="Straight Arrow Connector 1976">
            <a:extLst>
              <a:ext uri="{FF2B5EF4-FFF2-40B4-BE49-F238E27FC236}">
                <a16:creationId xmlns:a16="http://schemas.microsoft.com/office/drawing/2014/main" id="{C1A3B6EF-2457-4818-AA14-1D43171535FC}"/>
              </a:ext>
            </a:extLst>
          </xdr:cNvPr>
          <xdr:cNvCxnSpPr/>
        </xdr:nvCxnSpPr>
        <xdr:spPr>
          <a:xfrm>
            <a:off x="2757488" y="122662950"/>
            <a:ext cx="0" cy="55721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0" name="Straight Arrow Connector 1979">
            <a:extLst>
              <a:ext uri="{FF2B5EF4-FFF2-40B4-BE49-F238E27FC236}">
                <a16:creationId xmlns:a16="http://schemas.microsoft.com/office/drawing/2014/main" id="{CD2E6A19-7536-405F-8090-54D70C7F4EA8}"/>
              </a:ext>
            </a:extLst>
          </xdr:cNvPr>
          <xdr:cNvCxnSpPr/>
        </xdr:nvCxnSpPr>
        <xdr:spPr>
          <a:xfrm>
            <a:off x="3881438" y="122653425"/>
            <a:ext cx="0" cy="55721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1" name="Straight Arrow Connector 1980">
            <a:extLst>
              <a:ext uri="{FF2B5EF4-FFF2-40B4-BE49-F238E27FC236}">
                <a16:creationId xmlns:a16="http://schemas.microsoft.com/office/drawing/2014/main" id="{834A4DDC-9608-4979-82FA-31C4C757312C}"/>
              </a:ext>
            </a:extLst>
          </xdr:cNvPr>
          <xdr:cNvCxnSpPr/>
        </xdr:nvCxnSpPr>
        <xdr:spPr>
          <a:xfrm>
            <a:off x="5019676" y="122648662"/>
            <a:ext cx="0" cy="55721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57150</xdr:colOff>
      <xdr:row>840</xdr:row>
      <xdr:rowOff>76200</xdr:rowOff>
    </xdr:from>
    <xdr:to>
      <xdr:col>17</xdr:col>
      <xdr:colOff>114300</xdr:colOff>
      <xdr:row>840</xdr:row>
      <xdr:rowOff>76200</xdr:rowOff>
    </xdr:to>
    <xdr:cxnSp macro="">
      <xdr:nvCxnSpPr>
        <xdr:cNvPr id="1983" name="Straight Arrow Connector 1982">
          <a:extLst>
            <a:ext uri="{FF2B5EF4-FFF2-40B4-BE49-F238E27FC236}">
              <a16:creationId xmlns:a16="http://schemas.microsoft.com/office/drawing/2014/main" id="{CC544E2E-487D-4C41-AEEA-C9E42B89AA8A}"/>
            </a:ext>
          </a:extLst>
        </xdr:cNvPr>
        <xdr:cNvCxnSpPr/>
      </xdr:nvCxnSpPr>
      <xdr:spPr>
        <a:xfrm>
          <a:off x="2647950" y="109737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841</xdr:row>
      <xdr:rowOff>76200</xdr:rowOff>
    </xdr:from>
    <xdr:to>
      <xdr:col>17</xdr:col>
      <xdr:colOff>114300</xdr:colOff>
      <xdr:row>841</xdr:row>
      <xdr:rowOff>76200</xdr:rowOff>
    </xdr:to>
    <xdr:cxnSp macro="">
      <xdr:nvCxnSpPr>
        <xdr:cNvPr id="1984" name="Straight Arrow Connector 1983">
          <a:extLst>
            <a:ext uri="{FF2B5EF4-FFF2-40B4-BE49-F238E27FC236}">
              <a16:creationId xmlns:a16="http://schemas.microsoft.com/office/drawing/2014/main" id="{50EAA691-C10C-4DF9-8288-968E597A0044}"/>
            </a:ext>
          </a:extLst>
        </xdr:cNvPr>
        <xdr:cNvCxnSpPr/>
      </xdr:nvCxnSpPr>
      <xdr:spPr>
        <a:xfrm>
          <a:off x="2647950" y="109880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47625</xdr:colOff>
      <xdr:row>845</xdr:row>
      <xdr:rowOff>66675</xdr:rowOff>
    </xdr:from>
    <xdr:to>
      <xdr:col>20</xdr:col>
      <xdr:colOff>104775</xdr:colOff>
      <xdr:row>845</xdr:row>
      <xdr:rowOff>66675</xdr:rowOff>
    </xdr:to>
    <xdr:cxnSp macro="">
      <xdr:nvCxnSpPr>
        <xdr:cNvPr id="1985" name="Straight Arrow Connector 1984">
          <a:extLst>
            <a:ext uri="{FF2B5EF4-FFF2-40B4-BE49-F238E27FC236}">
              <a16:creationId xmlns:a16="http://schemas.microsoft.com/office/drawing/2014/main" id="{20C2A5CE-C33A-4FB7-9119-C8ED7C40D80A}"/>
            </a:ext>
          </a:extLst>
        </xdr:cNvPr>
        <xdr:cNvCxnSpPr/>
      </xdr:nvCxnSpPr>
      <xdr:spPr>
        <a:xfrm>
          <a:off x="3124200" y="1104423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846</xdr:row>
      <xdr:rowOff>76200</xdr:rowOff>
    </xdr:from>
    <xdr:to>
      <xdr:col>20</xdr:col>
      <xdr:colOff>114300</xdr:colOff>
      <xdr:row>846</xdr:row>
      <xdr:rowOff>76200</xdr:rowOff>
    </xdr:to>
    <xdr:cxnSp macro="">
      <xdr:nvCxnSpPr>
        <xdr:cNvPr id="1986" name="Straight Arrow Connector 1985">
          <a:extLst>
            <a:ext uri="{FF2B5EF4-FFF2-40B4-BE49-F238E27FC236}">
              <a16:creationId xmlns:a16="http://schemas.microsoft.com/office/drawing/2014/main" id="{E1CA9557-73C6-4CE6-8DE5-10CECDE728FE}"/>
            </a:ext>
          </a:extLst>
        </xdr:cNvPr>
        <xdr:cNvCxnSpPr/>
      </xdr:nvCxnSpPr>
      <xdr:spPr>
        <a:xfrm>
          <a:off x="3133725" y="110594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847</xdr:row>
      <xdr:rowOff>76200</xdr:rowOff>
    </xdr:from>
    <xdr:to>
      <xdr:col>20</xdr:col>
      <xdr:colOff>114300</xdr:colOff>
      <xdr:row>847</xdr:row>
      <xdr:rowOff>76200</xdr:rowOff>
    </xdr:to>
    <xdr:cxnSp macro="">
      <xdr:nvCxnSpPr>
        <xdr:cNvPr id="1987" name="Straight Arrow Connector 1986">
          <a:extLst>
            <a:ext uri="{FF2B5EF4-FFF2-40B4-BE49-F238E27FC236}">
              <a16:creationId xmlns:a16="http://schemas.microsoft.com/office/drawing/2014/main" id="{6A1B82D8-8399-43B9-B29A-3DE0651C682B}"/>
            </a:ext>
          </a:extLst>
        </xdr:cNvPr>
        <xdr:cNvCxnSpPr/>
      </xdr:nvCxnSpPr>
      <xdr:spPr>
        <a:xfrm>
          <a:off x="3133725" y="110737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848</xdr:row>
      <xdr:rowOff>76200</xdr:rowOff>
    </xdr:from>
    <xdr:to>
      <xdr:col>20</xdr:col>
      <xdr:colOff>114300</xdr:colOff>
      <xdr:row>848</xdr:row>
      <xdr:rowOff>76200</xdr:rowOff>
    </xdr:to>
    <xdr:cxnSp macro="">
      <xdr:nvCxnSpPr>
        <xdr:cNvPr id="1988" name="Straight Arrow Connector 1987">
          <a:extLst>
            <a:ext uri="{FF2B5EF4-FFF2-40B4-BE49-F238E27FC236}">
              <a16:creationId xmlns:a16="http://schemas.microsoft.com/office/drawing/2014/main" id="{02698DEA-E1DD-42EB-B5E2-7298D6E0759B}"/>
            </a:ext>
          </a:extLst>
        </xdr:cNvPr>
        <xdr:cNvCxnSpPr/>
      </xdr:nvCxnSpPr>
      <xdr:spPr>
        <a:xfrm>
          <a:off x="3133725" y="110880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838</xdr:row>
      <xdr:rowOff>76200</xdr:rowOff>
    </xdr:from>
    <xdr:to>
      <xdr:col>17</xdr:col>
      <xdr:colOff>114300</xdr:colOff>
      <xdr:row>838</xdr:row>
      <xdr:rowOff>76200</xdr:rowOff>
    </xdr:to>
    <xdr:cxnSp macro="">
      <xdr:nvCxnSpPr>
        <xdr:cNvPr id="1989" name="Straight Arrow Connector 1988">
          <a:extLst>
            <a:ext uri="{FF2B5EF4-FFF2-40B4-BE49-F238E27FC236}">
              <a16:creationId xmlns:a16="http://schemas.microsoft.com/office/drawing/2014/main" id="{C1F1E1FB-45FA-4D65-83E8-D31E466EABE5}"/>
            </a:ext>
          </a:extLst>
        </xdr:cNvPr>
        <xdr:cNvCxnSpPr/>
      </xdr:nvCxnSpPr>
      <xdr:spPr>
        <a:xfrm>
          <a:off x="2647950" y="1094517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839</xdr:row>
      <xdr:rowOff>76200</xdr:rowOff>
    </xdr:from>
    <xdr:to>
      <xdr:col>17</xdr:col>
      <xdr:colOff>114300</xdr:colOff>
      <xdr:row>839</xdr:row>
      <xdr:rowOff>76200</xdr:rowOff>
    </xdr:to>
    <xdr:cxnSp macro="">
      <xdr:nvCxnSpPr>
        <xdr:cNvPr id="1990" name="Straight Arrow Connector 1989">
          <a:extLst>
            <a:ext uri="{FF2B5EF4-FFF2-40B4-BE49-F238E27FC236}">
              <a16:creationId xmlns:a16="http://schemas.microsoft.com/office/drawing/2014/main" id="{67EF9E81-F076-45DC-8333-30E5888DD190}"/>
            </a:ext>
          </a:extLst>
        </xdr:cNvPr>
        <xdr:cNvCxnSpPr/>
      </xdr:nvCxnSpPr>
      <xdr:spPr>
        <a:xfrm>
          <a:off x="2647950" y="1095946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822</xdr:row>
      <xdr:rowOff>128590</xdr:rowOff>
    </xdr:from>
    <xdr:to>
      <xdr:col>31</xdr:col>
      <xdr:colOff>85725</xdr:colOff>
      <xdr:row>837</xdr:row>
      <xdr:rowOff>85723</xdr:rowOff>
    </xdr:to>
    <xdr:grpSp>
      <xdr:nvGrpSpPr>
        <xdr:cNvPr id="2081" name="Group 2080">
          <a:extLst>
            <a:ext uri="{FF2B5EF4-FFF2-40B4-BE49-F238E27FC236}">
              <a16:creationId xmlns:a16="http://schemas.microsoft.com/office/drawing/2014/main" id="{E006D3DD-3B17-A7DF-D58F-0A1034A11AB8}"/>
            </a:ext>
          </a:extLst>
        </xdr:cNvPr>
        <xdr:cNvGrpSpPr/>
      </xdr:nvGrpSpPr>
      <xdr:grpSpPr>
        <a:xfrm>
          <a:off x="409574" y="118219540"/>
          <a:ext cx="4695826" cy="2100258"/>
          <a:chOff x="409574" y="111790165"/>
          <a:chExt cx="4695826" cy="2100258"/>
        </a:xfrm>
      </xdr:grpSpPr>
      <xdr:cxnSp macro="">
        <xdr:nvCxnSpPr>
          <xdr:cNvPr id="1992" name="Straight Connector 1991">
            <a:extLst>
              <a:ext uri="{FF2B5EF4-FFF2-40B4-BE49-F238E27FC236}">
                <a16:creationId xmlns:a16="http://schemas.microsoft.com/office/drawing/2014/main" id="{1FA336D3-B176-54B3-1AA8-640B4DA2296B}"/>
              </a:ext>
            </a:extLst>
          </xdr:cNvPr>
          <xdr:cNvCxnSpPr/>
        </xdr:nvCxnSpPr>
        <xdr:spPr>
          <a:xfrm>
            <a:off x="409575" y="113376074"/>
            <a:ext cx="46958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3" name="Isosceles Triangle 1992">
            <a:extLst>
              <a:ext uri="{FF2B5EF4-FFF2-40B4-BE49-F238E27FC236}">
                <a16:creationId xmlns:a16="http://schemas.microsoft.com/office/drawing/2014/main" id="{93DA6638-18B9-C9D5-19A3-34F64FB426EE}"/>
              </a:ext>
            </a:extLst>
          </xdr:cNvPr>
          <xdr:cNvSpPr/>
        </xdr:nvSpPr>
        <xdr:spPr>
          <a:xfrm>
            <a:off x="409575" y="1123854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94" name="Straight Connector 1993">
            <a:extLst>
              <a:ext uri="{FF2B5EF4-FFF2-40B4-BE49-F238E27FC236}">
                <a16:creationId xmlns:a16="http://schemas.microsoft.com/office/drawing/2014/main" id="{F1F03EBB-265B-374C-1DF3-34ED6AC89F8C}"/>
              </a:ext>
            </a:extLst>
          </xdr:cNvPr>
          <xdr:cNvCxnSpPr/>
        </xdr:nvCxnSpPr>
        <xdr:spPr>
          <a:xfrm>
            <a:off x="485776" y="112375950"/>
            <a:ext cx="453389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5" name="Isosceles Triangle 1994">
            <a:extLst>
              <a:ext uri="{FF2B5EF4-FFF2-40B4-BE49-F238E27FC236}">
                <a16:creationId xmlns:a16="http://schemas.microsoft.com/office/drawing/2014/main" id="{D0765CC5-AE65-00A6-8F66-28BC311EC675}"/>
              </a:ext>
            </a:extLst>
          </xdr:cNvPr>
          <xdr:cNvSpPr/>
        </xdr:nvSpPr>
        <xdr:spPr>
          <a:xfrm>
            <a:off x="4938729" y="1123807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96" name="Straight Arrow Connector 1995">
            <a:extLst>
              <a:ext uri="{FF2B5EF4-FFF2-40B4-BE49-F238E27FC236}">
                <a16:creationId xmlns:a16="http://schemas.microsoft.com/office/drawing/2014/main" id="{8F667F45-B6C5-FC54-A3CA-17A3A5297CCA}"/>
              </a:ext>
            </a:extLst>
          </xdr:cNvPr>
          <xdr:cNvCxnSpPr/>
        </xdr:nvCxnSpPr>
        <xdr:spPr>
          <a:xfrm>
            <a:off x="485775" y="1121378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7" name="Straight Arrow Connector 1996">
            <a:extLst>
              <a:ext uri="{FF2B5EF4-FFF2-40B4-BE49-F238E27FC236}">
                <a16:creationId xmlns:a16="http://schemas.microsoft.com/office/drawing/2014/main" id="{4429625E-91C0-5BFF-CCD5-017EF8951783}"/>
              </a:ext>
            </a:extLst>
          </xdr:cNvPr>
          <xdr:cNvCxnSpPr/>
        </xdr:nvCxnSpPr>
        <xdr:spPr>
          <a:xfrm>
            <a:off x="647700" y="112142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8" name="Straight Arrow Connector 1997">
            <a:extLst>
              <a:ext uri="{FF2B5EF4-FFF2-40B4-BE49-F238E27FC236}">
                <a16:creationId xmlns:a16="http://schemas.microsoft.com/office/drawing/2014/main" id="{C5AD0B17-51AA-34C5-E1C8-07301018663C}"/>
              </a:ext>
            </a:extLst>
          </xdr:cNvPr>
          <xdr:cNvCxnSpPr/>
        </xdr:nvCxnSpPr>
        <xdr:spPr>
          <a:xfrm>
            <a:off x="809625" y="112142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9" name="Straight Arrow Connector 1998">
            <a:extLst>
              <a:ext uri="{FF2B5EF4-FFF2-40B4-BE49-F238E27FC236}">
                <a16:creationId xmlns:a16="http://schemas.microsoft.com/office/drawing/2014/main" id="{2AEC4C05-428F-C5EA-B264-99735D3C106B}"/>
              </a:ext>
            </a:extLst>
          </xdr:cNvPr>
          <xdr:cNvCxnSpPr/>
        </xdr:nvCxnSpPr>
        <xdr:spPr>
          <a:xfrm>
            <a:off x="971550" y="1121473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0" name="Straight Arrow Connector 1999">
            <a:extLst>
              <a:ext uri="{FF2B5EF4-FFF2-40B4-BE49-F238E27FC236}">
                <a16:creationId xmlns:a16="http://schemas.microsoft.com/office/drawing/2014/main" id="{3B8C419A-D8DC-8B33-EF53-2E8C15012230}"/>
              </a:ext>
            </a:extLst>
          </xdr:cNvPr>
          <xdr:cNvCxnSpPr/>
        </xdr:nvCxnSpPr>
        <xdr:spPr>
          <a:xfrm>
            <a:off x="1133475" y="1121425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1" name="Straight Arrow Connector 2000">
            <a:extLst>
              <a:ext uri="{FF2B5EF4-FFF2-40B4-BE49-F238E27FC236}">
                <a16:creationId xmlns:a16="http://schemas.microsoft.com/office/drawing/2014/main" id="{881DE142-C4EB-D2D8-881E-F792345EBD10}"/>
              </a:ext>
            </a:extLst>
          </xdr:cNvPr>
          <xdr:cNvCxnSpPr/>
        </xdr:nvCxnSpPr>
        <xdr:spPr>
          <a:xfrm>
            <a:off x="1295400" y="112147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2" name="Straight Arrow Connector 2001">
            <a:extLst>
              <a:ext uri="{FF2B5EF4-FFF2-40B4-BE49-F238E27FC236}">
                <a16:creationId xmlns:a16="http://schemas.microsoft.com/office/drawing/2014/main" id="{E3E052E5-5BDB-1707-9242-6A82AB796310}"/>
              </a:ext>
            </a:extLst>
          </xdr:cNvPr>
          <xdr:cNvCxnSpPr/>
        </xdr:nvCxnSpPr>
        <xdr:spPr>
          <a:xfrm>
            <a:off x="1457325" y="112147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3" name="Straight Arrow Connector 2002">
            <a:extLst>
              <a:ext uri="{FF2B5EF4-FFF2-40B4-BE49-F238E27FC236}">
                <a16:creationId xmlns:a16="http://schemas.microsoft.com/office/drawing/2014/main" id="{A7ACC993-3226-D92F-570C-8D1DD9260A4E}"/>
              </a:ext>
            </a:extLst>
          </xdr:cNvPr>
          <xdr:cNvCxnSpPr/>
        </xdr:nvCxnSpPr>
        <xdr:spPr>
          <a:xfrm>
            <a:off x="1781175" y="1121425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4" name="Straight Arrow Connector 2003">
            <a:extLst>
              <a:ext uri="{FF2B5EF4-FFF2-40B4-BE49-F238E27FC236}">
                <a16:creationId xmlns:a16="http://schemas.microsoft.com/office/drawing/2014/main" id="{EC96C2C6-AB33-C78A-0F31-96A8E5569179}"/>
              </a:ext>
            </a:extLst>
          </xdr:cNvPr>
          <xdr:cNvCxnSpPr/>
        </xdr:nvCxnSpPr>
        <xdr:spPr>
          <a:xfrm>
            <a:off x="1943100" y="112147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5" name="Straight Arrow Connector 2004">
            <a:extLst>
              <a:ext uri="{FF2B5EF4-FFF2-40B4-BE49-F238E27FC236}">
                <a16:creationId xmlns:a16="http://schemas.microsoft.com/office/drawing/2014/main" id="{7F2109A8-29D2-EEAC-9754-09A01609410C}"/>
              </a:ext>
            </a:extLst>
          </xdr:cNvPr>
          <xdr:cNvCxnSpPr/>
        </xdr:nvCxnSpPr>
        <xdr:spPr>
          <a:xfrm>
            <a:off x="2105025" y="112147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6" name="Straight Arrow Connector 2005">
            <a:extLst>
              <a:ext uri="{FF2B5EF4-FFF2-40B4-BE49-F238E27FC236}">
                <a16:creationId xmlns:a16="http://schemas.microsoft.com/office/drawing/2014/main" id="{9E90E836-1C87-7C7E-0607-D9CBAFA33116}"/>
              </a:ext>
            </a:extLst>
          </xdr:cNvPr>
          <xdr:cNvCxnSpPr/>
        </xdr:nvCxnSpPr>
        <xdr:spPr>
          <a:xfrm>
            <a:off x="2266950" y="1121521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7" name="Straight Arrow Connector 2006">
            <a:extLst>
              <a:ext uri="{FF2B5EF4-FFF2-40B4-BE49-F238E27FC236}">
                <a16:creationId xmlns:a16="http://schemas.microsoft.com/office/drawing/2014/main" id="{D33D51ED-0247-96EE-C091-401600311988}"/>
              </a:ext>
            </a:extLst>
          </xdr:cNvPr>
          <xdr:cNvCxnSpPr/>
        </xdr:nvCxnSpPr>
        <xdr:spPr>
          <a:xfrm>
            <a:off x="2428875" y="1121425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8" name="Straight Arrow Connector 2007">
            <a:extLst>
              <a:ext uri="{FF2B5EF4-FFF2-40B4-BE49-F238E27FC236}">
                <a16:creationId xmlns:a16="http://schemas.microsoft.com/office/drawing/2014/main" id="{FB9F7B62-AAD6-D8DD-7079-9D37CEA4958B}"/>
              </a:ext>
            </a:extLst>
          </xdr:cNvPr>
          <xdr:cNvCxnSpPr/>
        </xdr:nvCxnSpPr>
        <xdr:spPr>
          <a:xfrm>
            <a:off x="2590800" y="1121473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9" name="Straight Connector 2008">
            <a:extLst>
              <a:ext uri="{FF2B5EF4-FFF2-40B4-BE49-F238E27FC236}">
                <a16:creationId xmlns:a16="http://schemas.microsoft.com/office/drawing/2014/main" id="{87DF9E69-2405-CA6A-6C03-37F4AF1810A2}"/>
              </a:ext>
            </a:extLst>
          </xdr:cNvPr>
          <xdr:cNvCxnSpPr/>
        </xdr:nvCxnSpPr>
        <xdr:spPr>
          <a:xfrm>
            <a:off x="485768" y="112142587"/>
            <a:ext cx="453390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0" name="Straight Arrow Connector 2009">
            <a:extLst>
              <a:ext uri="{FF2B5EF4-FFF2-40B4-BE49-F238E27FC236}">
                <a16:creationId xmlns:a16="http://schemas.microsoft.com/office/drawing/2014/main" id="{878D9C2A-A8FF-9EE3-BBC4-ADF4E8A5A7E0}"/>
              </a:ext>
            </a:extLst>
          </xdr:cNvPr>
          <xdr:cNvCxnSpPr/>
        </xdr:nvCxnSpPr>
        <xdr:spPr>
          <a:xfrm flipV="1">
            <a:off x="485775" y="1125045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1" name="Straight Arrow Connector 2010">
            <a:extLst>
              <a:ext uri="{FF2B5EF4-FFF2-40B4-BE49-F238E27FC236}">
                <a16:creationId xmlns:a16="http://schemas.microsoft.com/office/drawing/2014/main" id="{4195A26E-B11B-3D75-4264-D04FD93B7668}"/>
              </a:ext>
            </a:extLst>
          </xdr:cNvPr>
          <xdr:cNvCxnSpPr/>
        </xdr:nvCxnSpPr>
        <xdr:spPr>
          <a:xfrm flipV="1">
            <a:off x="5019691" y="1124997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2" name="Straight Connector 2011">
            <a:extLst>
              <a:ext uri="{FF2B5EF4-FFF2-40B4-BE49-F238E27FC236}">
                <a16:creationId xmlns:a16="http://schemas.microsoft.com/office/drawing/2014/main" id="{E060C9C0-EFD6-95F9-A956-32EACE5A6DFE}"/>
              </a:ext>
            </a:extLst>
          </xdr:cNvPr>
          <xdr:cNvCxnSpPr/>
        </xdr:nvCxnSpPr>
        <xdr:spPr>
          <a:xfrm>
            <a:off x="485775" y="112947450"/>
            <a:ext cx="0" cy="7858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3" name="Straight Connector 2012">
            <a:extLst>
              <a:ext uri="{FF2B5EF4-FFF2-40B4-BE49-F238E27FC236}">
                <a16:creationId xmlns:a16="http://schemas.microsoft.com/office/drawing/2014/main" id="{360DD121-9403-33D4-417A-DDD803371711}"/>
              </a:ext>
            </a:extLst>
          </xdr:cNvPr>
          <xdr:cNvCxnSpPr/>
        </xdr:nvCxnSpPr>
        <xdr:spPr>
          <a:xfrm>
            <a:off x="5019688" y="112947450"/>
            <a:ext cx="0" cy="7905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4" name="Straight Connector 2013">
            <a:extLst>
              <a:ext uri="{FF2B5EF4-FFF2-40B4-BE49-F238E27FC236}">
                <a16:creationId xmlns:a16="http://schemas.microsoft.com/office/drawing/2014/main" id="{9468F721-905F-D6EC-16AC-73A3BCAAA4EA}"/>
              </a:ext>
            </a:extLst>
          </xdr:cNvPr>
          <xdr:cNvCxnSpPr/>
        </xdr:nvCxnSpPr>
        <xdr:spPr>
          <a:xfrm>
            <a:off x="409574" y="113661826"/>
            <a:ext cx="46863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5" name="Straight Connector 2014">
            <a:extLst>
              <a:ext uri="{FF2B5EF4-FFF2-40B4-BE49-F238E27FC236}">
                <a16:creationId xmlns:a16="http://schemas.microsoft.com/office/drawing/2014/main" id="{167D3011-C448-952E-0D67-D7366357D02F}"/>
              </a:ext>
            </a:extLst>
          </xdr:cNvPr>
          <xdr:cNvCxnSpPr/>
        </xdr:nvCxnSpPr>
        <xdr:spPr>
          <a:xfrm flipH="1">
            <a:off x="442912" y="113623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6" name="Straight Connector 2015">
            <a:extLst>
              <a:ext uri="{FF2B5EF4-FFF2-40B4-BE49-F238E27FC236}">
                <a16:creationId xmlns:a16="http://schemas.microsoft.com/office/drawing/2014/main" id="{E568F86B-4A34-E168-6BAB-92374CCA8517}"/>
              </a:ext>
            </a:extLst>
          </xdr:cNvPr>
          <xdr:cNvCxnSpPr/>
        </xdr:nvCxnSpPr>
        <xdr:spPr>
          <a:xfrm flipH="1">
            <a:off x="4976825" y="11361896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7" name="Straight Connector 2016">
            <a:extLst>
              <a:ext uri="{FF2B5EF4-FFF2-40B4-BE49-F238E27FC236}">
                <a16:creationId xmlns:a16="http://schemas.microsoft.com/office/drawing/2014/main" id="{823338F4-A1AF-04E4-C3CC-F09F108035BD}"/>
              </a:ext>
            </a:extLst>
          </xdr:cNvPr>
          <xdr:cNvCxnSpPr/>
        </xdr:nvCxnSpPr>
        <xdr:spPr>
          <a:xfrm>
            <a:off x="485775" y="11374754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8" name="Straight Arrow Connector 2017">
            <a:extLst>
              <a:ext uri="{FF2B5EF4-FFF2-40B4-BE49-F238E27FC236}">
                <a16:creationId xmlns:a16="http://schemas.microsoft.com/office/drawing/2014/main" id="{7963E3E2-98D9-263A-9FAA-49BB1D954136}"/>
              </a:ext>
            </a:extLst>
          </xdr:cNvPr>
          <xdr:cNvCxnSpPr/>
        </xdr:nvCxnSpPr>
        <xdr:spPr>
          <a:xfrm>
            <a:off x="490537" y="113804700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9" name="Straight Connector 2018">
            <a:extLst>
              <a:ext uri="{FF2B5EF4-FFF2-40B4-BE49-F238E27FC236}">
                <a16:creationId xmlns:a16="http://schemas.microsoft.com/office/drawing/2014/main" id="{CD3388F6-4918-17BB-C4B6-D693376A8E33}"/>
              </a:ext>
            </a:extLst>
          </xdr:cNvPr>
          <xdr:cNvCxnSpPr/>
        </xdr:nvCxnSpPr>
        <xdr:spPr>
          <a:xfrm flipH="1" flipV="1">
            <a:off x="857250" y="11207591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20" name="Group 2019">
            <a:extLst>
              <a:ext uri="{FF2B5EF4-FFF2-40B4-BE49-F238E27FC236}">
                <a16:creationId xmlns:a16="http://schemas.microsoft.com/office/drawing/2014/main" id="{F55BFA56-C093-B280-87EA-9C92E2C840E6}"/>
              </a:ext>
            </a:extLst>
          </xdr:cNvPr>
          <xdr:cNvGrpSpPr/>
        </xdr:nvGrpSpPr>
        <xdr:grpSpPr>
          <a:xfrm>
            <a:off x="1576388" y="112333087"/>
            <a:ext cx="85725" cy="85726"/>
            <a:chOff x="1738313" y="3957637"/>
            <a:chExt cx="85725" cy="85726"/>
          </a:xfrm>
        </xdr:grpSpPr>
        <xdr:cxnSp macro="">
          <xdr:nvCxnSpPr>
            <xdr:cNvPr id="2075" name="Straight Connector 2074">
              <a:extLst>
                <a:ext uri="{FF2B5EF4-FFF2-40B4-BE49-F238E27FC236}">
                  <a16:creationId xmlns:a16="http://schemas.microsoft.com/office/drawing/2014/main" id="{5C5F8AE0-B36F-9325-109C-39BC6ED418B0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6" name="Straight Connector 2075">
              <a:extLst>
                <a:ext uri="{FF2B5EF4-FFF2-40B4-BE49-F238E27FC236}">
                  <a16:creationId xmlns:a16="http://schemas.microsoft.com/office/drawing/2014/main" id="{168689C7-EB54-8A1C-0F6A-ECD94314DEC4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21" name="Straight Arrow Connector 2020">
            <a:extLst>
              <a:ext uri="{FF2B5EF4-FFF2-40B4-BE49-F238E27FC236}">
                <a16:creationId xmlns:a16="http://schemas.microsoft.com/office/drawing/2014/main" id="{756C9F42-818F-F016-613E-B3A9939C1C62}"/>
              </a:ext>
            </a:extLst>
          </xdr:cNvPr>
          <xdr:cNvCxnSpPr/>
        </xdr:nvCxnSpPr>
        <xdr:spPr>
          <a:xfrm>
            <a:off x="2914650" y="112142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2" name="Straight Arrow Connector 2021">
            <a:extLst>
              <a:ext uri="{FF2B5EF4-FFF2-40B4-BE49-F238E27FC236}">
                <a16:creationId xmlns:a16="http://schemas.microsoft.com/office/drawing/2014/main" id="{793E7504-CD85-40CF-841F-A8ED2BB3A735}"/>
              </a:ext>
            </a:extLst>
          </xdr:cNvPr>
          <xdr:cNvCxnSpPr/>
        </xdr:nvCxnSpPr>
        <xdr:spPr>
          <a:xfrm>
            <a:off x="3076575" y="112142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3" name="Straight Arrow Connector 2022">
            <a:extLst>
              <a:ext uri="{FF2B5EF4-FFF2-40B4-BE49-F238E27FC236}">
                <a16:creationId xmlns:a16="http://schemas.microsoft.com/office/drawing/2014/main" id="{C2597A32-ED34-2F16-3697-E973F7886D2D}"/>
              </a:ext>
            </a:extLst>
          </xdr:cNvPr>
          <xdr:cNvCxnSpPr/>
        </xdr:nvCxnSpPr>
        <xdr:spPr>
          <a:xfrm>
            <a:off x="3238500" y="1121473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4" name="Straight Arrow Connector 2023">
            <a:extLst>
              <a:ext uri="{FF2B5EF4-FFF2-40B4-BE49-F238E27FC236}">
                <a16:creationId xmlns:a16="http://schemas.microsoft.com/office/drawing/2014/main" id="{E62F7ED1-10BE-115B-041A-35DC81DB9212}"/>
              </a:ext>
            </a:extLst>
          </xdr:cNvPr>
          <xdr:cNvCxnSpPr/>
        </xdr:nvCxnSpPr>
        <xdr:spPr>
          <a:xfrm>
            <a:off x="3562350" y="112142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5" name="Straight Arrow Connector 2024">
            <a:extLst>
              <a:ext uri="{FF2B5EF4-FFF2-40B4-BE49-F238E27FC236}">
                <a16:creationId xmlns:a16="http://schemas.microsoft.com/office/drawing/2014/main" id="{4C76407B-94C9-6CA1-41D8-A191436E18D8}"/>
              </a:ext>
            </a:extLst>
          </xdr:cNvPr>
          <xdr:cNvCxnSpPr/>
        </xdr:nvCxnSpPr>
        <xdr:spPr>
          <a:xfrm>
            <a:off x="3724275" y="112142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6" name="Straight Arrow Connector 2025">
            <a:extLst>
              <a:ext uri="{FF2B5EF4-FFF2-40B4-BE49-F238E27FC236}">
                <a16:creationId xmlns:a16="http://schemas.microsoft.com/office/drawing/2014/main" id="{9A4C8AE3-D815-076D-E4E8-41407F94EB31}"/>
              </a:ext>
            </a:extLst>
          </xdr:cNvPr>
          <xdr:cNvCxnSpPr/>
        </xdr:nvCxnSpPr>
        <xdr:spPr>
          <a:xfrm>
            <a:off x="5019682" y="1121425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27" name="Group 2026">
            <a:extLst>
              <a:ext uri="{FF2B5EF4-FFF2-40B4-BE49-F238E27FC236}">
                <a16:creationId xmlns:a16="http://schemas.microsoft.com/office/drawing/2014/main" id="{70F33AF7-5FFA-1B4F-BE3E-47577503701B}"/>
              </a:ext>
            </a:extLst>
          </xdr:cNvPr>
          <xdr:cNvGrpSpPr/>
        </xdr:nvGrpSpPr>
        <xdr:grpSpPr>
          <a:xfrm>
            <a:off x="2714625" y="112333088"/>
            <a:ext cx="85725" cy="85726"/>
            <a:chOff x="1738313" y="3957637"/>
            <a:chExt cx="85725" cy="85726"/>
          </a:xfrm>
        </xdr:grpSpPr>
        <xdr:cxnSp macro="">
          <xdr:nvCxnSpPr>
            <xdr:cNvPr id="2073" name="Straight Connector 2072">
              <a:extLst>
                <a:ext uri="{FF2B5EF4-FFF2-40B4-BE49-F238E27FC236}">
                  <a16:creationId xmlns:a16="http://schemas.microsoft.com/office/drawing/2014/main" id="{8B1F487F-16C9-EC27-9152-D56D99E9C637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4" name="Straight Connector 2073">
              <a:extLst>
                <a:ext uri="{FF2B5EF4-FFF2-40B4-BE49-F238E27FC236}">
                  <a16:creationId xmlns:a16="http://schemas.microsoft.com/office/drawing/2014/main" id="{EF1D04B5-8B0B-C2D7-8DAE-E4B34D920E0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28" name="Straight Connector 2027">
            <a:extLst>
              <a:ext uri="{FF2B5EF4-FFF2-40B4-BE49-F238E27FC236}">
                <a16:creationId xmlns:a16="http://schemas.microsoft.com/office/drawing/2014/main" id="{1C364DCB-A995-7F2E-3C4B-3C78C3BEAE7A}"/>
              </a:ext>
            </a:extLst>
          </xdr:cNvPr>
          <xdr:cNvCxnSpPr/>
        </xdr:nvCxnSpPr>
        <xdr:spPr>
          <a:xfrm>
            <a:off x="1619251" y="1126569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9" name="Straight Connector 2028">
            <a:extLst>
              <a:ext uri="{FF2B5EF4-FFF2-40B4-BE49-F238E27FC236}">
                <a16:creationId xmlns:a16="http://schemas.microsoft.com/office/drawing/2014/main" id="{8EC619A3-482E-071C-CA0C-A00489CB842C}"/>
              </a:ext>
            </a:extLst>
          </xdr:cNvPr>
          <xdr:cNvCxnSpPr/>
        </xdr:nvCxnSpPr>
        <xdr:spPr>
          <a:xfrm flipH="1">
            <a:off x="1576388" y="1133379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0" name="Straight Connector 2029">
            <a:extLst>
              <a:ext uri="{FF2B5EF4-FFF2-40B4-BE49-F238E27FC236}">
                <a16:creationId xmlns:a16="http://schemas.microsoft.com/office/drawing/2014/main" id="{88DE34ED-36E7-97EC-F8A1-82859A3B8289}"/>
              </a:ext>
            </a:extLst>
          </xdr:cNvPr>
          <xdr:cNvCxnSpPr/>
        </xdr:nvCxnSpPr>
        <xdr:spPr>
          <a:xfrm flipH="1">
            <a:off x="442913" y="11333797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1" name="Straight Connector 2030">
            <a:extLst>
              <a:ext uri="{FF2B5EF4-FFF2-40B4-BE49-F238E27FC236}">
                <a16:creationId xmlns:a16="http://schemas.microsoft.com/office/drawing/2014/main" id="{2F98C2B4-A604-803D-B223-38E82C2C082F}"/>
              </a:ext>
            </a:extLst>
          </xdr:cNvPr>
          <xdr:cNvCxnSpPr/>
        </xdr:nvCxnSpPr>
        <xdr:spPr>
          <a:xfrm flipH="1">
            <a:off x="4976826" y="113333212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2" name="Straight Connector 2031">
            <a:extLst>
              <a:ext uri="{FF2B5EF4-FFF2-40B4-BE49-F238E27FC236}">
                <a16:creationId xmlns:a16="http://schemas.microsoft.com/office/drawing/2014/main" id="{9497B95A-6932-855A-1EAA-D0CED226450A}"/>
              </a:ext>
            </a:extLst>
          </xdr:cNvPr>
          <xdr:cNvCxnSpPr/>
        </xdr:nvCxnSpPr>
        <xdr:spPr>
          <a:xfrm>
            <a:off x="2752726" y="1126569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3" name="Straight Connector 2032">
            <a:extLst>
              <a:ext uri="{FF2B5EF4-FFF2-40B4-BE49-F238E27FC236}">
                <a16:creationId xmlns:a16="http://schemas.microsoft.com/office/drawing/2014/main" id="{27C11E94-0DCF-D418-D977-A556AA0F7E0D}"/>
              </a:ext>
            </a:extLst>
          </xdr:cNvPr>
          <xdr:cNvCxnSpPr/>
        </xdr:nvCxnSpPr>
        <xdr:spPr>
          <a:xfrm flipH="1">
            <a:off x="2709864" y="1133379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34" name="Group 2033">
            <a:extLst>
              <a:ext uri="{FF2B5EF4-FFF2-40B4-BE49-F238E27FC236}">
                <a16:creationId xmlns:a16="http://schemas.microsoft.com/office/drawing/2014/main" id="{A26B29B1-A77F-EDA3-93A2-8050CB7EFCF0}"/>
              </a:ext>
            </a:extLst>
          </xdr:cNvPr>
          <xdr:cNvGrpSpPr/>
        </xdr:nvGrpSpPr>
        <xdr:grpSpPr>
          <a:xfrm>
            <a:off x="447675" y="112328325"/>
            <a:ext cx="85725" cy="85726"/>
            <a:chOff x="1738313" y="3957637"/>
            <a:chExt cx="85725" cy="85726"/>
          </a:xfrm>
        </xdr:grpSpPr>
        <xdr:cxnSp macro="">
          <xdr:nvCxnSpPr>
            <xdr:cNvPr id="2071" name="Straight Connector 2070">
              <a:extLst>
                <a:ext uri="{FF2B5EF4-FFF2-40B4-BE49-F238E27FC236}">
                  <a16:creationId xmlns:a16="http://schemas.microsoft.com/office/drawing/2014/main" id="{24CE0FC7-7B68-75F9-0027-6F2C2DC8A5EB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2" name="Straight Connector 2071">
              <a:extLst>
                <a:ext uri="{FF2B5EF4-FFF2-40B4-BE49-F238E27FC236}">
                  <a16:creationId xmlns:a16="http://schemas.microsoft.com/office/drawing/2014/main" id="{880C2A69-2DC1-7061-CC34-16D450C395DD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35" name="Group 2034">
            <a:extLst>
              <a:ext uri="{FF2B5EF4-FFF2-40B4-BE49-F238E27FC236}">
                <a16:creationId xmlns:a16="http://schemas.microsoft.com/office/drawing/2014/main" id="{5D57E5E8-1554-7B4E-92CF-65373524313C}"/>
              </a:ext>
            </a:extLst>
          </xdr:cNvPr>
          <xdr:cNvGrpSpPr/>
        </xdr:nvGrpSpPr>
        <xdr:grpSpPr>
          <a:xfrm>
            <a:off x="4981582" y="112328325"/>
            <a:ext cx="85725" cy="85726"/>
            <a:chOff x="1738313" y="3957637"/>
            <a:chExt cx="85725" cy="85726"/>
          </a:xfrm>
        </xdr:grpSpPr>
        <xdr:cxnSp macro="">
          <xdr:nvCxnSpPr>
            <xdr:cNvPr id="2069" name="Straight Connector 2068">
              <a:extLst>
                <a:ext uri="{FF2B5EF4-FFF2-40B4-BE49-F238E27FC236}">
                  <a16:creationId xmlns:a16="http://schemas.microsoft.com/office/drawing/2014/main" id="{95AD5EE2-9E16-7819-F51B-98BFA59B57A2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0" name="Straight Connector 2069">
              <a:extLst>
                <a:ext uri="{FF2B5EF4-FFF2-40B4-BE49-F238E27FC236}">
                  <a16:creationId xmlns:a16="http://schemas.microsoft.com/office/drawing/2014/main" id="{7C8E5C9B-48DE-15C0-D2FA-BF933AB3007B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36" name="Straight Arrow Connector 2035">
            <a:extLst>
              <a:ext uri="{FF2B5EF4-FFF2-40B4-BE49-F238E27FC236}">
                <a16:creationId xmlns:a16="http://schemas.microsoft.com/office/drawing/2014/main" id="{8C3C76DB-C167-4237-8A61-A9C0244E67F1}"/>
              </a:ext>
            </a:extLst>
          </xdr:cNvPr>
          <xdr:cNvCxnSpPr/>
        </xdr:nvCxnSpPr>
        <xdr:spPr>
          <a:xfrm>
            <a:off x="1057274" y="1117949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7" name="Straight Arrow Connector 2036">
            <a:extLst>
              <a:ext uri="{FF2B5EF4-FFF2-40B4-BE49-F238E27FC236}">
                <a16:creationId xmlns:a16="http://schemas.microsoft.com/office/drawing/2014/main" id="{0A8FF338-8E40-EE91-FBC1-101D1BED8658}"/>
              </a:ext>
            </a:extLst>
          </xdr:cNvPr>
          <xdr:cNvCxnSpPr/>
        </xdr:nvCxnSpPr>
        <xdr:spPr>
          <a:xfrm>
            <a:off x="2190749" y="1117949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8" name="Straight Arrow Connector 2037">
            <a:extLst>
              <a:ext uri="{FF2B5EF4-FFF2-40B4-BE49-F238E27FC236}">
                <a16:creationId xmlns:a16="http://schemas.microsoft.com/office/drawing/2014/main" id="{0B592A4C-E296-2E6C-1F2C-104FA9FDE769}"/>
              </a:ext>
            </a:extLst>
          </xdr:cNvPr>
          <xdr:cNvCxnSpPr/>
        </xdr:nvCxnSpPr>
        <xdr:spPr>
          <a:xfrm>
            <a:off x="3400425" y="1121473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9" name="Straight Connector 2038">
            <a:extLst>
              <a:ext uri="{FF2B5EF4-FFF2-40B4-BE49-F238E27FC236}">
                <a16:creationId xmlns:a16="http://schemas.microsoft.com/office/drawing/2014/main" id="{1FE2691C-B9E6-C348-BC8E-A8DEFEDE4D5C}"/>
              </a:ext>
            </a:extLst>
          </xdr:cNvPr>
          <xdr:cNvCxnSpPr/>
        </xdr:nvCxnSpPr>
        <xdr:spPr>
          <a:xfrm>
            <a:off x="3886201" y="112656937"/>
            <a:ext cx="0" cy="7810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0" name="Straight Connector 2039">
            <a:extLst>
              <a:ext uri="{FF2B5EF4-FFF2-40B4-BE49-F238E27FC236}">
                <a16:creationId xmlns:a16="http://schemas.microsoft.com/office/drawing/2014/main" id="{E1FB6F55-0A9D-19C8-EF3F-790D318655E0}"/>
              </a:ext>
            </a:extLst>
          </xdr:cNvPr>
          <xdr:cNvCxnSpPr/>
        </xdr:nvCxnSpPr>
        <xdr:spPr>
          <a:xfrm flipH="1">
            <a:off x="3843339" y="11333798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1" name="Straight Arrow Connector 2040">
            <a:extLst>
              <a:ext uri="{FF2B5EF4-FFF2-40B4-BE49-F238E27FC236}">
                <a16:creationId xmlns:a16="http://schemas.microsoft.com/office/drawing/2014/main" id="{B12F82E5-DE82-42A0-14CC-3852037E9114}"/>
              </a:ext>
            </a:extLst>
          </xdr:cNvPr>
          <xdr:cNvCxnSpPr/>
        </xdr:nvCxnSpPr>
        <xdr:spPr>
          <a:xfrm>
            <a:off x="4048125" y="1121425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2" name="Straight Arrow Connector 2041">
            <a:extLst>
              <a:ext uri="{FF2B5EF4-FFF2-40B4-BE49-F238E27FC236}">
                <a16:creationId xmlns:a16="http://schemas.microsoft.com/office/drawing/2014/main" id="{C778B487-6601-8D4F-A48C-AAC6E85805F2}"/>
              </a:ext>
            </a:extLst>
          </xdr:cNvPr>
          <xdr:cNvCxnSpPr/>
        </xdr:nvCxnSpPr>
        <xdr:spPr>
          <a:xfrm>
            <a:off x="4210050" y="1121473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3" name="Straight Arrow Connector 2042">
            <a:extLst>
              <a:ext uri="{FF2B5EF4-FFF2-40B4-BE49-F238E27FC236}">
                <a16:creationId xmlns:a16="http://schemas.microsoft.com/office/drawing/2014/main" id="{8364A23C-4FEE-C257-28B6-C8D2A37A3361}"/>
              </a:ext>
            </a:extLst>
          </xdr:cNvPr>
          <xdr:cNvCxnSpPr/>
        </xdr:nvCxnSpPr>
        <xdr:spPr>
          <a:xfrm>
            <a:off x="4533900" y="1121425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4" name="Straight Arrow Connector 2043">
            <a:extLst>
              <a:ext uri="{FF2B5EF4-FFF2-40B4-BE49-F238E27FC236}">
                <a16:creationId xmlns:a16="http://schemas.microsoft.com/office/drawing/2014/main" id="{BC556A10-E118-C358-29BA-A1D161994274}"/>
              </a:ext>
            </a:extLst>
          </xdr:cNvPr>
          <xdr:cNvCxnSpPr/>
        </xdr:nvCxnSpPr>
        <xdr:spPr>
          <a:xfrm>
            <a:off x="4695825" y="11214258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5" name="Straight Arrow Connector 2044">
            <a:extLst>
              <a:ext uri="{FF2B5EF4-FFF2-40B4-BE49-F238E27FC236}">
                <a16:creationId xmlns:a16="http://schemas.microsoft.com/office/drawing/2014/main" id="{1B37113B-0157-2408-38E0-7BA2438A4A0D}"/>
              </a:ext>
            </a:extLst>
          </xdr:cNvPr>
          <xdr:cNvCxnSpPr/>
        </xdr:nvCxnSpPr>
        <xdr:spPr>
          <a:xfrm>
            <a:off x="4371975" y="112147352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6" name="Straight Arrow Connector 2045">
            <a:extLst>
              <a:ext uri="{FF2B5EF4-FFF2-40B4-BE49-F238E27FC236}">
                <a16:creationId xmlns:a16="http://schemas.microsoft.com/office/drawing/2014/main" id="{FE9A026E-3661-7937-21E1-C89183DE445F}"/>
              </a:ext>
            </a:extLst>
          </xdr:cNvPr>
          <xdr:cNvCxnSpPr/>
        </xdr:nvCxnSpPr>
        <xdr:spPr>
          <a:xfrm>
            <a:off x="4857751" y="112147350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7" name="Straight Arrow Connector 2046">
            <a:extLst>
              <a:ext uri="{FF2B5EF4-FFF2-40B4-BE49-F238E27FC236}">
                <a16:creationId xmlns:a16="http://schemas.microsoft.com/office/drawing/2014/main" id="{B953A689-53C1-722E-B0F1-9A8B912CD0FF}"/>
              </a:ext>
            </a:extLst>
          </xdr:cNvPr>
          <xdr:cNvCxnSpPr/>
        </xdr:nvCxnSpPr>
        <xdr:spPr>
          <a:xfrm>
            <a:off x="3324224" y="11179016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048" name="Group 2047">
            <a:extLst>
              <a:ext uri="{FF2B5EF4-FFF2-40B4-BE49-F238E27FC236}">
                <a16:creationId xmlns:a16="http://schemas.microsoft.com/office/drawing/2014/main" id="{B65175F6-A48F-99A0-5F6D-9A41049524C7}"/>
              </a:ext>
            </a:extLst>
          </xdr:cNvPr>
          <xdr:cNvGrpSpPr/>
        </xdr:nvGrpSpPr>
        <xdr:grpSpPr>
          <a:xfrm>
            <a:off x="3843337" y="112328325"/>
            <a:ext cx="85725" cy="85726"/>
            <a:chOff x="1738313" y="3957637"/>
            <a:chExt cx="85725" cy="85726"/>
          </a:xfrm>
        </xdr:grpSpPr>
        <xdr:cxnSp macro="">
          <xdr:nvCxnSpPr>
            <xdr:cNvPr id="2067" name="Straight Connector 2066">
              <a:extLst>
                <a:ext uri="{FF2B5EF4-FFF2-40B4-BE49-F238E27FC236}">
                  <a16:creationId xmlns:a16="http://schemas.microsoft.com/office/drawing/2014/main" id="{8EE09A47-ABDA-8C3E-29D2-2D9DB9B4C9DC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68" name="Straight Connector 2067">
              <a:extLst>
                <a:ext uri="{FF2B5EF4-FFF2-40B4-BE49-F238E27FC236}">
                  <a16:creationId xmlns:a16="http://schemas.microsoft.com/office/drawing/2014/main" id="{502EF0F0-AA4F-6ABB-B954-6CC82822001F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49" name="Straight Arrow Connector 2048">
            <a:extLst>
              <a:ext uri="{FF2B5EF4-FFF2-40B4-BE49-F238E27FC236}">
                <a16:creationId xmlns:a16="http://schemas.microsoft.com/office/drawing/2014/main" id="{BF5DADAE-3EE2-1B2A-181D-46B60ED50A05}"/>
              </a:ext>
            </a:extLst>
          </xdr:cNvPr>
          <xdr:cNvCxnSpPr/>
        </xdr:nvCxnSpPr>
        <xdr:spPr>
          <a:xfrm>
            <a:off x="4457699" y="111799686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0" name="Straight Connector 2049">
            <a:extLst>
              <a:ext uri="{FF2B5EF4-FFF2-40B4-BE49-F238E27FC236}">
                <a16:creationId xmlns:a16="http://schemas.microsoft.com/office/drawing/2014/main" id="{04AB4A80-2857-C85C-2C29-5C2E8AB703AA}"/>
              </a:ext>
            </a:extLst>
          </xdr:cNvPr>
          <xdr:cNvCxnSpPr/>
        </xdr:nvCxnSpPr>
        <xdr:spPr>
          <a:xfrm>
            <a:off x="409575" y="113090324"/>
            <a:ext cx="46958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1" name="Straight Connector 2050">
            <a:extLst>
              <a:ext uri="{FF2B5EF4-FFF2-40B4-BE49-F238E27FC236}">
                <a16:creationId xmlns:a16="http://schemas.microsoft.com/office/drawing/2014/main" id="{785B3A40-6AF4-A810-BC6A-8F3697E5D8AF}"/>
              </a:ext>
            </a:extLst>
          </xdr:cNvPr>
          <xdr:cNvCxnSpPr/>
        </xdr:nvCxnSpPr>
        <xdr:spPr>
          <a:xfrm flipH="1">
            <a:off x="1576388" y="1130522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2" name="Straight Connector 2051">
            <a:extLst>
              <a:ext uri="{FF2B5EF4-FFF2-40B4-BE49-F238E27FC236}">
                <a16:creationId xmlns:a16="http://schemas.microsoft.com/office/drawing/2014/main" id="{EA3DB4D7-C71C-8E94-48F6-52A994173B1D}"/>
              </a:ext>
            </a:extLst>
          </xdr:cNvPr>
          <xdr:cNvCxnSpPr/>
        </xdr:nvCxnSpPr>
        <xdr:spPr>
          <a:xfrm flipH="1">
            <a:off x="442913" y="11305222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3" name="Straight Connector 2052">
            <a:extLst>
              <a:ext uri="{FF2B5EF4-FFF2-40B4-BE49-F238E27FC236}">
                <a16:creationId xmlns:a16="http://schemas.microsoft.com/office/drawing/2014/main" id="{79A99999-929E-4336-F3E6-45462D7C5C39}"/>
              </a:ext>
            </a:extLst>
          </xdr:cNvPr>
          <xdr:cNvCxnSpPr/>
        </xdr:nvCxnSpPr>
        <xdr:spPr>
          <a:xfrm flipH="1">
            <a:off x="4976826" y="113047462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4" name="Straight Connector 2053">
            <a:extLst>
              <a:ext uri="{FF2B5EF4-FFF2-40B4-BE49-F238E27FC236}">
                <a16:creationId xmlns:a16="http://schemas.microsoft.com/office/drawing/2014/main" id="{1B4C46B7-5DB8-DE07-C5AF-72CC2ED8C098}"/>
              </a:ext>
            </a:extLst>
          </xdr:cNvPr>
          <xdr:cNvCxnSpPr/>
        </xdr:nvCxnSpPr>
        <xdr:spPr>
          <a:xfrm flipH="1">
            <a:off x="2709864" y="1130522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5" name="Straight Connector 2054">
            <a:extLst>
              <a:ext uri="{FF2B5EF4-FFF2-40B4-BE49-F238E27FC236}">
                <a16:creationId xmlns:a16="http://schemas.microsoft.com/office/drawing/2014/main" id="{6E051FB8-652C-9B22-362A-36DE4E10A102}"/>
              </a:ext>
            </a:extLst>
          </xdr:cNvPr>
          <xdr:cNvCxnSpPr/>
        </xdr:nvCxnSpPr>
        <xdr:spPr>
          <a:xfrm flipH="1">
            <a:off x="3843339" y="1130522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6" name="Straight Connector 2055">
            <a:extLst>
              <a:ext uri="{FF2B5EF4-FFF2-40B4-BE49-F238E27FC236}">
                <a16:creationId xmlns:a16="http://schemas.microsoft.com/office/drawing/2014/main" id="{1F7A6294-A28F-C01D-031C-F8D78E722F7F}"/>
              </a:ext>
            </a:extLst>
          </xdr:cNvPr>
          <xdr:cNvCxnSpPr/>
        </xdr:nvCxnSpPr>
        <xdr:spPr>
          <a:xfrm>
            <a:off x="1052514" y="112704563"/>
            <a:ext cx="0" cy="447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7" name="Straight Connector 2056">
            <a:extLst>
              <a:ext uri="{FF2B5EF4-FFF2-40B4-BE49-F238E27FC236}">
                <a16:creationId xmlns:a16="http://schemas.microsoft.com/office/drawing/2014/main" id="{64F156E9-3CD7-2BE2-D2C2-E6426BC2DD83}"/>
              </a:ext>
            </a:extLst>
          </xdr:cNvPr>
          <xdr:cNvCxnSpPr/>
        </xdr:nvCxnSpPr>
        <xdr:spPr>
          <a:xfrm flipH="1">
            <a:off x="1009651" y="1130522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8" name="Straight Connector 2057">
            <a:extLst>
              <a:ext uri="{FF2B5EF4-FFF2-40B4-BE49-F238E27FC236}">
                <a16:creationId xmlns:a16="http://schemas.microsoft.com/office/drawing/2014/main" id="{E5D1A4EB-A155-A822-AAAF-1042E29F41A5}"/>
              </a:ext>
            </a:extLst>
          </xdr:cNvPr>
          <xdr:cNvCxnSpPr/>
        </xdr:nvCxnSpPr>
        <xdr:spPr>
          <a:xfrm>
            <a:off x="2185989" y="112704563"/>
            <a:ext cx="0" cy="447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9" name="Straight Connector 2058">
            <a:extLst>
              <a:ext uri="{FF2B5EF4-FFF2-40B4-BE49-F238E27FC236}">
                <a16:creationId xmlns:a16="http://schemas.microsoft.com/office/drawing/2014/main" id="{B04CF177-F427-C34C-D48D-250C571C2BE6}"/>
              </a:ext>
            </a:extLst>
          </xdr:cNvPr>
          <xdr:cNvCxnSpPr/>
        </xdr:nvCxnSpPr>
        <xdr:spPr>
          <a:xfrm flipH="1">
            <a:off x="2143126" y="1130522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0" name="Straight Connector 2059">
            <a:extLst>
              <a:ext uri="{FF2B5EF4-FFF2-40B4-BE49-F238E27FC236}">
                <a16:creationId xmlns:a16="http://schemas.microsoft.com/office/drawing/2014/main" id="{8CF9D59A-E862-A0A8-EEF7-F0F1144BA0DD}"/>
              </a:ext>
            </a:extLst>
          </xdr:cNvPr>
          <xdr:cNvCxnSpPr/>
        </xdr:nvCxnSpPr>
        <xdr:spPr>
          <a:xfrm>
            <a:off x="3319464" y="112704563"/>
            <a:ext cx="0" cy="447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1" name="Straight Connector 2060">
            <a:extLst>
              <a:ext uri="{FF2B5EF4-FFF2-40B4-BE49-F238E27FC236}">
                <a16:creationId xmlns:a16="http://schemas.microsoft.com/office/drawing/2014/main" id="{780E6405-2D67-F441-8032-F81F3130DBFF}"/>
              </a:ext>
            </a:extLst>
          </xdr:cNvPr>
          <xdr:cNvCxnSpPr/>
        </xdr:nvCxnSpPr>
        <xdr:spPr>
          <a:xfrm flipH="1">
            <a:off x="3276601" y="1130522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2" name="Straight Connector 2061">
            <a:extLst>
              <a:ext uri="{FF2B5EF4-FFF2-40B4-BE49-F238E27FC236}">
                <a16:creationId xmlns:a16="http://schemas.microsoft.com/office/drawing/2014/main" id="{E537EE5F-07AA-B22E-FBF1-C48C2ADFF3FB}"/>
              </a:ext>
            </a:extLst>
          </xdr:cNvPr>
          <xdr:cNvCxnSpPr/>
        </xdr:nvCxnSpPr>
        <xdr:spPr>
          <a:xfrm>
            <a:off x="4452939" y="112704563"/>
            <a:ext cx="0" cy="447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3" name="Straight Connector 2062">
            <a:extLst>
              <a:ext uri="{FF2B5EF4-FFF2-40B4-BE49-F238E27FC236}">
                <a16:creationId xmlns:a16="http://schemas.microsoft.com/office/drawing/2014/main" id="{A23457E9-03DF-5580-F2ED-F793B17B9501}"/>
              </a:ext>
            </a:extLst>
          </xdr:cNvPr>
          <xdr:cNvCxnSpPr/>
        </xdr:nvCxnSpPr>
        <xdr:spPr>
          <a:xfrm flipH="1">
            <a:off x="4410076" y="1130522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7" name="Straight Arrow Connector 2076">
            <a:extLst>
              <a:ext uri="{FF2B5EF4-FFF2-40B4-BE49-F238E27FC236}">
                <a16:creationId xmlns:a16="http://schemas.microsoft.com/office/drawing/2014/main" id="{35261239-32C4-4A11-A4B2-669DB00ECB84}"/>
              </a:ext>
            </a:extLst>
          </xdr:cNvPr>
          <xdr:cNvCxnSpPr/>
        </xdr:nvCxnSpPr>
        <xdr:spPr>
          <a:xfrm>
            <a:off x="1619250" y="111813975"/>
            <a:ext cx="0" cy="5476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9" name="Straight Arrow Connector 2078">
            <a:extLst>
              <a:ext uri="{FF2B5EF4-FFF2-40B4-BE49-F238E27FC236}">
                <a16:creationId xmlns:a16="http://schemas.microsoft.com/office/drawing/2014/main" id="{61093580-98C1-4289-B109-A76DB6384EEA}"/>
              </a:ext>
            </a:extLst>
          </xdr:cNvPr>
          <xdr:cNvCxnSpPr/>
        </xdr:nvCxnSpPr>
        <xdr:spPr>
          <a:xfrm>
            <a:off x="2752725" y="111799687"/>
            <a:ext cx="0" cy="5476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0" name="Straight Arrow Connector 2079">
            <a:extLst>
              <a:ext uri="{FF2B5EF4-FFF2-40B4-BE49-F238E27FC236}">
                <a16:creationId xmlns:a16="http://schemas.microsoft.com/office/drawing/2014/main" id="{BDDD5D44-9078-43F5-91DF-E3F089B8A512}"/>
              </a:ext>
            </a:extLst>
          </xdr:cNvPr>
          <xdr:cNvCxnSpPr/>
        </xdr:nvCxnSpPr>
        <xdr:spPr>
          <a:xfrm>
            <a:off x="3886200" y="111799687"/>
            <a:ext cx="0" cy="5476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57150</xdr:colOff>
      <xdr:row>548</xdr:row>
      <xdr:rowOff>76200</xdr:rowOff>
    </xdr:from>
    <xdr:to>
      <xdr:col>15</xdr:col>
      <xdr:colOff>114300</xdr:colOff>
      <xdr:row>548</xdr:row>
      <xdr:rowOff>76200</xdr:rowOff>
    </xdr:to>
    <xdr:cxnSp macro="">
      <xdr:nvCxnSpPr>
        <xdr:cNvPr id="2082" name="Straight Arrow Connector 2081">
          <a:extLst>
            <a:ext uri="{FF2B5EF4-FFF2-40B4-BE49-F238E27FC236}">
              <a16:creationId xmlns:a16="http://schemas.microsoft.com/office/drawing/2014/main" id="{7D735C27-5A8B-4533-A465-8C1C63867F21}"/>
            </a:ext>
          </a:extLst>
        </xdr:cNvPr>
        <xdr:cNvCxnSpPr/>
      </xdr:nvCxnSpPr>
      <xdr:spPr>
        <a:xfrm>
          <a:off x="2324100" y="79162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549</xdr:row>
      <xdr:rowOff>76200</xdr:rowOff>
    </xdr:from>
    <xdr:to>
      <xdr:col>15</xdr:col>
      <xdr:colOff>114300</xdr:colOff>
      <xdr:row>549</xdr:row>
      <xdr:rowOff>76200</xdr:rowOff>
    </xdr:to>
    <xdr:cxnSp macro="">
      <xdr:nvCxnSpPr>
        <xdr:cNvPr id="2083" name="Straight Arrow Connector 2082">
          <a:extLst>
            <a:ext uri="{FF2B5EF4-FFF2-40B4-BE49-F238E27FC236}">
              <a16:creationId xmlns:a16="http://schemas.microsoft.com/office/drawing/2014/main" id="{34849E7B-671D-45DA-94A3-9E0F1DCC7311}"/>
            </a:ext>
          </a:extLst>
        </xdr:cNvPr>
        <xdr:cNvCxnSpPr/>
      </xdr:nvCxnSpPr>
      <xdr:spPr>
        <a:xfrm>
          <a:off x="2324100" y="79305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546</xdr:row>
      <xdr:rowOff>76200</xdr:rowOff>
    </xdr:from>
    <xdr:to>
      <xdr:col>15</xdr:col>
      <xdr:colOff>114300</xdr:colOff>
      <xdr:row>546</xdr:row>
      <xdr:rowOff>76200</xdr:rowOff>
    </xdr:to>
    <xdr:cxnSp macro="">
      <xdr:nvCxnSpPr>
        <xdr:cNvPr id="2084" name="Straight Arrow Connector 2083">
          <a:extLst>
            <a:ext uri="{FF2B5EF4-FFF2-40B4-BE49-F238E27FC236}">
              <a16:creationId xmlns:a16="http://schemas.microsoft.com/office/drawing/2014/main" id="{B0E490B4-85B4-4AA8-B2ED-BD13F861656F}"/>
            </a:ext>
          </a:extLst>
        </xdr:cNvPr>
        <xdr:cNvCxnSpPr/>
      </xdr:nvCxnSpPr>
      <xdr:spPr>
        <a:xfrm>
          <a:off x="2324100" y="788765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547</xdr:row>
      <xdr:rowOff>76200</xdr:rowOff>
    </xdr:from>
    <xdr:to>
      <xdr:col>15</xdr:col>
      <xdr:colOff>114300</xdr:colOff>
      <xdr:row>547</xdr:row>
      <xdr:rowOff>76200</xdr:rowOff>
    </xdr:to>
    <xdr:cxnSp macro="">
      <xdr:nvCxnSpPr>
        <xdr:cNvPr id="2085" name="Straight Arrow Connector 2084">
          <a:extLst>
            <a:ext uri="{FF2B5EF4-FFF2-40B4-BE49-F238E27FC236}">
              <a16:creationId xmlns:a16="http://schemas.microsoft.com/office/drawing/2014/main" id="{24BFB772-12F6-438C-B071-737A490523B6}"/>
            </a:ext>
          </a:extLst>
        </xdr:cNvPr>
        <xdr:cNvCxnSpPr/>
      </xdr:nvCxnSpPr>
      <xdr:spPr>
        <a:xfrm>
          <a:off x="2324100" y="790194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532</xdr:row>
      <xdr:rowOff>123825</xdr:rowOff>
    </xdr:from>
    <xdr:to>
      <xdr:col>21</xdr:col>
      <xdr:colOff>80967</xdr:colOff>
      <xdr:row>545</xdr:row>
      <xdr:rowOff>85723</xdr:rowOff>
    </xdr:to>
    <xdr:grpSp>
      <xdr:nvGrpSpPr>
        <xdr:cNvPr id="2148" name="Group 2147">
          <a:extLst>
            <a:ext uri="{FF2B5EF4-FFF2-40B4-BE49-F238E27FC236}">
              <a16:creationId xmlns:a16="http://schemas.microsoft.com/office/drawing/2014/main" id="{CE20336D-29D0-82A6-2436-33A873F37B03}"/>
            </a:ext>
          </a:extLst>
        </xdr:cNvPr>
        <xdr:cNvGrpSpPr/>
      </xdr:nvGrpSpPr>
      <xdr:grpSpPr>
        <a:xfrm>
          <a:off x="409574" y="76781025"/>
          <a:ext cx="3071818" cy="1819273"/>
          <a:chOff x="409574" y="73494900"/>
          <a:chExt cx="3071818" cy="1819273"/>
        </a:xfrm>
      </xdr:grpSpPr>
      <xdr:cxnSp macro="">
        <xdr:nvCxnSpPr>
          <xdr:cNvPr id="2087" name="Straight Connector 2086">
            <a:extLst>
              <a:ext uri="{FF2B5EF4-FFF2-40B4-BE49-F238E27FC236}">
                <a16:creationId xmlns:a16="http://schemas.microsoft.com/office/drawing/2014/main" id="{E619FA08-C130-0D09-142A-F7F080E42B22}"/>
              </a:ext>
            </a:extLst>
          </xdr:cNvPr>
          <xdr:cNvCxnSpPr/>
        </xdr:nvCxnSpPr>
        <xdr:spPr>
          <a:xfrm>
            <a:off x="409575" y="74799824"/>
            <a:ext cx="30718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88" name="Isosceles Triangle 2087">
            <a:extLst>
              <a:ext uri="{FF2B5EF4-FFF2-40B4-BE49-F238E27FC236}">
                <a16:creationId xmlns:a16="http://schemas.microsoft.com/office/drawing/2014/main" id="{0D7AA46C-B504-54D1-2D41-7F428FCD5E60}"/>
              </a:ext>
            </a:extLst>
          </xdr:cNvPr>
          <xdr:cNvSpPr/>
        </xdr:nvSpPr>
        <xdr:spPr>
          <a:xfrm>
            <a:off x="409575" y="740949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89" name="Straight Connector 2088">
            <a:extLst>
              <a:ext uri="{FF2B5EF4-FFF2-40B4-BE49-F238E27FC236}">
                <a16:creationId xmlns:a16="http://schemas.microsoft.com/office/drawing/2014/main" id="{492AC7E8-E7C1-E8B0-31F3-FA96B64D2DA1}"/>
              </a:ext>
            </a:extLst>
          </xdr:cNvPr>
          <xdr:cNvCxnSpPr/>
        </xdr:nvCxnSpPr>
        <xdr:spPr>
          <a:xfrm>
            <a:off x="485776" y="74085450"/>
            <a:ext cx="2919412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90" name="Isosceles Triangle 2089">
            <a:extLst>
              <a:ext uri="{FF2B5EF4-FFF2-40B4-BE49-F238E27FC236}">
                <a16:creationId xmlns:a16="http://schemas.microsoft.com/office/drawing/2014/main" id="{0CC871CE-4C17-734F-9247-516216444934}"/>
              </a:ext>
            </a:extLst>
          </xdr:cNvPr>
          <xdr:cNvSpPr/>
        </xdr:nvSpPr>
        <xdr:spPr>
          <a:xfrm>
            <a:off x="3319467" y="740902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91" name="Straight Arrow Connector 2090">
            <a:extLst>
              <a:ext uri="{FF2B5EF4-FFF2-40B4-BE49-F238E27FC236}">
                <a16:creationId xmlns:a16="http://schemas.microsoft.com/office/drawing/2014/main" id="{52790F9F-7A3A-D597-4149-1271FE77B2BA}"/>
              </a:ext>
            </a:extLst>
          </xdr:cNvPr>
          <xdr:cNvCxnSpPr/>
        </xdr:nvCxnSpPr>
        <xdr:spPr>
          <a:xfrm>
            <a:off x="485775" y="73847324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2" name="Straight Arrow Connector 2091">
            <a:extLst>
              <a:ext uri="{FF2B5EF4-FFF2-40B4-BE49-F238E27FC236}">
                <a16:creationId xmlns:a16="http://schemas.microsoft.com/office/drawing/2014/main" id="{53AA3F33-0628-20BC-C954-B822E915FEA2}"/>
              </a:ext>
            </a:extLst>
          </xdr:cNvPr>
          <xdr:cNvCxnSpPr/>
        </xdr:nvCxnSpPr>
        <xdr:spPr>
          <a:xfrm>
            <a:off x="647700" y="73852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3" name="Straight Arrow Connector 2092">
            <a:extLst>
              <a:ext uri="{FF2B5EF4-FFF2-40B4-BE49-F238E27FC236}">
                <a16:creationId xmlns:a16="http://schemas.microsoft.com/office/drawing/2014/main" id="{5EF31A5B-C462-3184-2EC0-84AF5D28BFD8}"/>
              </a:ext>
            </a:extLst>
          </xdr:cNvPr>
          <xdr:cNvCxnSpPr/>
        </xdr:nvCxnSpPr>
        <xdr:spPr>
          <a:xfrm>
            <a:off x="809625" y="73852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4" name="Straight Arrow Connector 2093">
            <a:extLst>
              <a:ext uri="{FF2B5EF4-FFF2-40B4-BE49-F238E27FC236}">
                <a16:creationId xmlns:a16="http://schemas.microsoft.com/office/drawing/2014/main" id="{EDE1C97C-2581-3BF0-A58F-34EAAD189E2B}"/>
              </a:ext>
            </a:extLst>
          </xdr:cNvPr>
          <xdr:cNvCxnSpPr/>
        </xdr:nvCxnSpPr>
        <xdr:spPr>
          <a:xfrm>
            <a:off x="971550" y="738568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5" name="Straight Arrow Connector 2094">
            <a:extLst>
              <a:ext uri="{FF2B5EF4-FFF2-40B4-BE49-F238E27FC236}">
                <a16:creationId xmlns:a16="http://schemas.microsoft.com/office/drawing/2014/main" id="{E3353266-F4FD-ADEB-81CB-ADFE90BC0513}"/>
              </a:ext>
            </a:extLst>
          </xdr:cNvPr>
          <xdr:cNvCxnSpPr/>
        </xdr:nvCxnSpPr>
        <xdr:spPr>
          <a:xfrm>
            <a:off x="1133475" y="73852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6" name="Straight Arrow Connector 2095">
            <a:extLst>
              <a:ext uri="{FF2B5EF4-FFF2-40B4-BE49-F238E27FC236}">
                <a16:creationId xmlns:a16="http://schemas.microsoft.com/office/drawing/2014/main" id="{F7BBD3F2-50FB-FC9B-4219-4B6EB6DC2268}"/>
              </a:ext>
            </a:extLst>
          </xdr:cNvPr>
          <xdr:cNvCxnSpPr/>
        </xdr:nvCxnSpPr>
        <xdr:spPr>
          <a:xfrm>
            <a:off x="1295400" y="7385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7" name="Straight Arrow Connector 2096">
            <a:extLst>
              <a:ext uri="{FF2B5EF4-FFF2-40B4-BE49-F238E27FC236}">
                <a16:creationId xmlns:a16="http://schemas.microsoft.com/office/drawing/2014/main" id="{988AA197-87BE-5211-6A61-0FB309984A07}"/>
              </a:ext>
            </a:extLst>
          </xdr:cNvPr>
          <xdr:cNvCxnSpPr/>
        </xdr:nvCxnSpPr>
        <xdr:spPr>
          <a:xfrm>
            <a:off x="1457325" y="7385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8" name="Straight Arrow Connector 2097">
            <a:extLst>
              <a:ext uri="{FF2B5EF4-FFF2-40B4-BE49-F238E27FC236}">
                <a16:creationId xmlns:a16="http://schemas.microsoft.com/office/drawing/2014/main" id="{C73EEA4D-0BE5-4677-6F42-4F5906281D56}"/>
              </a:ext>
            </a:extLst>
          </xdr:cNvPr>
          <xdr:cNvCxnSpPr/>
        </xdr:nvCxnSpPr>
        <xdr:spPr>
          <a:xfrm>
            <a:off x="1781175" y="73852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9" name="Straight Arrow Connector 2098">
            <a:extLst>
              <a:ext uri="{FF2B5EF4-FFF2-40B4-BE49-F238E27FC236}">
                <a16:creationId xmlns:a16="http://schemas.microsoft.com/office/drawing/2014/main" id="{8D73D835-1E1E-9FD7-20BC-E49D5F5A1E71}"/>
              </a:ext>
            </a:extLst>
          </xdr:cNvPr>
          <xdr:cNvCxnSpPr/>
        </xdr:nvCxnSpPr>
        <xdr:spPr>
          <a:xfrm>
            <a:off x="1943100" y="7385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0" name="Straight Arrow Connector 2099">
            <a:extLst>
              <a:ext uri="{FF2B5EF4-FFF2-40B4-BE49-F238E27FC236}">
                <a16:creationId xmlns:a16="http://schemas.microsoft.com/office/drawing/2014/main" id="{FBA503E6-0BD4-2C19-E026-5935A87CFDD8}"/>
              </a:ext>
            </a:extLst>
          </xdr:cNvPr>
          <xdr:cNvCxnSpPr/>
        </xdr:nvCxnSpPr>
        <xdr:spPr>
          <a:xfrm>
            <a:off x="2105025" y="7385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1" name="Straight Arrow Connector 2100">
            <a:extLst>
              <a:ext uri="{FF2B5EF4-FFF2-40B4-BE49-F238E27FC236}">
                <a16:creationId xmlns:a16="http://schemas.microsoft.com/office/drawing/2014/main" id="{78E0BBEA-334D-844D-3740-9E3ED61DEE7F}"/>
              </a:ext>
            </a:extLst>
          </xdr:cNvPr>
          <xdr:cNvCxnSpPr/>
        </xdr:nvCxnSpPr>
        <xdr:spPr>
          <a:xfrm>
            <a:off x="2266950" y="73861611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2" name="Straight Arrow Connector 2101">
            <a:extLst>
              <a:ext uri="{FF2B5EF4-FFF2-40B4-BE49-F238E27FC236}">
                <a16:creationId xmlns:a16="http://schemas.microsoft.com/office/drawing/2014/main" id="{AC28399D-8F16-66EA-BE5A-6505FF86B0EB}"/>
              </a:ext>
            </a:extLst>
          </xdr:cNvPr>
          <xdr:cNvCxnSpPr/>
        </xdr:nvCxnSpPr>
        <xdr:spPr>
          <a:xfrm>
            <a:off x="2428875" y="73852087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3" name="Straight Arrow Connector 2102">
            <a:extLst>
              <a:ext uri="{FF2B5EF4-FFF2-40B4-BE49-F238E27FC236}">
                <a16:creationId xmlns:a16="http://schemas.microsoft.com/office/drawing/2014/main" id="{D62DD1D3-44E2-AE4D-9AFD-ECA2213C76EF}"/>
              </a:ext>
            </a:extLst>
          </xdr:cNvPr>
          <xdr:cNvCxnSpPr/>
        </xdr:nvCxnSpPr>
        <xdr:spPr>
          <a:xfrm>
            <a:off x="2590800" y="73856849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4" name="Straight Connector 2103">
            <a:extLst>
              <a:ext uri="{FF2B5EF4-FFF2-40B4-BE49-F238E27FC236}">
                <a16:creationId xmlns:a16="http://schemas.microsoft.com/office/drawing/2014/main" id="{57AD126D-3212-8F47-B88E-ACA6EEC28FCB}"/>
              </a:ext>
            </a:extLst>
          </xdr:cNvPr>
          <xdr:cNvCxnSpPr/>
        </xdr:nvCxnSpPr>
        <xdr:spPr>
          <a:xfrm>
            <a:off x="485768" y="73852087"/>
            <a:ext cx="291465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5" name="Straight Arrow Connector 2104">
            <a:extLst>
              <a:ext uri="{FF2B5EF4-FFF2-40B4-BE49-F238E27FC236}">
                <a16:creationId xmlns:a16="http://schemas.microsoft.com/office/drawing/2014/main" id="{C381C9B2-DC8A-5763-72F8-260A0ACEC009}"/>
              </a:ext>
            </a:extLst>
          </xdr:cNvPr>
          <xdr:cNvCxnSpPr/>
        </xdr:nvCxnSpPr>
        <xdr:spPr>
          <a:xfrm flipV="1">
            <a:off x="485775" y="742140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6" name="Straight Arrow Connector 2105">
            <a:extLst>
              <a:ext uri="{FF2B5EF4-FFF2-40B4-BE49-F238E27FC236}">
                <a16:creationId xmlns:a16="http://schemas.microsoft.com/office/drawing/2014/main" id="{DAABFFF5-4102-9F8E-9220-5DBECA1977F9}"/>
              </a:ext>
            </a:extLst>
          </xdr:cNvPr>
          <xdr:cNvCxnSpPr/>
        </xdr:nvCxnSpPr>
        <xdr:spPr>
          <a:xfrm flipV="1">
            <a:off x="3400429" y="742092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7" name="Straight Connector 2106">
            <a:extLst>
              <a:ext uri="{FF2B5EF4-FFF2-40B4-BE49-F238E27FC236}">
                <a16:creationId xmlns:a16="http://schemas.microsoft.com/office/drawing/2014/main" id="{2A417AAB-8684-1009-A984-804EC928FC1E}"/>
              </a:ext>
            </a:extLst>
          </xdr:cNvPr>
          <xdr:cNvCxnSpPr/>
        </xdr:nvCxnSpPr>
        <xdr:spPr>
          <a:xfrm>
            <a:off x="485775" y="74661713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8" name="Straight Connector 2107">
            <a:extLst>
              <a:ext uri="{FF2B5EF4-FFF2-40B4-BE49-F238E27FC236}">
                <a16:creationId xmlns:a16="http://schemas.microsoft.com/office/drawing/2014/main" id="{3AFCD227-45AB-94D1-E5C0-F2FCF27BF8F3}"/>
              </a:ext>
            </a:extLst>
          </xdr:cNvPr>
          <xdr:cNvCxnSpPr/>
        </xdr:nvCxnSpPr>
        <xdr:spPr>
          <a:xfrm>
            <a:off x="3400426" y="74661713"/>
            <a:ext cx="0" cy="5000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9" name="Straight Connector 2108">
            <a:extLst>
              <a:ext uri="{FF2B5EF4-FFF2-40B4-BE49-F238E27FC236}">
                <a16:creationId xmlns:a16="http://schemas.microsoft.com/office/drawing/2014/main" id="{B07E1333-873F-0DAB-0121-3B57FEA863E6}"/>
              </a:ext>
            </a:extLst>
          </xdr:cNvPr>
          <xdr:cNvCxnSpPr/>
        </xdr:nvCxnSpPr>
        <xdr:spPr>
          <a:xfrm>
            <a:off x="409574" y="75085576"/>
            <a:ext cx="306705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0" name="Straight Connector 2109">
            <a:extLst>
              <a:ext uri="{FF2B5EF4-FFF2-40B4-BE49-F238E27FC236}">
                <a16:creationId xmlns:a16="http://schemas.microsoft.com/office/drawing/2014/main" id="{AD4C30B0-B1F0-D934-5346-349DD5CEF4C9}"/>
              </a:ext>
            </a:extLst>
          </xdr:cNvPr>
          <xdr:cNvCxnSpPr/>
        </xdr:nvCxnSpPr>
        <xdr:spPr>
          <a:xfrm flipH="1">
            <a:off x="442912" y="75047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1" name="Straight Connector 2110">
            <a:extLst>
              <a:ext uri="{FF2B5EF4-FFF2-40B4-BE49-F238E27FC236}">
                <a16:creationId xmlns:a16="http://schemas.microsoft.com/office/drawing/2014/main" id="{05E7A5E8-590D-4D88-4960-0509C465C145}"/>
              </a:ext>
            </a:extLst>
          </xdr:cNvPr>
          <xdr:cNvCxnSpPr/>
        </xdr:nvCxnSpPr>
        <xdr:spPr>
          <a:xfrm flipH="1">
            <a:off x="3357563" y="750427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2" name="Straight Connector 2111">
            <a:extLst>
              <a:ext uri="{FF2B5EF4-FFF2-40B4-BE49-F238E27FC236}">
                <a16:creationId xmlns:a16="http://schemas.microsoft.com/office/drawing/2014/main" id="{4B7A42BF-45C2-CAD0-9F62-DCA43B57E1CC}"/>
              </a:ext>
            </a:extLst>
          </xdr:cNvPr>
          <xdr:cNvCxnSpPr/>
        </xdr:nvCxnSpPr>
        <xdr:spPr>
          <a:xfrm>
            <a:off x="485775" y="751712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3" name="Straight Arrow Connector 2112">
            <a:extLst>
              <a:ext uri="{FF2B5EF4-FFF2-40B4-BE49-F238E27FC236}">
                <a16:creationId xmlns:a16="http://schemas.microsoft.com/office/drawing/2014/main" id="{15C01585-6A50-73BB-E37B-E02996E5FE3B}"/>
              </a:ext>
            </a:extLst>
          </xdr:cNvPr>
          <xdr:cNvCxnSpPr/>
        </xdr:nvCxnSpPr>
        <xdr:spPr>
          <a:xfrm>
            <a:off x="490537" y="75228450"/>
            <a:ext cx="347663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4" name="Straight Connector 2113">
            <a:extLst>
              <a:ext uri="{FF2B5EF4-FFF2-40B4-BE49-F238E27FC236}">
                <a16:creationId xmlns:a16="http://schemas.microsoft.com/office/drawing/2014/main" id="{527C721A-49AC-C193-FF7A-41DF257E2D9E}"/>
              </a:ext>
            </a:extLst>
          </xdr:cNvPr>
          <xdr:cNvCxnSpPr/>
        </xdr:nvCxnSpPr>
        <xdr:spPr>
          <a:xfrm flipH="1" flipV="1">
            <a:off x="857250" y="73785413"/>
            <a:ext cx="114300" cy="1428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5" name="Straight Arrow Connector 2114">
            <a:extLst>
              <a:ext uri="{FF2B5EF4-FFF2-40B4-BE49-F238E27FC236}">
                <a16:creationId xmlns:a16="http://schemas.microsoft.com/office/drawing/2014/main" id="{EF4295F0-7866-74BB-E38B-F667AF7A8692}"/>
              </a:ext>
            </a:extLst>
          </xdr:cNvPr>
          <xdr:cNvCxnSpPr/>
        </xdr:nvCxnSpPr>
        <xdr:spPr>
          <a:xfrm>
            <a:off x="2914650" y="73852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6" name="Straight Arrow Connector 2115">
            <a:extLst>
              <a:ext uri="{FF2B5EF4-FFF2-40B4-BE49-F238E27FC236}">
                <a16:creationId xmlns:a16="http://schemas.microsoft.com/office/drawing/2014/main" id="{A70E4123-9426-81B3-6EE8-1E9E60ACB37D}"/>
              </a:ext>
            </a:extLst>
          </xdr:cNvPr>
          <xdr:cNvCxnSpPr/>
        </xdr:nvCxnSpPr>
        <xdr:spPr>
          <a:xfrm>
            <a:off x="3076575" y="73852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7" name="Straight Arrow Connector 2116">
            <a:extLst>
              <a:ext uri="{FF2B5EF4-FFF2-40B4-BE49-F238E27FC236}">
                <a16:creationId xmlns:a16="http://schemas.microsoft.com/office/drawing/2014/main" id="{5382AC70-7B8F-9336-0D3D-E3A0C5E918AD}"/>
              </a:ext>
            </a:extLst>
          </xdr:cNvPr>
          <xdr:cNvCxnSpPr/>
        </xdr:nvCxnSpPr>
        <xdr:spPr>
          <a:xfrm>
            <a:off x="3238500" y="73856848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0" name="Straight Arrow Connector 2119">
            <a:extLst>
              <a:ext uri="{FF2B5EF4-FFF2-40B4-BE49-F238E27FC236}">
                <a16:creationId xmlns:a16="http://schemas.microsoft.com/office/drawing/2014/main" id="{C98BBDE0-8D2B-6CD4-8018-EBEED87876B9}"/>
              </a:ext>
            </a:extLst>
          </xdr:cNvPr>
          <xdr:cNvCxnSpPr/>
        </xdr:nvCxnSpPr>
        <xdr:spPr>
          <a:xfrm>
            <a:off x="3400420" y="73852086"/>
            <a:ext cx="0" cy="2238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1" name="Straight Connector 2120">
            <a:extLst>
              <a:ext uri="{FF2B5EF4-FFF2-40B4-BE49-F238E27FC236}">
                <a16:creationId xmlns:a16="http://schemas.microsoft.com/office/drawing/2014/main" id="{86BD1A16-FC26-991B-C98C-62DB7D08FA2D}"/>
              </a:ext>
            </a:extLst>
          </xdr:cNvPr>
          <xdr:cNvCxnSpPr/>
        </xdr:nvCxnSpPr>
        <xdr:spPr>
          <a:xfrm>
            <a:off x="1619251" y="7436643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2" name="Straight Connector 2121">
            <a:extLst>
              <a:ext uri="{FF2B5EF4-FFF2-40B4-BE49-F238E27FC236}">
                <a16:creationId xmlns:a16="http://schemas.microsoft.com/office/drawing/2014/main" id="{EBC0CD47-F9C5-B75F-F448-DB7B63585154}"/>
              </a:ext>
            </a:extLst>
          </xdr:cNvPr>
          <xdr:cNvCxnSpPr/>
        </xdr:nvCxnSpPr>
        <xdr:spPr>
          <a:xfrm flipH="1">
            <a:off x="1576388" y="747617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3" name="Straight Connector 2122">
            <a:extLst>
              <a:ext uri="{FF2B5EF4-FFF2-40B4-BE49-F238E27FC236}">
                <a16:creationId xmlns:a16="http://schemas.microsoft.com/office/drawing/2014/main" id="{E44ABE36-95BE-9FA3-233F-76AEEAD6B587}"/>
              </a:ext>
            </a:extLst>
          </xdr:cNvPr>
          <xdr:cNvCxnSpPr/>
        </xdr:nvCxnSpPr>
        <xdr:spPr>
          <a:xfrm flipH="1">
            <a:off x="442913" y="7476172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4" name="Straight Connector 2123">
            <a:extLst>
              <a:ext uri="{FF2B5EF4-FFF2-40B4-BE49-F238E27FC236}">
                <a16:creationId xmlns:a16="http://schemas.microsoft.com/office/drawing/2014/main" id="{72D5B120-D19D-94A7-37E9-BB5B49F13338}"/>
              </a:ext>
            </a:extLst>
          </xdr:cNvPr>
          <xdr:cNvCxnSpPr/>
        </xdr:nvCxnSpPr>
        <xdr:spPr>
          <a:xfrm flipH="1">
            <a:off x="3357564" y="74756962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5" name="Straight Connector 2124">
            <a:extLst>
              <a:ext uri="{FF2B5EF4-FFF2-40B4-BE49-F238E27FC236}">
                <a16:creationId xmlns:a16="http://schemas.microsoft.com/office/drawing/2014/main" id="{B0E66140-3BE9-52B1-F2FA-C6183F62E682}"/>
              </a:ext>
            </a:extLst>
          </xdr:cNvPr>
          <xdr:cNvCxnSpPr/>
        </xdr:nvCxnSpPr>
        <xdr:spPr>
          <a:xfrm>
            <a:off x="2752726" y="7436643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6" name="Straight Connector 2125">
            <a:extLst>
              <a:ext uri="{FF2B5EF4-FFF2-40B4-BE49-F238E27FC236}">
                <a16:creationId xmlns:a16="http://schemas.microsoft.com/office/drawing/2014/main" id="{A57C8E72-CCF4-0F3B-1088-999F49D60C31}"/>
              </a:ext>
            </a:extLst>
          </xdr:cNvPr>
          <xdr:cNvCxnSpPr/>
        </xdr:nvCxnSpPr>
        <xdr:spPr>
          <a:xfrm flipH="1">
            <a:off x="2709863" y="747617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27" name="Group 2126">
            <a:extLst>
              <a:ext uri="{FF2B5EF4-FFF2-40B4-BE49-F238E27FC236}">
                <a16:creationId xmlns:a16="http://schemas.microsoft.com/office/drawing/2014/main" id="{B8F799F4-4223-4757-9A80-DF2C1EC5DC5D}"/>
              </a:ext>
            </a:extLst>
          </xdr:cNvPr>
          <xdr:cNvGrpSpPr/>
        </xdr:nvGrpSpPr>
        <xdr:grpSpPr>
          <a:xfrm>
            <a:off x="447675" y="74037825"/>
            <a:ext cx="85725" cy="85726"/>
            <a:chOff x="1738313" y="3957637"/>
            <a:chExt cx="85725" cy="85726"/>
          </a:xfrm>
        </xdr:grpSpPr>
        <xdr:cxnSp macro="">
          <xdr:nvCxnSpPr>
            <xdr:cNvPr id="2142" name="Straight Connector 2141">
              <a:extLst>
                <a:ext uri="{FF2B5EF4-FFF2-40B4-BE49-F238E27FC236}">
                  <a16:creationId xmlns:a16="http://schemas.microsoft.com/office/drawing/2014/main" id="{0655D3F7-F55B-2D3A-993D-739EEF14D38E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43" name="Straight Connector 2142">
              <a:extLst>
                <a:ext uri="{FF2B5EF4-FFF2-40B4-BE49-F238E27FC236}">
                  <a16:creationId xmlns:a16="http://schemas.microsoft.com/office/drawing/2014/main" id="{38B9B1A9-A81B-43EA-7AB5-C2C2801B3C96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28" name="Group 2127">
            <a:extLst>
              <a:ext uri="{FF2B5EF4-FFF2-40B4-BE49-F238E27FC236}">
                <a16:creationId xmlns:a16="http://schemas.microsoft.com/office/drawing/2014/main" id="{53F6A9B3-F8BD-0D8B-9A81-482B61440CB3}"/>
              </a:ext>
            </a:extLst>
          </xdr:cNvPr>
          <xdr:cNvGrpSpPr/>
        </xdr:nvGrpSpPr>
        <xdr:grpSpPr>
          <a:xfrm>
            <a:off x="3362320" y="74037825"/>
            <a:ext cx="85725" cy="85726"/>
            <a:chOff x="1738313" y="3957637"/>
            <a:chExt cx="85725" cy="85726"/>
          </a:xfrm>
        </xdr:grpSpPr>
        <xdr:cxnSp macro="">
          <xdr:nvCxnSpPr>
            <xdr:cNvPr id="2140" name="Straight Connector 2139">
              <a:extLst>
                <a:ext uri="{FF2B5EF4-FFF2-40B4-BE49-F238E27FC236}">
                  <a16:creationId xmlns:a16="http://schemas.microsoft.com/office/drawing/2014/main" id="{2FBE843E-5761-D51F-A3DB-A8B8962E34F0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41" name="Straight Connector 2140">
              <a:extLst>
                <a:ext uri="{FF2B5EF4-FFF2-40B4-BE49-F238E27FC236}">
                  <a16:creationId xmlns:a16="http://schemas.microsoft.com/office/drawing/2014/main" id="{410A7387-2451-E412-B861-A96201ADF28E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29" name="Straight Arrow Connector 2128">
            <a:extLst>
              <a:ext uri="{FF2B5EF4-FFF2-40B4-BE49-F238E27FC236}">
                <a16:creationId xmlns:a16="http://schemas.microsoft.com/office/drawing/2014/main" id="{575323E8-D867-A17B-5E0F-EFEA3ED2E61B}"/>
              </a:ext>
            </a:extLst>
          </xdr:cNvPr>
          <xdr:cNvCxnSpPr/>
        </xdr:nvCxnSpPr>
        <xdr:spPr>
          <a:xfrm>
            <a:off x="1057275" y="735044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0" name="Straight Arrow Connector 2129">
            <a:extLst>
              <a:ext uri="{FF2B5EF4-FFF2-40B4-BE49-F238E27FC236}">
                <a16:creationId xmlns:a16="http://schemas.microsoft.com/office/drawing/2014/main" id="{78727205-51B7-8ABA-1425-E98D9658DB4F}"/>
              </a:ext>
            </a:extLst>
          </xdr:cNvPr>
          <xdr:cNvCxnSpPr/>
        </xdr:nvCxnSpPr>
        <xdr:spPr>
          <a:xfrm>
            <a:off x="1628775" y="735044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1" name="Straight Arrow Connector 2130">
            <a:extLst>
              <a:ext uri="{FF2B5EF4-FFF2-40B4-BE49-F238E27FC236}">
                <a16:creationId xmlns:a16="http://schemas.microsoft.com/office/drawing/2014/main" id="{8CAFE4D4-14F1-9E97-2685-D508263CB8C6}"/>
              </a:ext>
            </a:extLst>
          </xdr:cNvPr>
          <xdr:cNvCxnSpPr/>
        </xdr:nvCxnSpPr>
        <xdr:spPr>
          <a:xfrm>
            <a:off x="2190750" y="73504425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2" name="Straight Arrow Connector 2131">
            <a:extLst>
              <a:ext uri="{FF2B5EF4-FFF2-40B4-BE49-F238E27FC236}">
                <a16:creationId xmlns:a16="http://schemas.microsoft.com/office/drawing/2014/main" id="{A7C7DE03-DBDF-8681-0F79-8407FAB3504E}"/>
              </a:ext>
            </a:extLst>
          </xdr:cNvPr>
          <xdr:cNvCxnSpPr/>
        </xdr:nvCxnSpPr>
        <xdr:spPr>
          <a:xfrm>
            <a:off x="2762250" y="73494900"/>
            <a:ext cx="0" cy="57626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4" name="Straight Connector 2133">
            <a:extLst>
              <a:ext uri="{FF2B5EF4-FFF2-40B4-BE49-F238E27FC236}">
                <a16:creationId xmlns:a16="http://schemas.microsoft.com/office/drawing/2014/main" id="{6FCC05B1-923D-B079-252A-8F8E4E2E8715}"/>
              </a:ext>
            </a:extLst>
          </xdr:cNvPr>
          <xdr:cNvCxnSpPr/>
        </xdr:nvCxnSpPr>
        <xdr:spPr>
          <a:xfrm>
            <a:off x="1047750" y="74366438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5" name="Straight Connector 2134">
            <a:extLst>
              <a:ext uri="{FF2B5EF4-FFF2-40B4-BE49-F238E27FC236}">
                <a16:creationId xmlns:a16="http://schemas.microsoft.com/office/drawing/2014/main" id="{A09DF666-E219-7B67-AFA3-F644FE883C2A}"/>
              </a:ext>
            </a:extLst>
          </xdr:cNvPr>
          <xdr:cNvCxnSpPr/>
        </xdr:nvCxnSpPr>
        <xdr:spPr>
          <a:xfrm flipH="1">
            <a:off x="1004887" y="74761731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6" name="Straight Connector 2135">
            <a:extLst>
              <a:ext uri="{FF2B5EF4-FFF2-40B4-BE49-F238E27FC236}">
                <a16:creationId xmlns:a16="http://schemas.microsoft.com/office/drawing/2014/main" id="{2776CDF7-F323-B6F2-6B9E-4789A5F44E58}"/>
              </a:ext>
            </a:extLst>
          </xdr:cNvPr>
          <xdr:cNvCxnSpPr/>
        </xdr:nvCxnSpPr>
        <xdr:spPr>
          <a:xfrm>
            <a:off x="2181225" y="74366437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7" name="Straight Connector 2136">
            <a:extLst>
              <a:ext uri="{FF2B5EF4-FFF2-40B4-BE49-F238E27FC236}">
                <a16:creationId xmlns:a16="http://schemas.microsoft.com/office/drawing/2014/main" id="{CF5876C1-21B1-16B5-135B-395F871952C4}"/>
              </a:ext>
            </a:extLst>
          </xdr:cNvPr>
          <xdr:cNvCxnSpPr/>
        </xdr:nvCxnSpPr>
        <xdr:spPr>
          <a:xfrm flipH="1">
            <a:off x="2138362" y="74761730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57150</xdr:colOff>
      <xdr:row>83</xdr:row>
      <xdr:rowOff>76200</xdr:rowOff>
    </xdr:from>
    <xdr:to>
      <xdr:col>15</xdr:col>
      <xdr:colOff>114300</xdr:colOff>
      <xdr:row>83</xdr:row>
      <xdr:rowOff>76200</xdr:rowOff>
    </xdr:to>
    <xdr:cxnSp macro="">
      <xdr:nvCxnSpPr>
        <xdr:cNvPr id="2149" name="Straight Arrow Connector 2148">
          <a:extLst>
            <a:ext uri="{FF2B5EF4-FFF2-40B4-BE49-F238E27FC236}">
              <a16:creationId xmlns:a16="http://schemas.microsoft.com/office/drawing/2014/main" id="{79B0C844-E25D-4F89-8A35-43257552A213}"/>
            </a:ext>
          </a:extLst>
        </xdr:cNvPr>
        <xdr:cNvCxnSpPr/>
      </xdr:nvCxnSpPr>
      <xdr:spPr>
        <a:xfrm>
          <a:off x="2324100" y="943927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84</xdr:row>
      <xdr:rowOff>76200</xdr:rowOff>
    </xdr:from>
    <xdr:to>
      <xdr:col>15</xdr:col>
      <xdr:colOff>114300</xdr:colOff>
      <xdr:row>84</xdr:row>
      <xdr:rowOff>76200</xdr:rowOff>
    </xdr:to>
    <xdr:cxnSp macro="">
      <xdr:nvCxnSpPr>
        <xdr:cNvPr id="2150" name="Straight Arrow Connector 2149">
          <a:extLst>
            <a:ext uri="{FF2B5EF4-FFF2-40B4-BE49-F238E27FC236}">
              <a16:creationId xmlns:a16="http://schemas.microsoft.com/office/drawing/2014/main" id="{5985DFC0-2F91-4D16-969C-92EAA1DDA092}"/>
            </a:ext>
          </a:extLst>
        </xdr:cNvPr>
        <xdr:cNvCxnSpPr/>
      </xdr:nvCxnSpPr>
      <xdr:spPr>
        <a:xfrm>
          <a:off x="2324100" y="958215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85</xdr:row>
      <xdr:rowOff>76200</xdr:rowOff>
    </xdr:from>
    <xdr:to>
      <xdr:col>15</xdr:col>
      <xdr:colOff>114300</xdr:colOff>
      <xdr:row>85</xdr:row>
      <xdr:rowOff>76200</xdr:rowOff>
    </xdr:to>
    <xdr:cxnSp macro="">
      <xdr:nvCxnSpPr>
        <xdr:cNvPr id="2151" name="Straight Arrow Connector 2150">
          <a:extLst>
            <a:ext uri="{FF2B5EF4-FFF2-40B4-BE49-F238E27FC236}">
              <a16:creationId xmlns:a16="http://schemas.microsoft.com/office/drawing/2014/main" id="{DE85BEB6-1AEF-4117-81F4-5FCBFC3DF130}"/>
            </a:ext>
          </a:extLst>
        </xdr:cNvPr>
        <xdr:cNvCxnSpPr/>
      </xdr:nvCxnSpPr>
      <xdr:spPr>
        <a:xfrm>
          <a:off x="2324100" y="9725025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</xdr:colOff>
      <xdr:row>86</xdr:row>
      <xdr:rowOff>76200</xdr:rowOff>
    </xdr:from>
    <xdr:to>
      <xdr:col>15</xdr:col>
      <xdr:colOff>114300</xdr:colOff>
      <xdr:row>86</xdr:row>
      <xdr:rowOff>76200</xdr:rowOff>
    </xdr:to>
    <xdr:cxnSp macro="">
      <xdr:nvCxnSpPr>
        <xdr:cNvPr id="2152" name="Straight Arrow Connector 2151">
          <a:extLst>
            <a:ext uri="{FF2B5EF4-FFF2-40B4-BE49-F238E27FC236}">
              <a16:creationId xmlns:a16="http://schemas.microsoft.com/office/drawing/2014/main" id="{56EF5E12-94CA-40A9-BE18-318BC9E42D3E}"/>
            </a:ext>
          </a:extLst>
        </xdr:cNvPr>
        <xdr:cNvCxnSpPr/>
      </xdr:nvCxnSpPr>
      <xdr:spPr>
        <a:xfrm>
          <a:off x="2324100" y="9867900"/>
          <a:ext cx="219075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85724</xdr:colOff>
      <xdr:row>71</xdr:row>
      <xdr:rowOff>0</xdr:rowOff>
    </xdr:from>
    <xdr:to>
      <xdr:col>38</xdr:col>
      <xdr:colOff>85725</xdr:colOff>
      <xdr:row>82</xdr:row>
      <xdr:rowOff>85723</xdr:rowOff>
    </xdr:to>
    <xdr:grpSp>
      <xdr:nvGrpSpPr>
        <xdr:cNvPr id="2191" name="Group 2190">
          <a:extLst>
            <a:ext uri="{FF2B5EF4-FFF2-40B4-BE49-F238E27FC236}">
              <a16:creationId xmlns:a16="http://schemas.microsoft.com/office/drawing/2014/main" id="{F2B4B695-6A69-C686-C4FB-09C460D1BEED}"/>
            </a:ext>
          </a:extLst>
        </xdr:cNvPr>
        <xdr:cNvGrpSpPr/>
      </xdr:nvGrpSpPr>
      <xdr:grpSpPr>
        <a:xfrm>
          <a:off x="409574" y="10791825"/>
          <a:ext cx="5829301" cy="1657348"/>
          <a:chOff x="409574" y="10791825"/>
          <a:chExt cx="5829301" cy="1657348"/>
        </a:xfrm>
      </xdr:grpSpPr>
      <xdr:sp macro="" textlink="">
        <xdr:nvSpPr>
          <xdr:cNvPr id="2154" name="Isosceles Triangle 2153">
            <a:extLst>
              <a:ext uri="{FF2B5EF4-FFF2-40B4-BE49-F238E27FC236}">
                <a16:creationId xmlns:a16="http://schemas.microsoft.com/office/drawing/2014/main" id="{C7B6BAEE-B852-CB2A-8291-C77F40805480}"/>
              </a:ext>
            </a:extLst>
          </xdr:cNvPr>
          <xdr:cNvSpPr/>
        </xdr:nvSpPr>
        <xdr:spPr>
          <a:xfrm>
            <a:off x="409575" y="11229975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55" name="Straight Connector 2154">
            <a:extLst>
              <a:ext uri="{FF2B5EF4-FFF2-40B4-BE49-F238E27FC236}">
                <a16:creationId xmlns:a16="http://schemas.microsoft.com/office/drawing/2014/main" id="{124E6765-4E6F-EAAF-BF6E-EB68251275EB}"/>
              </a:ext>
            </a:extLst>
          </xdr:cNvPr>
          <xdr:cNvCxnSpPr/>
        </xdr:nvCxnSpPr>
        <xdr:spPr>
          <a:xfrm>
            <a:off x="485776" y="11220450"/>
            <a:ext cx="5676899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56" name="Isosceles Triangle 2155">
            <a:extLst>
              <a:ext uri="{FF2B5EF4-FFF2-40B4-BE49-F238E27FC236}">
                <a16:creationId xmlns:a16="http://schemas.microsoft.com/office/drawing/2014/main" id="{066334BC-CE53-B6A6-BD6F-10EF059D724D}"/>
              </a:ext>
            </a:extLst>
          </xdr:cNvPr>
          <xdr:cNvSpPr/>
        </xdr:nvSpPr>
        <xdr:spPr>
          <a:xfrm>
            <a:off x="6072204" y="11225212"/>
            <a:ext cx="161925" cy="114300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57" name="Straight Arrow Connector 2156">
            <a:extLst>
              <a:ext uri="{FF2B5EF4-FFF2-40B4-BE49-F238E27FC236}">
                <a16:creationId xmlns:a16="http://schemas.microsoft.com/office/drawing/2014/main" id="{DDCCDD8B-86BE-B0B1-1A80-A804FC4563DD}"/>
              </a:ext>
            </a:extLst>
          </xdr:cNvPr>
          <xdr:cNvCxnSpPr/>
        </xdr:nvCxnSpPr>
        <xdr:spPr>
          <a:xfrm flipV="1">
            <a:off x="485775" y="11349036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8" name="Straight Arrow Connector 2157">
            <a:extLst>
              <a:ext uri="{FF2B5EF4-FFF2-40B4-BE49-F238E27FC236}">
                <a16:creationId xmlns:a16="http://schemas.microsoft.com/office/drawing/2014/main" id="{9F3D1F72-3FBE-A740-5AD3-95933DA90FBB}"/>
              </a:ext>
            </a:extLst>
          </xdr:cNvPr>
          <xdr:cNvCxnSpPr/>
        </xdr:nvCxnSpPr>
        <xdr:spPr>
          <a:xfrm flipV="1">
            <a:off x="6153166" y="11344274"/>
            <a:ext cx="0" cy="29527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9" name="Straight Connector 2158">
            <a:extLst>
              <a:ext uri="{FF2B5EF4-FFF2-40B4-BE49-F238E27FC236}">
                <a16:creationId xmlns:a16="http://schemas.microsoft.com/office/drawing/2014/main" id="{957F0857-A33B-C685-DE6E-49BB98D1F1AF}"/>
              </a:ext>
            </a:extLst>
          </xdr:cNvPr>
          <xdr:cNvCxnSpPr/>
        </xdr:nvCxnSpPr>
        <xdr:spPr>
          <a:xfrm>
            <a:off x="485775" y="1179195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0" name="Straight Connector 2159">
            <a:extLst>
              <a:ext uri="{FF2B5EF4-FFF2-40B4-BE49-F238E27FC236}">
                <a16:creationId xmlns:a16="http://schemas.microsoft.com/office/drawing/2014/main" id="{C10FB3F2-A9FA-2808-B3D7-E3AFCCC1C248}"/>
              </a:ext>
            </a:extLst>
          </xdr:cNvPr>
          <xdr:cNvCxnSpPr/>
        </xdr:nvCxnSpPr>
        <xdr:spPr>
          <a:xfrm>
            <a:off x="6153165" y="11801475"/>
            <a:ext cx="0" cy="495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1" name="Straight Connector 2160">
            <a:extLst>
              <a:ext uri="{FF2B5EF4-FFF2-40B4-BE49-F238E27FC236}">
                <a16:creationId xmlns:a16="http://schemas.microsoft.com/office/drawing/2014/main" id="{402A0847-9668-B1EE-9534-322012F1B379}"/>
              </a:ext>
            </a:extLst>
          </xdr:cNvPr>
          <xdr:cNvCxnSpPr/>
        </xdr:nvCxnSpPr>
        <xdr:spPr>
          <a:xfrm>
            <a:off x="409574" y="12220576"/>
            <a:ext cx="58293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2" name="Straight Connector 2161">
            <a:extLst>
              <a:ext uri="{FF2B5EF4-FFF2-40B4-BE49-F238E27FC236}">
                <a16:creationId xmlns:a16="http://schemas.microsoft.com/office/drawing/2014/main" id="{2C589BB0-8AD6-62BE-E83E-C202FBB59549}"/>
              </a:ext>
            </a:extLst>
          </xdr:cNvPr>
          <xdr:cNvCxnSpPr/>
        </xdr:nvCxnSpPr>
        <xdr:spPr>
          <a:xfrm flipH="1">
            <a:off x="442912" y="1218247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3" name="Straight Connector 2162">
            <a:extLst>
              <a:ext uri="{FF2B5EF4-FFF2-40B4-BE49-F238E27FC236}">
                <a16:creationId xmlns:a16="http://schemas.microsoft.com/office/drawing/2014/main" id="{28EDAE43-9367-8902-A94C-625423FB1EED}"/>
              </a:ext>
            </a:extLst>
          </xdr:cNvPr>
          <xdr:cNvCxnSpPr/>
        </xdr:nvCxnSpPr>
        <xdr:spPr>
          <a:xfrm flipH="1">
            <a:off x="6110302" y="1217771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4" name="Straight Connector 2163">
            <a:extLst>
              <a:ext uri="{FF2B5EF4-FFF2-40B4-BE49-F238E27FC236}">
                <a16:creationId xmlns:a16="http://schemas.microsoft.com/office/drawing/2014/main" id="{4CEB2BA6-97FF-3796-68F3-D2F4A30EFA7B}"/>
              </a:ext>
            </a:extLst>
          </xdr:cNvPr>
          <xdr:cNvCxnSpPr/>
        </xdr:nvCxnSpPr>
        <xdr:spPr>
          <a:xfrm>
            <a:off x="485775" y="12306298"/>
            <a:ext cx="0" cy="1428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5" name="Straight Arrow Connector 2164">
            <a:extLst>
              <a:ext uri="{FF2B5EF4-FFF2-40B4-BE49-F238E27FC236}">
                <a16:creationId xmlns:a16="http://schemas.microsoft.com/office/drawing/2014/main" id="{FFA4927A-1872-F759-3551-B4911201B6CD}"/>
              </a:ext>
            </a:extLst>
          </xdr:cNvPr>
          <xdr:cNvCxnSpPr/>
        </xdr:nvCxnSpPr>
        <xdr:spPr>
          <a:xfrm>
            <a:off x="490537" y="12363450"/>
            <a:ext cx="338138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6" name="Straight Arrow Connector 2165">
            <a:extLst>
              <a:ext uri="{FF2B5EF4-FFF2-40B4-BE49-F238E27FC236}">
                <a16:creationId xmlns:a16="http://schemas.microsoft.com/office/drawing/2014/main" id="{FA4A51C2-63B3-9DE4-6D32-8741FD837DE5}"/>
              </a:ext>
            </a:extLst>
          </xdr:cNvPr>
          <xdr:cNvCxnSpPr/>
        </xdr:nvCxnSpPr>
        <xdr:spPr>
          <a:xfrm>
            <a:off x="1619250" y="1079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7" name="Straight Connector 2166">
            <a:extLst>
              <a:ext uri="{FF2B5EF4-FFF2-40B4-BE49-F238E27FC236}">
                <a16:creationId xmlns:a16="http://schemas.microsoft.com/office/drawing/2014/main" id="{49729FE1-FAAE-0146-0F2E-796C354CE14C}"/>
              </a:ext>
            </a:extLst>
          </xdr:cNvPr>
          <xdr:cNvCxnSpPr/>
        </xdr:nvCxnSpPr>
        <xdr:spPr>
          <a:xfrm>
            <a:off x="409575" y="11934825"/>
            <a:ext cx="5810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8" name="Straight Connector 2167">
            <a:extLst>
              <a:ext uri="{FF2B5EF4-FFF2-40B4-BE49-F238E27FC236}">
                <a16:creationId xmlns:a16="http://schemas.microsoft.com/office/drawing/2014/main" id="{BAFFE0C8-A914-E588-508B-4260997D47C9}"/>
              </a:ext>
            </a:extLst>
          </xdr:cNvPr>
          <xdr:cNvCxnSpPr/>
        </xdr:nvCxnSpPr>
        <xdr:spPr>
          <a:xfrm flipH="1">
            <a:off x="442913" y="11896724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9" name="Straight Connector 2168">
            <a:extLst>
              <a:ext uri="{FF2B5EF4-FFF2-40B4-BE49-F238E27FC236}">
                <a16:creationId xmlns:a16="http://schemas.microsoft.com/office/drawing/2014/main" id="{C020A525-E08F-DAB5-8135-3D6813B69508}"/>
              </a:ext>
            </a:extLst>
          </xdr:cNvPr>
          <xdr:cNvCxnSpPr/>
        </xdr:nvCxnSpPr>
        <xdr:spPr>
          <a:xfrm flipH="1">
            <a:off x="6110303" y="11891963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0" name="Straight Connector 2169">
            <a:extLst>
              <a:ext uri="{FF2B5EF4-FFF2-40B4-BE49-F238E27FC236}">
                <a16:creationId xmlns:a16="http://schemas.microsoft.com/office/drawing/2014/main" id="{FC096BCC-A547-AE8C-0B77-C5F3696F2188}"/>
              </a:ext>
            </a:extLst>
          </xdr:cNvPr>
          <xdr:cNvCxnSpPr/>
        </xdr:nvCxnSpPr>
        <xdr:spPr>
          <a:xfrm>
            <a:off x="1619251" y="1150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1" name="Straight Connector 2170">
            <a:extLst>
              <a:ext uri="{FF2B5EF4-FFF2-40B4-BE49-F238E27FC236}">
                <a16:creationId xmlns:a16="http://schemas.microsoft.com/office/drawing/2014/main" id="{E8C4928B-0317-BD5D-5D66-0FEDAD54A396}"/>
              </a:ext>
            </a:extLst>
          </xdr:cNvPr>
          <xdr:cNvCxnSpPr/>
        </xdr:nvCxnSpPr>
        <xdr:spPr>
          <a:xfrm flipH="1">
            <a:off x="1576388" y="1189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172" name="Group 2171">
            <a:extLst>
              <a:ext uri="{FF2B5EF4-FFF2-40B4-BE49-F238E27FC236}">
                <a16:creationId xmlns:a16="http://schemas.microsoft.com/office/drawing/2014/main" id="{6BE5964E-A1FF-E248-57C2-A1F669996E0C}"/>
              </a:ext>
            </a:extLst>
          </xdr:cNvPr>
          <xdr:cNvGrpSpPr/>
        </xdr:nvGrpSpPr>
        <xdr:grpSpPr>
          <a:xfrm>
            <a:off x="447675" y="11182350"/>
            <a:ext cx="85725" cy="85726"/>
            <a:chOff x="1738313" y="3957637"/>
            <a:chExt cx="85725" cy="85726"/>
          </a:xfrm>
        </xdr:grpSpPr>
        <xdr:cxnSp macro="">
          <xdr:nvCxnSpPr>
            <xdr:cNvPr id="2182" name="Straight Connector 2181">
              <a:extLst>
                <a:ext uri="{FF2B5EF4-FFF2-40B4-BE49-F238E27FC236}">
                  <a16:creationId xmlns:a16="http://schemas.microsoft.com/office/drawing/2014/main" id="{9B8377D8-2C58-6BC3-5207-019E11E61C6B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3" name="Straight Connector 2182">
              <a:extLst>
                <a:ext uri="{FF2B5EF4-FFF2-40B4-BE49-F238E27FC236}">
                  <a16:creationId xmlns:a16="http://schemas.microsoft.com/office/drawing/2014/main" id="{E9C2B35A-D4B8-7E4F-81D7-C272D29198D3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73" name="Group 2172">
            <a:extLst>
              <a:ext uri="{FF2B5EF4-FFF2-40B4-BE49-F238E27FC236}">
                <a16:creationId xmlns:a16="http://schemas.microsoft.com/office/drawing/2014/main" id="{AE1B60DD-FF5C-F133-4338-F78E760A43FA}"/>
              </a:ext>
            </a:extLst>
          </xdr:cNvPr>
          <xdr:cNvGrpSpPr/>
        </xdr:nvGrpSpPr>
        <xdr:grpSpPr>
          <a:xfrm>
            <a:off x="6115066" y="11182350"/>
            <a:ext cx="85725" cy="85726"/>
            <a:chOff x="1738313" y="3957637"/>
            <a:chExt cx="85725" cy="85726"/>
          </a:xfrm>
        </xdr:grpSpPr>
        <xdr:cxnSp macro="">
          <xdr:nvCxnSpPr>
            <xdr:cNvPr id="2180" name="Straight Connector 2179">
              <a:extLst>
                <a:ext uri="{FF2B5EF4-FFF2-40B4-BE49-F238E27FC236}">
                  <a16:creationId xmlns:a16="http://schemas.microsoft.com/office/drawing/2014/main" id="{041E1468-DE45-3DD0-DC5B-BD14C554BB84}"/>
                </a:ext>
              </a:extLst>
            </xdr:cNvPr>
            <xdr:cNvCxnSpPr/>
          </xdr:nvCxnSpPr>
          <xdr:spPr>
            <a:xfrm flipH="1">
              <a:off x="1743075" y="3957638"/>
              <a:ext cx="80963" cy="80962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81" name="Straight Connector 2180">
              <a:extLst>
                <a:ext uri="{FF2B5EF4-FFF2-40B4-BE49-F238E27FC236}">
                  <a16:creationId xmlns:a16="http://schemas.microsoft.com/office/drawing/2014/main" id="{AEE565B0-4143-BCF0-487C-74AD8534E9EF}"/>
                </a:ext>
              </a:extLst>
            </xdr:cNvPr>
            <xdr:cNvCxnSpPr/>
          </xdr:nvCxnSpPr>
          <xdr:spPr>
            <a:xfrm>
              <a:off x="1738313" y="3957637"/>
              <a:ext cx="80962" cy="85726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174" name="Straight Connector 2173">
            <a:extLst>
              <a:ext uri="{FF2B5EF4-FFF2-40B4-BE49-F238E27FC236}">
                <a16:creationId xmlns:a16="http://schemas.microsoft.com/office/drawing/2014/main" id="{9AA25B9F-56F8-A3C9-81B6-B33A045D1707}"/>
              </a:ext>
            </a:extLst>
          </xdr:cNvPr>
          <xdr:cNvCxnSpPr/>
        </xdr:nvCxnSpPr>
        <xdr:spPr>
          <a:xfrm>
            <a:off x="2752726" y="1150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5" name="Straight Connector 2174">
            <a:extLst>
              <a:ext uri="{FF2B5EF4-FFF2-40B4-BE49-F238E27FC236}">
                <a16:creationId xmlns:a16="http://schemas.microsoft.com/office/drawing/2014/main" id="{F22D1D31-EEC1-037A-1807-5E66891D08D3}"/>
              </a:ext>
            </a:extLst>
          </xdr:cNvPr>
          <xdr:cNvCxnSpPr/>
        </xdr:nvCxnSpPr>
        <xdr:spPr>
          <a:xfrm flipH="1">
            <a:off x="2709863" y="1189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6" name="Straight Arrow Connector 2175">
            <a:extLst>
              <a:ext uri="{FF2B5EF4-FFF2-40B4-BE49-F238E27FC236}">
                <a16:creationId xmlns:a16="http://schemas.microsoft.com/office/drawing/2014/main" id="{44A10A06-1ED5-B75B-4A71-B53A735A3C97}"/>
              </a:ext>
            </a:extLst>
          </xdr:cNvPr>
          <xdr:cNvCxnSpPr/>
        </xdr:nvCxnSpPr>
        <xdr:spPr>
          <a:xfrm>
            <a:off x="2752725" y="1079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7" name="Straight Connector 2176">
            <a:extLst>
              <a:ext uri="{FF2B5EF4-FFF2-40B4-BE49-F238E27FC236}">
                <a16:creationId xmlns:a16="http://schemas.microsoft.com/office/drawing/2014/main" id="{1C95B6CD-49AD-3994-E719-6939F8DC3367}"/>
              </a:ext>
            </a:extLst>
          </xdr:cNvPr>
          <xdr:cNvCxnSpPr/>
        </xdr:nvCxnSpPr>
        <xdr:spPr>
          <a:xfrm>
            <a:off x="3886201" y="1150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8" name="Straight Connector 2177">
            <a:extLst>
              <a:ext uri="{FF2B5EF4-FFF2-40B4-BE49-F238E27FC236}">
                <a16:creationId xmlns:a16="http://schemas.microsoft.com/office/drawing/2014/main" id="{E4499177-2283-2D48-03CF-B92CE33A4050}"/>
              </a:ext>
            </a:extLst>
          </xdr:cNvPr>
          <xdr:cNvCxnSpPr/>
        </xdr:nvCxnSpPr>
        <xdr:spPr>
          <a:xfrm flipH="1">
            <a:off x="3843338" y="1189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9" name="Straight Arrow Connector 2178">
            <a:extLst>
              <a:ext uri="{FF2B5EF4-FFF2-40B4-BE49-F238E27FC236}">
                <a16:creationId xmlns:a16="http://schemas.microsoft.com/office/drawing/2014/main" id="{FE1FCB59-6761-53F4-1A70-2539CA315A6B}"/>
              </a:ext>
            </a:extLst>
          </xdr:cNvPr>
          <xdr:cNvCxnSpPr/>
        </xdr:nvCxnSpPr>
        <xdr:spPr>
          <a:xfrm>
            <a:off x="3886200" y="1079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8" name="Straight Arrow Connector 2187">
            <a:extLst>
              <a:ext uri="{FF2B5EF4-FFF2-40B4-BE49-F238E27FC236}">
                <a16:creationId xmlns:a16="http://schemas.microsoft.com/office/drawing/2014/main" id="{8215DAF8-DC89-4B3C-ADAC-0622E8762F5C}"/>
              </a:ext>
            </a:extLst>
          </xdr:cNvPr>
          <xdr:cNvCxnSpPr/>
        </xdr:nvCxnSpPr>
        <xdr:spPr>
          <a:xfrm>
            <a:off x="5019675" y="10791825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9" name="Straight Connector 2188">
            <a:extLst>
              <a:ext uri="{FF2B5EF4-FFF2-40B4-BE49-F238E27FC236}">
                <a16:creationId xmlns:a16="http://schemas.microsoft.com/office/drawing/2014/main" id="{2A4217B0-D395-41AB-BAA8-8D2482C43C17}"/>
              </a:ext>
            </a:extLst>
          </xdr:cNvPr>
          <xdr:cNvCxnSpPr/>
        </xdr:nvCxnSpPr>
        <xdr:spPr>
          <a:xfrm>
            <a:off x="5019676" y="11506200"/>
            <a:ext cx="0" cy="5000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0" name="Straight Connector 2189">
            <a:extLst>
              <a:ext uri="{FF2B5EF4-FFF2-40B4-BE49-F238E27FC236}">
                <a16:creationId xmlns:a16="http://schemas.microsoft.com/office/drawing/2014/main" id="{386DD548-BA27-4304-93C1-904F7C1CFE8A}"/>
              </a:ext>
            </a:extLst>
          </xdr:cNvPr>
          <xdr:cNvCxnSpPr/>
        </xdr:nvCxnSpPr>
        <xdr:spPr>
          <a:xfrm flipH="1">
            <a:off x="4976813" y="11896725"/>
            <a:ext cx="80963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8F89-1458-4325-93EE-A48A6717EE03}">
  <dimension ref="B1:BJ972"/>
  <sheetViews>
    <sheetView showGridLines="0" tabSelected="1" zoomScaleNormal="100" workbookViewId="0">
      <selection activeCell="AR4" sqref="AR4"/>
    </sheetView>
  </sheetViews>
  <sheetFormatPr defaultRowHeight="11.25"/>
  <cols>
    <col min="1" max="1284" width="2.83203125" style="1" customWidth="1"/>
    <col min="1285" max="16384" width="9.33203125" style="1"/>
  </cols>
  <sheetData>
    <row r="1" spans="2:62" ht="12" thickBot="1"/>
    <row r="2" spans="2:62" ht="61.5" customHeight="1">
      <c r="B2" s="14" t="s">
        <v>33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6"/>
    </row>
    <row r="3" spans="2:62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 t="s">
        <v>32</v>
      </c>
      <c r="V3" s="4"/>
      <c r="W3" s="4"/>
      <c r="X3" s="4"/>
      <c r="Y3" s="4"/>
      <c r="Z3" s="5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J3" s="3"/>
    </row>
    <row r="4" spans="2:62">
      <c r="B4" s="6"/>
      <c r="D4" s="7" t="s">
        <v>30</v>
      </c>
      <c r="BJ4" s="3"/>
    </row>
    <row r="5" spans="2:62">
      <c r="B5" s="6"/>
      <c r="J5" s="13">
        <v>15</v>
      </c>
      <c r="K5" s="13"/>
      <c r="L5" s="1" t="s">
        <v>1</v>
      </c>
      <c r="BJ5" s="3"/>
    </row>
    <row r="6" spans="2:62">
      <c r="B6" s="6"/>
      <c r="BJ6" s="3"/>
    </row>
    <row r="7" spans="2:62">
      <c r="B7" s="6"/>
      <c r="AH7" s="1" t="s">
        <v>43</v>
      </c>
      <c r="BJ7" s="3"/>
    </row>
    <row r="8" spans="2:62">
      <c r="B8" s="6"/>
      <c r="BJ8" s="3"/>
    </row>
    <row r="9" spans="2:62">
      <c r="B9" s="6"/>
      <c r="G9" s="1" t="s">
        <v>20</v>
      </c>
      <c r="K9" s="1" t="s">
        <v>21</v>
      </c>
      <c r="O9" s="1" t="s">
        <v>22</v>
      </c>
      <c r="AF9" s="1" t="s">
        <v>41</v>
      </c>
      <c r="BJ9" s="3"/>
    </row>
    <row r="10" spans="2:62">
      <c r="B10" s="6"/>
      <c r="H10" s="1" t="s">
        <v>15</v>
      </c>
      <c r="J10" s="12">
        <f>+F24</f>
        <v>1.3157894736842106</v>
      </c>
      <c r="K10" s="12"/>
      <c r="L10" s="12"/>
      <c r="BJ10" s="3"/>
    </row>
    <row r="11" spans="2:62">
      <c r="B11" s="6"/>
      <c r="BJ11" s="3"/>
    </row>
    <row r="12" spans="2:62">
      <c r="B12" s="6"/>
      <c r="C12" s="12">
        <f>+J5/2</f>
        <v>7.5</v>
      </c>
      <c r="D12" s="12"/>
      <c r="E12" s="1" t="s">
        <v>1</v>
      </c>
      <c r="Q12" s="12">
        <f>+J5/2</f>
        <v>7.5</v>
      </c>
      <c r="R12" s="12"/>
      <c r="S12" s="1" t="s">
        <v>1</v>
      </c>
      <c r="BJ12" s="3"/>
    </row>
    <row r="13" spans="2:62">
      <c r="B13" s="6"/>
      <c r="C13" s="8"/>
      <c r="D13" s="8"/>
      <c r="G13" s="12">
        <f>+J15/2</f>
        <v>12</v>
      </c>
      <c r="H13" s="12"/>
      <c r="I13" s="1" t="s">
        <v>3</v>
      </c>
      <c r="M13" s="12">
        <f>+J15/2</f>
        <v>12</v>
      </c>
      <c r="N13" s="12"/>
      <c r="O13" s="1" t="s">
        <v>3</v>
      </c>
      <c r="Q13" s="8"/>
      <c r="R13" s="8"/>
      <c r="BJ13" s="3"/>
    </row>
    <row r="14" spans="2:62">
      <c r="B14" s="6"/>
      <c r="C14" s="8"/>
      <c r="D14" s="8"/>
      <c r="Q14" s="8"/>
      <c r="R14" s="8"/>
      <c r="BJ14" s="3"/>
    </row>
    <row r="15" spans="2:62">
      <c r="B15" s="6"/>
      <c r="I15" s="1" t="s">
        <v>2</v>
      </c>
      <c r="J15" s="13">
        <v>24</v>
      </c>
      <c r="K15" s="13"/>
      <c r="L15" s="1" t="s">
        <v>3</v>
      </c>
      <c r="BJ15" s="3"/>
    </row>
    <row r="16" spans="2:62">
      <c r="B16" s="6"/>
      <c r="F16" s="1" t="s">
        <v>4</v>
      </c>
      <c r="BJ16" s="3"/>
    </row>
    <row r="17" spans="2:62">
      <c r="B17" s="6"/>
      <c r="BJ17" s="3"/>
    </row>
    <row r="18" spans="2:62">
      <c r="B18" s="6"/>
      <c r="D18" s="1" t="s">
        <v>5</v>
      </c>
      <c r="E18" s="12">
        <f>+J15</f>
        <v>24</v>
      </c>
      <c r="F18" s="12"/>
      <c r="G18" s="8" t="s">
        <v>6</v>
      </c>
      <c r="H18" s="1">
        <v>4</v>
      </c>
      <c r="I18" s="8" t="s">
        <v>7</v>
      </c>
      <c r="J18" s="12">
        <f>+E18/H18</f>
        <v>6</v>
      </c>
      <c r="K18" s="12"/>
      <c r="L18" s="1" t="s">
        <v>3</v>
      </c>
      <c r="Q18" s="1" t="s">
        <v>11</v>
      </c>
      <c r="S18" s="12">
        <f>+C12</f>
        <v>7.5</v>
      </c>
      <c r="T18" s="12"/>
      <c r="U18" s="8" t="s">
        <v>8</v>
      </c>
      <c r="V18" s="12">
        <f>+J18</f>
        <v>6</v>
      </c>
      <c r="W18" s="12"/>
      <c r="X18" s="8" t="s">
        <v>7</v>
      </c>
      <c r="Y18" s="12">
        <f>+S18*V18</f>
        <v>45</v>
      </c>
      <c r="Z18" s="12"/>
      <c r="AA18" s="12"/>
      <c r="AB18" s="1" t="s">
        <v>10</v>
      </c>
      <c r="AD18" s="8"/>
      <c r="BJ18" s="3"/>
    </row>
    <row r="19" spans="2:62">
      <c r="B19" s="6"/>
      <c r="D19" s="1" t="s">
        <v>5</v>
      </c>
      <c r="E19" s="1">
        <v>2</v>
      </c>
      <c r="F19" s="8" t="s">
        <v>8</v>
      </c>
      <c r="G19" s="12">
        <f>+E18</f>
        <v>24</v>
      </c>
      <c r="H19" s="12"/>
      <c r="I19" s="8" t="s">
        <v>6</v>
      </c>
      <c r="J19" s="1">
        <v>4</v>
      </c>
      <c r="K19" s="8" t="s">
        <v>7</v>
      </c>
      <c r="L19" s="12">
        <f>E19*G19/J19</f>
        <v>12</v>
      </c>
      <c r="M19" s="12"/>
      <c r="N19" s="1" t="s">
        <v>3</v>
      </c>
      <c r="Q19" s="1" t="s">
        <v>12</v>
      </c>
      <c r="S19" s="12">
        <f>+C12</f>
        <v>7.5</v>
      </c>
      <c r="T19" s="12"/>
      <c r="U19" s="8" t="s">
        <v>8</v>
      </c>
      <c r="V19" s="12">
        <f>+L19</f>
        <v>12</v>
      </c>
      <c r="W19" s="12"/>
      <c r="X19" s="8" t="s">
        <v>7</v>
      </c>
      <c r="Y19" s="12">
        <f>+S19*V19</f>
        <v>90</v>
      </c>
      <c r="Z19" s="12"/>
      <c r="AA19" s="12"/>
      <c r="AB19" s="1" t="s">
        <v>10</v>
      </c>
      <c r="AD19" s="8"/>
      <c r="BJ19" s="3"/>
    </row>
    <row r="20" spans="2:62">
      <c r="B20" s="6"/>
      <c r="D20" s="1" t="s">
        <v>5</v>
      </c>
      <c r="E20" s="1">
        <v>3</v>
      </c>
      <c r="F20" s="8" t="s">
        <v>8</v>
      </c>
      <c r="G20" s="12">
        <f>+G19</f>
        <v>24</v>
      </c>
      <c r="H20" s="12"/>
      <c r="I20" s="8" t="s">
        <v>6</v>
      </c>
      <c r="J20" s="1">
        <v>4</v>
      </c>
      <c r="K20" s="8" t="s">
        <v>7</v>
      </c>
      <c r="L20" s="12">
        <f>E20*G20/J20</f>
        <v>18</v>
      </c>
      <c r="M20" s="12"/>
      <c r="N20" s="1" t="s">
        <v>3</v>
      </c>
      <c r="Q20" s="1" t="s">
        <v>13</v>
      </c>
      <c r="S20" s="12">
        <f>+C12</f>
        <v>7.5</v>
      </c>
      <c r="T20" s="12"/>
      <c r="U20" s="8" t="s">
        <v>8</v>
      </c>
      <c r="V20" s="12">
        <f>+L20</f>
        <v>18</v>
      </c>
      <c r="W20" s="12"/>
      <c r="X20" s="8" t="s">
        <v>9</v>
      </c>
      <c r="Y20" s="12">
        <f>+J5</f>
        <v>15</v>
      </c>
      <c r="Z20" s="12"/>
      <c r="AA20" s="8" t="s">
        <v>8</v>
      </c>
      <c r="AB20" s="12">
        <f>+L20-J15/2</f>
        <v>6</v>
      </c>
      <c r="AC20" s="12"/>
      <c r="AD20" s="8" t="s">
        <v>7</v>
      </c>
      <c r="AE20" s="12">
        <f>+S20*V20-Y20*AB20</f>
        <v>45</v>
      </c>
      <c r="AF20" s="12"/>
      <c r="AG20" s="12"/>
      <c r="AH20" s="1" t="s">
        <v>10</v>
      </c>
      <c r="BJ20" s="3"/>
    </row>
    <row r="21" spans="2:62">
      <c r="B21" s="6"/>
      <c r="D21" s="1" t="s">
        <v>5</v>
      </c>
      <c r="E21" s="12">
        <f>+J15/2</f>
        <v>12</v>
      </c>
      <c r="F21" s="12"/>
      <c r="G21" s="1" t="s">
        <v>3</v>
      </c>
      <c r="Q21" s="1" t="s">
        <v>14</v>
      </c>
      <c r="T21" s="12">
        <f>+C12</f>
        <v>7.5</v>
      </c>
      <c r="U21" s="12"/>
      <c r="V21" s="8" t="s">
        <v>8</v>
      </c>
      <c r="W21" s="12">
        <f>+E21</f>
        <v>12</v>
      </c>
      <c r="X21" s="12"/>
      <c r="Y21" s="8" t="s">
        <v>7</v>
      </c>
      <c r="Z21" s="12">
        <f>+T21*W21</f>
        <v>90</v>
      </c>
      <c r="AA21" s="12"/>
      <c r="AB21" s="12"/>
      <c r="AC21" s="1" t="s">
        <v>10</v>
      </c>
      <c r="AE21" s="8"/>
      <c r="BJ21" s="3"/>
    </row>
    <row r="22" spans="2:62">
      <c r="B22" s="6"/>
      <c r="D22" s="1" t="s">
        <v>19</v>
      </c>
      <c r="BJ22" s="3"/>
    </row>
    <row r="23" spans="2:62">
      <c r="B23" s="6"/>
      <c r="D23" s="1" t="s">
        <v>15</v>
      </c>
      <c r="F23" s="12">
        <v>12.5</v>
      </c>
      <c r="G23" s="12"/>
      <c r="H23" s="8" t="s">
        <v>8</v>
      </c>
      <c r="I23" s="12">
        <f>+Z21</f>
        <v>90</v>
      </c>
      <c r="J23" s="12"/>
      <c r="K23" s="12"/>
      <c r="L23" s="1" t="s">
        <v>16</v>
      </c>
      <c r="M23" s="12">
        <v>2.5</v>
      </c>
      <c r="N23" s="12"/>
      <c r="O23" s="8" t="s">
        <v>8</v>
      </c>
      <c r="P23" s="12">
        <f>+I23</f>
        <v>90</v>
      </c>
      <c r="Q23" s="12"/>
      <c r="R23" s="12"/>
      <c r="S23" s="8" t="s">
        <v>17</v>
      </c>
      <c r="T23" s="1">
        <v>3</v>
      </c>
      <c r="U23" s="8" t="s">
        <v>8</v>
      </c>
      <c r="V23" s="12">
        <f>+Y18</f>
        <v>45</v>
      </c>
      <c r="W23" s="12"/>
      <c r="X23" s="12"/>
      <c r="Y23" s="8" t="s">
        <v>17</v>
      </c>
      <c r="Z23" s="1">
        <v>4</v>
      </c>
      <c r="AA23" s="8" t="s">
        <v>8</v>
      </c>
      <c r="AB23" s="12">
        <f>+Y19</f>
        <v>90</v>
      </c>
      <c r="AC23" s="12"/>
      <c r="AD23" s="12"/>
      <c r="AE23" s="8" t="s">
        <v>17</v>
      </c>
      <c r="AF23" s="1">
        <v>3</v>
      </c>
      <c r="AG23" s="8" t="s">
        <v>8</v>
      </c>
      <c r="AH23" s="12">
        <f>+AE20</f>
        <v>45</v>
      </c>
      <c r="AI23" s="12"/>
      <c r="AJ23" s="12"/>
      <c r="AK23" s="1" t="s">
        <v>18</v>
      </c>
      <c r="BJ23" s="3"/>
    </row>
    <row r="24" spans="2:62">
      <c r="B24" s="6"/>
      <c r="D24" s="1" t="s">
        <v>42</v>
      </c>
      <c r="F24" s="12">
        <f>F23*I23/(M23*P23+T23*V23+Z23*AB23+AF23*AH23)</f>
        <v>1.3157894736842106</v>
      </c>
      <c r="G24" s="12"/>
      <c r="H24" s="12"/>
      <c r="BJ24" s="3"/>
    </row>
    <row r="25" spans="2:62">
      <c r="B25" s="6"/>
      <c r="BJ25" s="3"/>
    </row>
    <row r="26" spans="2:62">
      <c r="B26" s="6"/>
      <c r="D26" s="7" t="s">
        <v>30</v>
      </c>
      <c r="BJ26" s="3"/>
    </row>
    <row r="27" spans="2:62">
      <c r="B27" s="6"/>
      <c r="J27" s="13">
        <v>15</v>
      </c>
      <c r="K27" s="13"/>
      <c r="L27" s="1" t="s">
        <v>1</v>
      </c>
      <c r="Q27" s="12">
        <f>+J27</f>
        <v>15</v>
      </c>
      <c r="R27" s="12"/>
      <c r="S27" s="1" t="s">
        <v>1</v>
      </c>
      <c r="BJ27" s="3"/>
    </row>
    <row r="28" spans="2:62">
      <c r="B28" s="6"/>
      <c r="BJ28" s="3"/>
    </row>
    <row r="29" spans="2:62">
      <c r="B29" s="6"/>
      <c r="BJ29" s="3"/>
    </row>
    <row r="30" spans="2:62">
      <c r="B30" s="6"/>
      <c r="BJ30" s="3"/>
    </row>
    <row r="31" spans="2:62">
      <c r="B31" s="6"/>
      <c r="I31" s="1" t="s">
        <v>20</v>
      </c>
      <c r="N31" s="1" t="s">
        <v>21</v>
      </c>
      <c r="T31" s="1" t="s">
        <v>22</v>
      </c>
      <c r="BJ31" s="3"/>
    </row>
    <row r="32" spans="2:62">
      <c r="B32" s="6"/>
      <c r="K32" s="1" t="s">
        <v>15</v>
      </c>
      <c r="M32" s="12">
        <f>+F46</f>
        <v>1.1363636363636365</v>
      </c>
      <c r="N32" s="12"/>
      <c r="O32" s="12"/>
      <c r="BJ32" s="3"/>
    </row>
    <row r="33" spans="2:62">
      <c r="B33" s="6"/>
      <c r="BJ33" s="3"/>
    </row>
    <row r="34" spans="2:62">
      <c r="B34" s="6"/>
      <c r="C34" s="12">
        <f>+J27</f>
        <v>15</v>
      </c>
      <c r="D34" s="12"/>
      <c r="E34" s="1" t="s">
        <v>1</v>
      </c>
      <c r="X34" s="12">
        <f>+Q27</f>
        <v>15</v>
      </c>
      <c r="Y34" s="12"/>
      <c r="Z34" s="1" t="s">
        <v>1</v>
      </c>
      <c r="BJ34" s="3"/>
    </row>
    <row r="35" spans="2:62">
      <c r="B35" s="6"/>
      <c r="C35" s="8"/>
      <c r="D35" s="8"/>
      <c r="F35" s="12">
        <f>+M37/3</f>
        <v>4</v>
      </c>
      <c r="G35" s="12"/>
      <c r="H35" s="1" t="s">
        <v>3</v>
      </c>
      <c r="M35" s="12">
        <f>+F35</f>
        <v>4</v>
      </c>
      <c r="N35" s="12"/>
      <c r="O35" s="1" t="s">
        <v>3</v>
      </c>
      <c r="T35" s="12">
        <f>+M35</f>
        <v>4</v>
      </c>
      <c r="U35" s="12"/>
      <c r="V35" s="1" t="s">
        <v>3</v>
      </c>
      <c r="BJ35" s="3"/>
    </row>
    <row r="36" spans="2:62">
      <c r="B36" s="6"/>
      <c r="C36" s="8"/>
      <c r="D36" s="8"/>
      <c r="BJ36" s="3"/>
    </row>
    <row r="37" spans="2:62">
      <c r="B37" s="6"/>
      <c r="L37" s="1" t="s">
        <v>2</v>
      </c>
      <c r="M37" s="13">
        <v>12</v>
      </c>
      <c r="N37" s="13"/>
      <c r="O37" s="1" t="s">
        <v>3</v>
      </c>
      <c r="BJ37" s="3"/>
    </row>
    <row r="38" spans="2:62">
      <c r="B38" s="6"/>
      <c r="F38" s="1" t="s">
        <v>4</v>
      </c>
      <c r="BJ38" s="3"/>
    </row>
    <row r="39" spans="2:62">
      <c r="B39" s="6"/>
      <c r="BJ39" s="3"/>
    </row>
    <row r="40" spans="2:62">
      <c r="B40" s="6"/>
      <c r="D40" s="1" t="s">
        <v>5</v>
      </c>
      <c r="E40" s="12">
        <f>+M37</f>
        <v>12</v>
      </c>
      <c r="F40" s="12"/>
      <c r="G40" s="8" t="s">
        <v>6</v>
      </c>
      <c r="H40" s="1">
        <v>4</v>
      </c>
      <c r="I40" s="8" t="s">
        <v>7</v>
      </c>
      <c r="J40" s="12">
        <f>+E40/H40</f>
        <v>3</v>
      </c>
      <c r="K40" s="12"/>
      <c r="L40" s="1" t="s">
        <v>3</v>
      </c>
      <c r="Q40" s="1" t="s">
        <v>11</v>
      </c>
      <c r="S40" s="12">
        <f>+C34</f>
        <v>15</v>
      </c>
      <c r="T40" s="12"/>
      <c r="U40" s="8" t="s">
        <v>8</v>
      </c>
      <c r="V40" s="12">
        <f>+J40</f>
        <v>3</v>
      </c>
      <c r="W40" s="12"/>
      <c r="X40" s="8" t="s">
        <v>7</v>
      </c>
      <c r="Y40" s="12">
        <f>+S40*V40</f>
        <v>45</v>
      </c>
      <c r="Z40" s="12"/>
      <c r="AA40" s="12"/>
      <c r="AB40" s="1" t="s">
        <v>10</v>
      </c>
      <c r="AD40" s="8"/>
      <c r="BJ40" s="3"/>
    </row>
    <row r="41" spans="2:62">
      <c r="B41" s="6"/>
      <c r="D41" s="1" t="s">
        <v>5</v>
      </c>
      <c r="E41" s="1">
        <v>2</v>
      </c>
      <c r="F41" s="8" t="s">
        <v>8</v>
      </c>
      <c r="G41" s="12">
        <f>+E40</f>
        <v>12</v>
      </c>
      <c r="H41" s="12"/>
      <c r="I41" s="8" t="s">
        <v>6</v>
      </c>
      <c r="J41" s="1">
        <v>4</v>
      </c>
      <c r="K41" s="8" t="s">
        <v>7</v>
      </c>
      <c r="L41" s="12">
        <f>E41*G41/J41</f>
        <v>6</v>
      </c>
      <c r="M41" s="12"/>
      <c r="N41" s="1" t="s">
        <v>3</v>
      </c>
      <c r="Q41" s="1" t="s">
        <v>12</v>
      </c>
      <c r="S41" s="12">
        <f>+C34</f>
        <v>15</v>
      </c>
      <c r="T41" s="12"/>
      <c r="U41" s="8" t="s">
        <v>8</v>
      </c>
      <c r="V41" s="12">
        <f>+L41</f>
        <v>6</v>
      </c>
      <c r="W41" s="12"/>
      <c r="X41" s="8" t="s">
        <v>9</v>
      </c>
      <c r="Y41" s="12">
        <f>+J27</f>
        <v>15</v>
      </c>
      <c r="Z41" s="12"/>
      <c r="AA41" s="8" t="s">
        <v>8</v>
      </c>
      <c r="AB41" s="12">
        <f>+L41-F35</f>
        <v>2</v>
      </c>
      <c r="AC41" s="12"/>
      <c r="AD41" s="8" t="s">
        <v>7</v>
      </c>
      <c r="AE41" s="12">
        <f>+S41*V41-Y41*AB41</f>
        <v>60</v>
      </c>
      <c r="AF41" s="12"/>
      <c r="AG41" s="12"/>
      <c r="AH41" s="1" t="s">
        <v>10</v>
      </c>
      <c r="BJ41" s="3"/>
    </row>
    <row r="42" spans="2:62">
      <c r="B42" s="6"/>
      <c r="D42" s="1" t="s">
        <v>5</v>
      </c>
      <c r="E42" s="1">
        <v>3</v>
      </c>
      <c r="F42" s="8" t="s">
        <v>8</v>
      </c>
      <c r="G42" s="12">
        <f>+G41</f>
        <v>12</v>
      </c>
      <c r="H42" s="12"/>
      <c r="I42" s="8" t="s">
        <v>6</v>
      </c>
      <c r="J42" s="1">
        <v>4</v>
      </c>
      <c r="K42" s="8" t="s">
        <v>7</v>
      </c>
      <c r="L42" s="12">
        <f>E42*G42/J42</f>
        <v>9</v>
      </c>
      <c r="M42" s="12"/>
      <c r="N42" s="1" t="s">
        <v>3</v>
      </c>
      <c r="Q42" s="1" t="s">
        <v>13</v>
      </c>
      <c r="S42" s="12">
        <f>+C34</f>
        <v>15</v>
      </c>
      <c r="T42" s="12"/>
      <c r="U42" s="8" t="s">
        <v>8</v>
      </c>
      <c r="V42" s="12">
        <f>+L42</f>
        <v>9</v>
      </c>
      <c r="W42" s="12"/>
      <c r="X42" s="8" t="s">
        <v>9</v>
      </c>
      <c r="Y42" s="12">
        <f>+J27</f>
        <v>15</v>
      </c>
      <c r="Z42" s="12"/>
      <c r="AA42" s="8" t="s">
        <v>8</v>
      </c>
      <c r="AB42" s="12">
        <f>+L42-F35</f>
        <v>5</v>
      </c>
      <c r="AC42" s="12"/>
      <c r="AD42" s="8" t="s">
        <v>9</v>
      </c>
      <c r="AE42" s="12">
        <f>+Q27</f>
        <v>15</v>
      </c>
      <c r="AF42" s="12"/>
      <c r="AG42" s="8" t="s">
        <v>8</v>
      </c>
      <c r="AH42" s="12">
        <f>+L42-F35-M35</f>
        <v>1</v>
      </c>
      <c r="AI42" s="12"/>
      <c r="AJ42" s="8" t="s">
        <v>7</v>
      </c>
      <c r="AK42" s="12">
        <f>+S42*V42-Y42*AB42-AE42*AH42</f>
        <v>45</v>
      </c>
      <c r="AL42" s="12"/>
      <c r="AM42" s="12"/>
      <c r="AN42" s="1" t="s">
        <v>10</v>
      </c>
      <c r="BJ42" s="3"/>
    </row>
    <row r="43" spans="2:62">
      <c r="B43" s="6"/>
      <c r="D43" s="1" t="s">
        <v>5</v>
      </c>
      <c r="E43" s="12">
        <f>+M37/2</f>
        <v>6</v>
      </c>
      <c r="F43" s="12"/>
      <c r="G43" s="1" t="s">
        <v>3</v>
      </c>
      <c r="Q43" s="1" t="s">
        <v>14</v>
      </c>
      <c r="T43" s="12">
        <f>+C34</f>
        <v>15</v>
      </c>
      <c r="U43" s="12"/>
      <c r="V43" s="8" t="s">
        <v>8</v>
      </c>
      <c r="W43" s="12">
        <f>+E43</f>
        <v>6</v>
      </c>
      <c r="X43" s="12"/>
      <c r="Y43" s="8" t="s">
        <v>9</v>
      </c>
      <c r="Z43" s="12">
        <f>+J27</f>
        <v>15</v>
      </c>
      <c r="AA43" s="12"/>
      <c r="AB43" s="8" t="s">
        <v>8</v>
      </c>
      <c r="AC43" s="12">
        <f>E43-F35</f>
        <v>2</v>
      </c>
      <c r="AD43" s="12"/>
      <c r="AE43" s="8" t="s">
        <v>7</v>
      </c>
      <c r="AF43" s="12">
        <f>+T43*W43-Z43*AC43</f>
        <v>60</v>
      </c>
      <c r="AG43" s="12"/>
      <c r="AH43" s="12"/>
      <c r="AI43" s="1" t="s">
        <v>10</v>
      </c>
      <c r="BJ43" s="3"/>
    </row>
    <row r="44" spans="2:62">
      <c r="B44" s="6"/>
      <c r="D44" s="1" t="s">
        <v>19</v>
      </c>
      <c r="BJ44" s="3"/>
    </row>
    <row r="45" spans="2:62">
      <c r="B45" s="6"/>
      <c r="D45" s="1" t="s">
        <v>15</v>
      </c>
      <c r="F45" s="12">
        <v>12.5</v>
      </c>
      <c r="G45" s="12"/>
      <c r="H45" s="8" t="s">
        <v>8</v>
      </c>
      <c r="I45" s="12">
        <f>+AF43</f>
        <v>60</v>
      </c>
      <c r="J45" s="12"/>
      <c r="K45" s="12"/>
      <c r="L45" s="1" t="s">
        <v>16</v>
      </c>
      <c r="M45" s="12">
        <v>2.5</v>
      </c>
      <c r="N45" s="12"/>
      <c r="O45" s="8" t="s">
        <v>8</v>
      </c>
      <c r="P45" s="12">
        <f>+I45</f>
        <v>60</v>
      </c>
      <c r="Q45" s="12"/>
      <c r="R45" s="12"/>
      <c r="S45" s="8" t="s">
        <v>17</v>
      </c>
      <c r="T45" s="1">
        <v>3</v>
      </c>
      <c r="U45" s="8" t="s">
        <v>8</v>
      </c>
      <c r="V45" s="12">
        <f>+Y40</f>
        <v>45</v>
      </c>
      <c r="W45" s="12"/>
      <c r="X45" s="12"/>
      <c r="Y45" s="8" t="s">
        <v>17</v>
      </c>
      <c r="Z45" s="1">
        <v>4</v>
      </c>
      <c r="AA45" s="8" t="s">
        <v>8</v>
      </c>
      <c r="AB45" s="12">
        <f>+AE41</f>
        <v>60</v>
      </c>
      <c r="AC45" s="12"/>
      <c r="AD45" s="12"/>
      <c r="AE45" s="8" t="s">
        <v>17</v>
      </c>
      <c r="AF45" s="1">
        <v>3</v>
      </c>
      <c r="AG45" s="8" t="s">
        <v>8</v>
      </c>
      <c r="AH45" s="12">
        <f>+AK42</f>
        <v>45</v>
      </c>
      <c r="AI45" s="12"/>
      <c r="AJ45" s="12"/>
      <c r="AK45" s="1" t="s">
        <v>18</v>
      </c>
      <c r="BJ45" s="3"/>
    </row>
    <row r="46" spans="2:62">
      <c r="B46" s="6"/>
      <c r="D46" s="1" t="s">
        <v>15</v>
      </c>
      <c r="F46" s="12">
        <f>F45*I45/(M45*P45+T45*V45+Z45*AB45+AF45*AH45)</f>
        <v>1.1363636363636365</v>
      </c>
      <c r="G46" s="12"/>
      <c r="H46" s="12"/>
      <c r="BJ46" s="3"/>
    </row>
    <row r="47" spans="2:62">
      <c r="B47" s="6"/>
      <c r="BJ47" s="3"/>
    </row>
    <row r="48" spans="2:62">
      <c r="B48" s="6"/>
      <c r="D48" s="7" t="s">
        <v>30</v>
      </c>
      <c r="BJ48" s="3"/>
    </row>
    <row r="49" spans="2:62">
      <c r="B49" s="6"/>
      <c r="J49" s="13">
        <v>15</v>
      </c>
      <c r="K49" s="13"/>
      <c r="L49" s="1" t="s">
        <v>1</v>
      </c>
      <c r="Q49" s="12">
        <f>+J49</f>
        <v>15</v>
      </c>
      <c r="R49" s="12"/>
      <c r="S49" s="1" t="s">
        <v>1</v>
      </c>
      <c r="X49" s="12">
        <f>+Q49</f>
        <v>15</v>
      </c>
      <c r="Y49" s="12"/>
      <c r="Z49" s="1" t="s">
        <v>1</v>
      </c>
      <c r="BJ49" s="3"/>
    </row>
    <row r="50" spans="2:62">
      <c r="B50" s="6"/>
      <c r="BJ50" s="3"/>
    </row>
    <row r="51" spans="2:62">
      <c r="B51" s="6"/>
      <c r="BJ51" s="3"/>
    </row>
    <row r="52" spans="2:62">
      <c r="B52" s="6"/>
      <c r="BJ52" s="3"/>
    </row>
    <row r="53" spans="2:62">
      <c r="B53" s="6"/>
      <c r="J53" s="1" t="s">
        <v>20</v>
      </c>
      <c r="P53" s="1" t="s">
        <v>21</v>
      </c>
      <c r="X53" s="1" t="s">
        <v>22</v>
      </c>
      <c r="BJ53" s="3"/>
    </row>
    <row r="54" spans="2:62">
      <c r="B54" s="6"/>
      <c r="O54" s="1" t="s">
        <v>15</v>
      </c>
      <c r="Q54" s="12">
        <f>+F68</f>
        <v>1.1363636363636365</v>
      </c>
      <c r="R54" s="12"/>
      <c r="S54" s="12"/>
      <c r="BJ54" s="3"/>
    </row>
    <row r="55" spans="2:62">
      <c r="B55" s="6"/>
      <c r="BJ55" s="3"/>
    </row>
    <row r="56" spans="2:62">
      <c r="B56" s="6"/>
      <c r="C56" s="12">
        <f>+J49*1.5</f>
        <v>22.5</v>
      </c>
      <c r="D56" s="12"/>
      <c r="E56" s="1" t="s">
        <v>1</v>
      </c>
      <c r="AE56" s="12">
        <f>+Q49*1.5</f>
        <v>22.5</v>
      </c>
      <c r="AF56" s="12"/>
      <c r="AG56" s="1" t="s">
        <v>1</v>
      </c>
      <c r="BJ56" s="3"/>
    </row>
    <row r="57" spans="2:62">
      <c r="B57" s="6"/>
      <c r="C57" s="8"/>
      <c r="D57" s="8"/>
      <c r="F57" s="12">
        <f>+Q59/4</f>
        <v>3</v>
      </c>
      <c r="G57" s="12"/>
      <c r="H57" s="1" t="s">
        <v>3</v>
      </c>
      <c r="M57" s="12">
        <f>+F57</f>
        <v>3</v>
      </c>
      <c r="N57" s="12"/>
      <c r="O57" s="1" t="s">
        <v>3</v>
      </c>
      <c r="T57" s="12">
        <f>+M57</f>
        <v>3</v>
      </c>
      <c r="U57" s="12"/>
      <c r="V57" s="1" t="s">
        <v>3</v>
      </c>
      <c r="AB57" s="12">
        <f>+T57</f>
        <v>3</v>
      </c>
      <c r="AC57" s="12"/>
      <c r="AD57" s="1" t="s">
        <v>3</v>
      </c>
      <c r="BJ57" s="3"/>
    </row>
    <row r="58" spans="2:62">
      <c r="B58" s="6"/>
      <c r="C58" s="8"/>
      <c r="D58" s="8"/>
      <c r="BJ58" s="3"/>
    </row>
    <row r="59" spans="2:62">
      <c r="B59" s="6"/>
      <c r="P59" s="1" t="s">
        <v>2</v>
      </c>
      <c r="Q59" s="13">
        <v>12</v>
      </c>
      <c r="R59" s="13"/>
      <c r="S59" s="1" t="s">
        <v>3</v>
      </c>
      <c r="BJ59" s="3"/>
    </row>
    <row r="60" spans="2:62">
      <c r="B60" s="6"/>
      <c r="F60" s="1" t="s">
        <v>4</v>
      </c>
      <c r="BJ60" s="3"/>
    </row>
    <row r="61" spans="2:62">
      <c r="B61" s="6"/>
      <c r="BJ61" s="3"/>
    </row>
    <row r="62" spans="2:62">
      <c r="B62" s="6"/>
      <c r="D62" s="1" t="s">
        <v>5</v>
      </c>
      <c r="E62" s="12">
        <f>+Q59</f>
        <v>12</v>
      </c>
      <c r="F62" s="12"/>
      <c r="G62" s="8" t="s">
        <v>6</v>
      </c>
      <c r="H62" s="1">
        <v>4</v>
      </c>
      <c r="I62" s="8" t="s">
        <v>7</v>
      </c>
      <c r="J62" s="12">
        <f>+E62/H62</f>
        <v>3</v>
      </c>
      <c r="K62" s="12"/>
      <c r="L62" s="1" t="s">
        <v>3</v>
      </c>
      <c r="Q62" s="1" t="s">
        <v>11</v>
      </c>
      <c r="S62" s="12">
        <f>+C56</f>
        <v>22.5</v>
      </c>
      <c r="T62" s="12"/>
      <c r="U62" s="8" t="s">
        <v>8</v>
      </c>
      <c r="V62" s="12">
        <f>+J62</f>
        <v>3</v>
      </c>
      <c r="W62" s="12"/>
      <c r="X62" s="8" t="s">
        <v>7</v>
      </c>
      <c r="Y62" s="12">
        <f>+S62*V62</f>
        <v>67.5</v>
      </c>
      <c r="Z62" s="12"/>
      <c r="AA62" s="12"/>
      <c r="AB62" s="1" t="s">
        <v>10</v>
      </c>
      <c r="AD62" s="8"/>
      <c r="BJ62" s="3"/>
    </row>
    <row r="63" spans="2:62">
      <c r="B63" s="6"/>
      <c r="D63" s="1" t="s">
        <v>5</v>
      </c>
      <c r="E63" s="1">
        <v>2</v>
      </c>
      <c r="F63" s="8" t="s">
        <v>8</v>
      </c>
      <c r="G63" s="12">
        <f>+E62</f>
        <v>12</v>
      </c>
      <c r="H63" s="12"/>
      <c r="I63" s="8" t="s">
        <v>6</v>
      </c>
      <c r="J63" s="1">
        <v>4</v>
      </c>
      <c r="K63" s="8" t="s">
        <v>7</v>
      </c>
      <c r="L63" s="12">
        <f>E63*G63/J63</f>
        <v>6</v>
      </c>
      <c r="M63" s="12"/>
      <c r="N63" s="1" t="s">
        <v>3</v>
      </c>
      <c r="Q63" s="1" t="s">
        <v>12</v>
      </c>
      <c r="S63" s="12">
        <f>+C56</f>
        <v>22.5</v>
      </c>
      <c r="T63" s="12"/>
      <c r="U63" s="8" t="s">
        <v>8</v>
      </c>
      <c r="V63" s="12">
        <f>+L63</f>
        <v>6</v>
      </c>
      <c r="W63" s="12"/>
      <c r="X63" s="8" t="s">
        <v>9</v>
      </c>
      <c r="Y63" s="12">
        <f>+J49</f>
        <v>15</v>
      </c>
      <c r="Z63" s="12"/>
      <c r="AA63" s="8" t="s">
        <v>8</v>
      </c>
      <c r="AB63" s="12">
        <f>+L63-F57</f>
        <v>3</v>
      </c>
      <c r="AC63" s="12"/>
      <c r="AD63" s="8" t="s">
        <v>7</v>
      </c>
      <c r="AE63" s="12">
        <f>+S63*V63-Y63*AB63</f>
        <v>90</v>
      </c>
      <c r="AF63" s="12"/>
      <c r="AG63" s="12"/>
      <c r="AH63" s="1" t="s">
        <v>10</v>
      </c>
      <c r="BJ63" s="3"/>
    </row>
    <row r="64" spans="2:62">
      <c r="B64" s="6"/>
      <c r="D64" s="1" t="s">
        <v>5</v>
      </c>
      <c r="E64" s="1">
        <v>3</v>
      </c>
      <c r="F64" s="8" t="s">
        <v>8</v>
      </c>
      <c r="G64" s="12">
        <f>+G63</f>
        <v>12</v>
      </c>
      <c r="H64" s="12"/>
      <c r="I64" s="8" t="s">
        <v>6</v>
      </c>
      <c r="J64" s="1">
        <v>4</v>
      </c>
      <c r="K64" s="8" t="s">
        <v>7</v>
      </c>
      <c r="L64" s="12">
        <f>E64*G64/J64</f>
        <v>9</v>
      </c>
      <c r="M64" s="12"/>
      <c r="N64" s="1" t="s">
        <v>3</v>
      </c>
      <c r="Q64" s="1" t="s">
        <v>13</v>
      </c>
      <c r="S64" s="12">
        <f>+C56</f>
        <v>22.5</v>
      </c>
      <c r="T64" s="12"/>
      <c r="U64" s="8" t="s">
        <v>8</v>
      </c>
      <c r="V64" s="12">
        <f>+L64</f>
        <v>9</v>
      </c>
      <c r="W64" s="12"/>
      <c r="X64" s="8" t="s">
        <v>9</v>
      </c>
      <c r="Y64" s="12">
        <f>+J49</f>
        <v>15</v>
      </c>
      <c r="Z64" s="12"/>
      <c r="AA64" s="8" t="s">
        <v>8</v>
      </c>
      <c r="AB64" s="12">
        <f>+L64-F57</f>
        <v>6</v>
      </c>
      <c r="AC64" s="12"/>
      <c r="AD64" s="8" t="s">
        <v>9</v>
      </c>
      <c r="AE64" s="12">
        <f>+Q49</f>
        <v>15</v>
      </c>
      <c r="AF64" s="12"/>
      <c r="AG64" s="8" t="s">
        <v>8</v>
      </c>
      <c r="AH64" s="12">
        <f>+L64-F57-M57</f>
        <v>3</v>
      </c>
      <c r="AI64" s="12"/>
      <c r="AJ64" s="8" t="s">
        <v>7</v>
      </c>
      <c r="AK64" s="12">
        <f>+S64*V64-Y64*AB64-AE64*AH64</f>
        <v>67.5</v>
      </c>
      <c r="AL64" s="12"/>
      <c r="AM64" s="12"/>
      <c r="AN64" s="1" t="s">
        <v>10</v>
      </c>
      <c r="BJ64" s="3"/>
    </row>
    <row r="65" spans="2:62">
      <c r="B65" s="6"/>
      <c r="D65" s="1" t="s">
        <v>5</v>
      </c>
      <c r="E65" s="12">
        <f>+Q59/2</f>
        <v>6</v>
      </c>
      <c r="F65" s="12"/>
      <c r="G65" s="1" t="s">
        <v>3</v>
      </c>
      <c r="Q65" s="1" t="s">
        <v>14</v>
      </c>
      <c r="T65" s="12">
        <f>+C56</f>
        <v>22.5</v>
      </c>
      <c r="U65" s="12"/>
      <c r="V65" s="8" t="s">
        <v>8</v>
      </c>
      <c r="W65" s="12">
        <f>+E65</f>
        <v>6</v>
      </c>
      <c r="X65" s="12"/>
      <c r="Y65" s="8" t="s">
        <v>9</v>
      </c>
      <c r="Z65" s="12">
        <f>+J49</f>
        <v>15</v>
      </c>
      <c r="AA65" s="12"/>
      <c r="AB65" s="8" t="s">
        <v>8</v>
      </c>
      <c r="AC65" s="12">
        <f>+Q59/2-F57</f>
        <v>3</v>
      </c>
      <c r="AD65" s="12"/>
      <c r="AE65" s="8" t="s">
        <v>7</v>
      </c>
      <c r="AF65" s="12">
        <f>+T65*W65-Z65*AC65</f>
        <v>90</v>
      </c>
      <c r="AG65" s="12"/>
      <c r="AH65" s="12"/>
      <c r="AI65" s="1" t="s">
        <v>10</v>
      </c>
      <c r="BJ65" s="3"/>
    </row>
    <row r="66" spans="2:62">
      <c r="B66" s="6"/>
      <c r="D66" s="1" t="s">
        <v>19</v>
      </c>
      <c r="BJ66" s="3"/>
    </row>
    <row r="67" spans="2:62">
      <c r="B67" s="6"/>
      <c r="D67" s="1" t="s">
        <v>15</v>
      </c>
      <c r="F67" s="12">
        <v>12.5</v>
      </c>
      <c r="G67" s="12"/>
      <c r="H67" s="8" t="s">
        <v>8</v>
      </c>
      <c r="I67" s="12">
        <f>+AF65</f>
        <v>90</v>
      </c>
      <c r="J67" s="12"/>
      <c r="K67" s="12"/>
      <c r="L67" s="1" t="s">
        <v>16</v>
      </c>
      <c r="M67" s="12">
        <v>2.5</v>
      </c>
      <c r="N67" s="12"/>
      <c r="O67" s="8" t="s">
        <v>8</v>
      </c>
      <c r="P67" s="12">
        <f>+I67</f>
        <v>90</v>
      </c>
      <c r="Q67" s="12"/>
      <c r="R67" s="12"/>
      <c r="S67" s="8" t="s">
        <v>17</v>
      </c>
      <c r="T67" s="1">
        <v>3</v>
      </c>
      <c r="U67" s="8" t="s">
        <v>8</v>
      </c>
      <c r="V67" s="12">
        <f>+Y62</f>
        <v>67.5</v>
      </c>
      <c r="W67" s="12"/>
      <c r="X67" s="12"/>
      <c r="Y67" s="8" t="s">
        <v>17</v>
      </c>
      <c r="Z67" s="1">
        <v>4</v>
      </c>
      <c r="AA67" s="8" t="s">
        <v>8</v>
      </c>
      <c r="AB67" s="12">
        <f>+AE63</f>
        <v>90</v>
      </c>
      <c r="AC67" s="12"/>
      <c r="AD67" s="12"/>
      <c r="AE67" s="8" t="s">
        <v>17</v>
      </c>
      <c r="AF67" s="1">
        <v>3</v>
      </c>
      <c r="AG67" s="8" t="s">
        <v>8</v>
      </c>
      <c r="AH67" s="12">
        <f>+AK64</f>
        <v>67.5</v>
      </c>
      <c r="AI67" s="12"/>
      <c r="AJ67" s="12"/>
      <c r="AK67" s="1" t="s">
        <v>18</v>
      </c>
      <c r="BJ67" s="3"/>
    </row>
    <row r="68" spans="2:62">
      <c r="B68" s="6"/>
      <c r="D68" s="1" t="s">
        <v>15</v>
      </c>
      <c r="F68" s="12">
        <f>F67*I67/(M67*P67+T67*V67+Z67*AB67+AF67*AH67)</f>
        <v>1.1363636363636365</v>
      </c>
      <c r="G68" s="12"/>
      <c r="H68" s="12"/>
      <c r="BJ68" s="3"/>
    </row>
    <row r="69" spans="2:62">
      <c r="B69" s="6"/>
      <c r="F69" s="8"/>
      <c r="G69" s="8"/>
      <c r="H69" s="8"/>
      <c r="BJ69" s="3"/>
    </row>
    <row r="70" spans="2:62">
      <c r="B70" s="6"/>
      <c r="D70" s="7" t="s">
        <v>30</v>
      </c>
      <c r="BJ70" s="3"/>
    </row>
    <row r="71" spans="2:62">
      <c r="B71" s="6"/>
      <c r="J71" s="13">
        <v>15</v>
      </c>
      <c r="K71" s="13"/>
      <c r="L71" s="1" t="s">
        <v>1</v>
      </c>
      <c r="Q71" s="12">
        <f>+J71</f>
        <v>15</v>
      </c>
      <c r="R71" s="12"/>
      <c r="S71" s="1" t="s">
        <v>1</v>
      </c>
      <c r="X71" s="12">
        <f>+Q71</f>
        <v>15</v>
      </c>
      <c r="Y71" s="12"/>
      <c r="Z71" s="1" t="s">
        <v>1</v>
      </c>
      <c r="AE71" s="12">
        <f>+X71</f>
        <v>15</v>
      </c>
      <c r="AF71" s="12"/>
      <c r="AG71" s="1" t="s">
        <v>1</v>
      </c>
      <c r="BJ71" s="3"/>
    </row>
    <row r="72" spans="2:62">
      <c r="B72" s="6"/>
      <c r="BJ72" s="3"/>
    </row>
    <row r="73" spans="2:62">
      <c r="B73" s="6"/>
      <c r="BJ73" s="3"/>
    </row>
    <row r="74" spans="2:62">
      <c r="B74" s="6"/>
      <c r="BJ74" s="3"/>
    </row>
    <row r="75" spans="2:62">
      <c r="B75" s="6"/>
      <c r="L75" s="1" t="s">
        <v>20</v>
      </c>
      <c r="U75" s="1" t="s">
        <v>21</v>
      </c>
      <c r="AD75" s="1" t="s">
        <v>22</v>
      </c>
      <c r="BJ75" s="3"/>
    </row>
    <row r="76" spans="2:62">
      <c r="B76" s="6"/>
      <c r="S76" s="1" t="s">
        <v>15</v>
      </c>
      <c r="U76" s="12">
        <f>+F90</f>
        <v>1.1363636363636365</v>
      </c>
      <c r="V76" s="12"/>
      <c r="W76" s="12"/>
      <c r="BJ76" s="3"/>
    </row>
    <row r="77" spans="2:62">
      <c r="B77" s="6"/>
      <c r="BJ77" s="3"/>
    </row>
    <row r="78" spans="2:62">
      <c r="B78" s="6"/>
      <c r="C78" s="12">
        <f>+J71*2</f>
        <v>30</v>
      </c>
      <c r="D78" s="12"/>
      <c r="E78" s="1" t="s">
        <v>1</v>
      </c>
      <c r="AL78" s="12">
        <f>+Q71*2</f>
        <v>30</v>
      </c>
      <c r="AM78" s="12"/>
      <c r="AN78" s="1" t="s">
        <v>1</v>
      </c>
      <c r="BJ78" s="3"/>
    </row>
    <row r="79" spans="2:62">
      <c r="B79" s="6"/>
      <c r="C79" s="8"/>
      <c r="D79" s="8"/>
      <c r="F79" s="12">
        <f>+T81/5</f>
        <v>2.4</v>
      </c>
      <c r="G79" s="12"/>
      <c r="H79" s="1" t="s">
        <v>3</v>
      </c>
      <c r="M79" s="12">
        <f>+F79</f>
        <v>2.4</v>
      </c>
      <c r="N79" s="12"/>
      <c r="O79" s="1" t="s">
        <v>3</v>
      </c>
      <c r="T79" s="12">
        <f>+M79</f>
        <v>2.4</v>
      </c>
      <c r="U79" s="12"/>
      <c r="V79" s="1" t="s">
        <v>3</v>
      </c>
      <c r="AA79" s="12">
        <f>+T79</f>
        <v>2.4</v>
      </c>
      <c r="AB79" s="12"/>
      <c r="AC79" s="1" t="s">
        <v>3</v>
      </c>
      <c r="AI79" s="12">
        <f>+AA79</f>
        <v>2.4</v>
      </c>
      <c r="AJ79" s="12"/>
      <c r="AK79" s="1" t="s">
        <v>3</v>
      </c>
      <c r="BJ79" s="3"/>
    </row>
    <row r="80" spans="2:62">
      <c r="B80" s="6"/>
      <c r="C80" s="8"/>
      <c r="D80" s="8"/>
      <c r="BJ80" s="3"/>
    </row>
    <row r="81" spans="2:62">
      <c r="B81" s="6"/>
      <c r="S81" s="1" t="s">
        <v>2</v>
      </c>
      <c r="T81" s="13">
        <v>12</v>
      </c>
      <c r="U81" s="13"/>
      <c r="V81" s="1" t="s">
        <v>3</v>
      </c>
      <c r="BJ81" s="3"/>
    </row>
    <row r="82" spans="2:62">
      <c r="B82" s="6"/>
      <c r="F82" s="1" t="s">
        <v>4</v>
      </c>
      <c r="BJ82" s="3"/>
    </row>
    <row r="83" spans="2:62">
      <c r="B83" s="6"/>
      <c r="BJ83" s="3"/>
    </row>
    <row r="84" spans="2:62">
      <c r="B84" s="6"/>
      <c r="D84" s="1" t="s">
        <v>5</v>
      </c>
      <c r="E84" s="12">
        <f>+T81</f>
        <v>12</v>
      </c>
      <c r="F84" s="12"/>
      <c r="G84" s="8" t="s">
        <v>6</v>
      </c>
      <c r="H84" s="1">
        <v>4</v>
      </c>
      <c r="I84" s="8" t="s">
        <v>7</v>
      </c>
      <c r="J84" s="12">
        <f>+E84/H84</f>
        <v>3</v>
      </c>
      <c r="K84" s="12"/>
      <c r="L84" s="1" t="s">
        <v>3</v>
      </c>
      <c r="Q84" s="1" t="s">
        <v>11</v>
      </c>
      <c r="S84" s="12">
        <f>+C78</f>
        <v>30</v>
      </c>
      <c r="T84" s="12"/>
      <c r="U84" s="8" t="s">
        <v>8</v>
      </c>
      <c r="V84" s="12">
        <f>+J84</f>
        <v>3</v>
      </c>
      <c r="W84" s="12"/>
      <c r="X84" s="8" t="s">
        <v>9</v>
      </c>
      <c r="Y84" s="12">
        <f>+J71</f>
        <v>15</v>
      </c>
      <c r="Z84" s="12"/>
      <c r="AA84" s="8" t="s">
        <v>8</v>
      </c>
      <c r="AB84" s="12">
        <f>+J84-F79</f>
        <v>0.60000000000000009</v>
      </c>
      <c r="AC84" s="12"/>
      <c r="AD84" s="8" t="s">
        <v>7</v>
      </c>
      <c r="AE84" s="12">
        <f>+S84*V84-Y84*AB84</f>
        <v>81</v>
      </c>
      <c r="AF84" s="12"/>
      <c r="AG84" s="12"/>
      <c r="AH84" s="1" t="s">
        <v>10</v>
      </c>
      <c r="BJ84" s="3"/>
    </row>
    <row r="85" spans="2:62">
      <c r="B85" s="6"/>
      <c r="D85" s="1" t="s">
        <v>5</v>
      </c>
      <c r="E85" s="1">
        <v>2</v>
      </c>
      <c r="F85" s="8" t="s">
        <v>8</v>
      </c>
      <c r="G85" s="12">
        <f>+E84</f>
        <v>12</v>
      </c>
      <c r="H85" s="12"/>
      <c r="I85" s="8" t="s">
        <v>6</v>
      </c>
      <c r="J85" s="1">
        <v>4</v>
      </c>
      <c r="K85" s="8" t="s">
        <v>7</v>
      </c>
      <c r="L85" s="12">
        <f>E85*G85/J85</f>
        <v>6</v>
      </c>
      <c r="M85" s="12"/>
      <c r="N85" s="1" t="s">
        <v>3</v>
      </c>
      <c r="Q85" s="1" t="s">
        <v>12</v>
      </c>
      <c r="S85" s="12">
        <f>+C78</f>
        <v>30</v>
      </c>
      <c r="T85" s="12"/>
      <c r="U85" s="8" t="s">
        <v>8</v>
      </c>
      <c r="V85" s="12">
        <f>+L85</f>
        <v>6</v>
      </c>
      <c r="W85" s="12"/>
      <c r="X85" s="8" t="s">
        <v>9</v>
      </c>
      <c r="Y85" s="12">
        <f>+J71</f>
        <v>15</v>
      </c>
      <c r="Z85" s="12"/>
      <c r="AA85" s="8" t="s">
        <v>8</v>
      </c>
      <c r="AB85" s="12">
        <f>+L85-F79</f>
        <v>3.6</v>
      </c>
      <c r="AC85" s="12"/>
      <c r="AD85" s="8" t="s">
        <v>9</v>
      </c>
      <c r="AE85" s="12">
        <f>+Q71</f>
        <v>15</v>
      </c>
      <c r="AF85" s="12"/>
      <c r="AG85" s="8" t="s">
        <v>8</v>
      </c>
      <c r="AH85" s="12">
        <f>+L85-F79-M79</f>
        <v>1.2000000000000002</v>
      </c>
      <c r="AI85" s="12"/>
      <c r="AJ85" s="8" t="s">
        <v>7</v>
      </c>
      <c r="AK85" s="12">
        <f>+S85*V85-Y85*AB85-AE85*AH85</f>
        <v>108</v>
      </c>
      <c r="AL85" s="12"/>
      <c r="AM85" s="12"/>
      <c r="AN85" s="1" t="s">
        <v>10</v>
      </c>
      <c r="BJ85" s="3"/>
    </row>
    <row r="86" spans="2:62">
      <c r="B86" s="6"/>
      <c r="D86" s="1" t="s">
        <v>5</v>
      </c>
      <c r="E86" s="1">
        <v>3</v>
      </c>
      <c r="F86" s="8" t="s">
        <v>8</v>
      </c>
      <c r="G86" s="12">
        <f>+G85</f>
        <v>12</v>
      </c>
      <c r="H86" s="12"/>
      <c r="I86" s="8" t="s">
        <v>6</v>
      </c>
      <c r="J86" s="1">
        <v>4</v>
      </c>
      <c r="K86" s="8" t="s">
        <v>7</v>
      </c>
      <c r="L86" s="12">
        <f>E86*G86/J86</f>
        <v>9</v>
      </c>
      <c r="M86" s="12"/>
      <c r="N86" s="1" t="s">
        <v>3</v>
      </c>
      <c r="Q86" s="1" t="s">
        <v>13</v>
      </c>
      <c r="S86" s="12">
        <f>+C78</f>
        <v>30</v>
      </c>
      <c r="T86" s="12"/>
      <c r="U86" s="8" t="s">
        <v>8</v>
      </c>
      <c r="V86" s="12">
        <f>+L86</f>
        <v>9</v>
      </c>
      <c r="W86" s="12"/>
      <c r="X86" s="8" t="s">
        <v>9</v>
      </c>
      <c r="Y86" s="12">
        <f>+J71</f>
        <v>15</v>
      </c>
      <c r="Z86" s="12"/>
      <c r="AA86" s="8" t="s">
        <v>8</v>
      </c>
      <c r="AB86" s="12">
        <f>+L86-F79</f>
        <v>6.6</v>
      </c>
      <c r="AC86" s="12"/>
      <c r="AD86" s="8" t="s">
        <v>9</v>
      </c>
      <c r="AE86" s="12">
        <f>+Q71</f>
        <v>15</v>
      </c>
      <c r="AF86" s="12"/>
      <c r="AG86" s="8" t="s">
        <v>8</v>
      </c>
      <c r="AH86" s="12">
        <f>+L86-F79-M79</f>
        <v>4.1999999999999993</v>
      </c>
      <c r="AI86" s="12"/>
      <c r="AJ86" s="8" t="s">
        <v>9</v>
      </c>
      <c r="AK86" s="12">
        <f>+X71</f>
        <v>15</v>
      </c>
      <c r="AL86" s="12"/>
      <c r="AM86" s="8" t="s">
        <v>8</v>
      </c>
      <c r="AN86" s="12">
        <f>+L86-F79-M79-T79</f>
        <v>1.7999999999999994</v>
      </c>
      <c r="AO86" s="12"/>
      <c r="AP86" s="8" t="s">
        <v>7</v>
      </c>
      <c r="AQ86" s="12">
        <f>+S86*V86-Y86*AB86-AE86*AH86-AK86*AN86</f>
        <v>81.000000000000028</v>
      </c>
      <c r="AR86" s="12"/>
      <c r="AS86" s="12"/>
      <c r="AT86" s="1" t="s">
        <v>10</v>
      </c>
      <c r="BJ86" s="3"/>
    </row>
    <row r="87" spans="2:62">
      <c r="B87" s="6"/>
      <c r="D87" s="1" t="s">
        <v>5</v>
      </c>
      <c r="E87" s="12">
        <f>+T81/2</f>
        <v>6</v>
      </c>
      <c r="F87" s="12"/>
      <c r="G87" s="1" t="s">
        <v>3</v>
      </c>
      <c r="Q87" s="1" t="s">
        <v>14</v>
      </c>
      <c r="T87" s="12">
        <f>+C78</f>
        <v>30</v>
      </c>
      <c r="U87" s="12"/>
      <c r="V87" s="8" t="s">
        <v>8</v>
      </c>
      <c r="W87" s="12">
        <f>+E87</f>
        <v>6</v>
      </c>
      <c r="X87" s="12"/>
      <c r="Y87" s="8" t="s">
        <v>9</v>
      </c>
      <c r="Z87" s="12">
        <f>+J71</f>
        <v>15</v>
      </c>
      <c r="AA87" s="12"/>
      <c r="AB87" s="8" t="s">
        <v>8</v>
      </c>
      <c r="AC87" s="12">
        <f>E87-F79</f>
        <v>3.6</v>
      </c>
      <c r="AD87" s="12"/>
      <c r="AE87" s="8" t="s">
        <v>9</v>
      </c>
      <c r="AF87" s="12">
        <f>+Q71</f>
        <v>15</v>
      </c>
      <c r="AG87" s="12"/>
      <c r="AH87" s="8" t="s">
        <v>8</v>
      </c>
      <c r="AI87" s="12">
        <f>+E87-F79-M79</f>
        <v>1.2000000000000002</v>
      </c>
      <c r="AJ87" s="12"/>
      <c r="AK87" s="8" t="s">
        <v>7</v>
      </c>
      <c r="AL87" s="12">
        <f>+T87*W87-Z87*AC87-AF87*AI87</f>
        <v>108</v>
      </c>
      <c r="AM87" s="12"/>
      <c r="AN87" s="12"/>
      <c r="AO87" s="1" t="s">
        <v>10</v>
      </c>
      <c r="BJ87" s="3"/>
    </row>
    <row r="88" spans="2:62">
      <c r="B88" s="6"/>
      <c r="D88" s="1" t="s">
        <v>19</v>
      </c>
      <c r="BJ88" s="3"/>
    </row>
    <row r="89" spans="2:62">
      <c r="B89" s="6"/>
      <c r="D89" s="1" t="s">
        <v>15</v>
      </c>
      <c r="F89" s="12">
        <v>12.5</v>
      </c>
      <c r="G89" s="12"/>
      <c r="H89" s="8" t="s">
        <v>8</v>
      </c>
      <c r="I89" s="12">
        <f>+AL87</f>
        <v>108</v>
      </c>
      <c r="J89" s="12"/>
      <c r="K89" s="12"/>
      <c r="L89" s="1" t="s">
        <v>16</v>
      </c>
      <c r="M89" s="12">
        <v>2.5</v>
      </c>
      <c r="N89" s="12"/>
      <c r="O89" s="8" t="s">
        <v>8</v>
      </c>
      <c r="P89" s="12">
        <f>+I89</f>
        <v>108</v>
      </c>
      <c r="Q89" s="12"/>
      <c r="R89" s="12"/>
      <c r="S89" s="8" t="s">
        <v>17</v>
      </c>
      <c r="T89" s="1">
        <v>3</v>
      </c>
      <c r="U89" s="8" t="s">
        <v>8</v>
      </c>
      <c r="V89" s="12">
        <f>+AE84</f>
        <v>81</v>
      </c>
      <c r="W89" s="12"/>
      <c r="X89" s="12"/>
      <c r="Y89" s="8" t="s">
        <v>17</v>
      </c>
      <c r="Z89" s="1">
        <v>4</v>
      </c>
      <c r="AA89" s="8" t="s">
        <v>8</v>
      </c>
      <c r="AB89" s="12">
        <f>+AK85</f>
        <v>108</v>
      </c>
      <c r="AC89" s="12"/>
      <c r="AD89" s="12"/>
      <c r="AE89" s="8" t="s">
        <v>17</v>
      </c>
      <c r="AF89" s="1">
        <v>3</v>
      </c>
      <c r="AG89" s="8" t="s">
        <v>8</v>
      </c>
      <c r="AH89" s="12">
        <f>+AQ86</f>
        <v>81.000000000000028</v>
      </c>
      <c r="AI89" s="12"/>
      <c r="AJ89" s="12"/>
      <c r="AK89" s="1" t="s">
        <v>18</v>
      </c>
      <c r="BJ89" s="3"/>
    </row>
    <row r="90" spans="2:62">
      <c r="B90" s="6"/>
      <c r="D90" s="1" t="s">
        <v>15</v>
      </c>
      <c r="F90" s="12">
        <f>F89*I89/(M89*P89+T89*V89+Z89*AB89+AF89*AH89)</f>
        <v>1.1363636363636365</v>
      </c>
      <c r="G90" s="12"/>
      <c r="H90" s="12"/>
      <c r="BJ90" s="3"/>
    </row>
    <row r="91" spans="2:62">
      <c r="B91" s="6"/>
      <c r="F91" s="8"/>
      <c r="G91" s="8"/>
      <c r="H91" s="8"/>
      <c r="BJ91" s="3"/>
    </row>
    <row r="92" spans="2:62">
      <c r="B92" s="6"/>
      <c r="D92" s="7" t="s">
        <v>31</v>
      </c>
      <c r="BJ92" s="3"/>
    </row>
    <row r="93" spans="2:62">
      <c r="B93" s="6"/>
      <c r="J93" s="13">
        <v>15</v>
      </c>
      <c r="K93" s="13"/>
      <c r="L93" s="1" t="s">
        <v>1</v>
      </c>
      <c r="BJ93" s="3"/>
    </row>
    <row r="94" spans="2:62">
      <c r="B94" s="6"/>
      <c r="BJ94" s="3"/>
    </row>
    <row r="95" spans="2:62">
      <c r="B95" s="6"/>
      <c r="BJ95" s="3"/>
    </row>
    <row r="96" spans="2:62">
      <c r="B96" s="6"/>
      <c r="BJ96" s="3"/>
    </row>
    <row r="97" spans="2:62">
      <c r="B97" s="6"/>
      <c r="E97" s="1" t="s">
        <v>20</v>
      </c>
      <c r="G97" s="1" t="s">
        <v>21</v>
      </c>
      <c r="I97" s="1" t="s">
        <v>22</v>
      </c>
      <c r="BJ97" s="3"/>
    </row>
    <row r="98" spans="2:62">
      <c r="B98" s="6"/>
      <c r="E98" s="1" t="s">
        <v>15</v>
      </c>
      <c r="G98" s="12">
        <f>+F112</f>
        <v>1.6666666666666667</v>
      </c>
      <c r="H98" s="12"/>
      <c r="I98" s="12"/>
      <c r="L98" s="1" t="s">
        <v>15</v>
      </c>
      <c r="N98" s="12">
        <f>+G98</f>
        <v>1.6666666666666667</v>
      </c>
      <c r="O98" s="12"/>
      <c r="P98" s="12"/>
      <c r="BJ98" s="3"/>
    </row>
    <row r="99" spans="2:62">
      <c r="B99" s="6"/>
      <c r="BJ99" s="3"/>
    </row>
    <row r="100" spans="2:62">
      <c r="B100" s="6"/>
      <c r="C100" s="12">
        <f>+J93/2</f>
        <v>7.5</v>
      </c>
      <c r="D100" s="12"/>
      <c r="E100" s="1" t="s">
        <v>1</v>
      </c>
      <c r="Q100" s="12">
        <f>+J93/2</f>
        <v>7.5</v>
      </c>
      <c r="R100" s="12"/>
      <c r="S100" s="1" t="s">
        <v>1</v>
      </c>
      <c r="BJ100" s="3"/>
    </row>
    <row r="101" spans="2:62">
      <c r="B101" s="6"/>
      <c r="C101" s="8"/>
      <c r="D101" s="8"/>
      <c r="G101" s="12">
        <f>+J103/2</f>
        <v>12</v>
      </c>
      <c r="H101" s="12"/>
      <c r="I101" s="1" t="s">
        <v>3</v>
      </c>
      <c r="M101" s="12">
        <f>+J103/2</f>
        <v>12</v>
      </c>
      <c r="N101" s="12"/>
      <c r="O101" s="1" t="s">
        <v>3</v>
      </c>
      <c r="Q101" s="8"/>
      <c r="R101" s="8"/>
      <c r="BJ101" s="3"/>
    </row>
    <row r="102" spans="2:62">
      <c r="B102" s="6"/>
      <c r="C102" s="8"/>
      <c r="D102" s="8"/>
      <c r="Q102" s="8"/>
      <c r="R102" s="8"/>
      <c r="BJ102" s="3"/>
    </row>
    <row r="103" spans="2:62">
      <c r="B103" s="6"/>
      <c r="I103" s="1" t="s">
        <v>2</v>
      </c>
      <c r="J103" s="13">
        <v>24</v>
      </c>
      <c r="K103" s="13"/>
      <c r="L103" s="1" t="s">
        <v>3</v>
      </c>
      <c r="BJ103" s="3"/>
    </row>
    <row r="104" spans="2:62">
      <c r="B104" s="6"/>
      <c r="F104" s="1" t="s">
        <v>4</v>
      </c>
      <c r="BJ104" s="3"/>
    </row>
    <row r="105" spans="2:62">
      <c r="B105" s="6"/>
      <c r="BJ105" s="3"/>
    </row>
    <row r="106" spans="2:62">
      <c r="B106" s="6"/>
      <c r="D106" s="1" t="s">
        <v>5</v>
      </c>
      <c r="E106" s="12">
        <f>+G101</f>
        <v>12</v>
      </c>
      <c r="F106" s="12"/>
      <c r="G106" s="8" t="s">
        <v>6</v>
      </c>
      <c r="H106" s="1">
        <v>4</v>
      </c>
      <c r="I106" s="8" t="s">
        <v>7</v>
      </c>
      <c r="J106" s="12">
        <f>+E106/H106</f>
        <v>3</v>
      </c>
      <c r="K106" s="12"/>
      <c r="L106" s="1" t="s">
        <v>3</v>
      </c>
      <c r="Q106" s="1" t="s">
        <v>11</v>
      </c>
      <c r="S106" s="12">
        <f>+C100</f>
        <v>7.5</v>
      </c>
      <c r="T106" s="12"/>
      <c r="U106" s="8" t="s">
        <v>8</v>
      </c>
      <c r="V106" s="12">
        <f>+J106</f>
        <v>3</v>
      </c>
      <c r="W106" s="12"/>
      <c r="X106" s="8" t="s">
        <v>7</v>
      </c>
      <c r="Y106" s="12">
        <f>+S106*V106</f>
        <v>22.5</v>
      </c>
      <c r="Z106" s="12"/>
      <c r="AA106" s="12"/>
      <c r="AB106" s="1" t="s">
        <v>10</v>
      </c>
      <c r="AD106" s="8"/>
      <c r="BJ106" s="3"/>
    </row>
    <row r="107" spans="2:62">
      <c r="B107" s="6"/>
      <c r="D107" s="1" t="s">
        <v>5</v>
      </c>
      <c r="E107" s="1">
        <v>2</v>
      </c>
      <c r="F107" s="8" t="s">
        <v>8</v>
      </c>
      <c r="G107" s="12">
        <f>+E106</f>
        <v>12</v>
      </c>
      <c r="H107" s="12"/>
      <c r="I107" s="8" t="s">
        <v>6</v>
      </c>
      <c r="J107" s="1">
        <v>4</v>
      </c>
      <c r="K107" s="8" t="s">
        <v>7</v>
      </c>
      <c r="L107" s="12">
        <f>E107*G107/J107</f>
        <v>6</v>
      </c>
      <c r="M107" s="12"/>
      <c r="N107" s="1" t="s">
        <v>3</v>
      </c>
      <c r="Q107" s="1" t="s">
        <v>12</v>
      </c>
      <c r="S107" s="12">
        <f>+C100</f>
        <v>7.5</v>
      </c>
      <c r="T107" s="12"/>
      <c r="U107" s="8" t="s">
        <v>8</v>
      </c>
      <c r="V107" s="12">
        <f>+L107</f>
        <v>6</v>
      </c>
      <c r="W107" s="12"/>
      <c r="X107" s="8" t="s">
        <v>7</v>
      </c>
      <c r="Y107" s="12">
        <f>+S107*V107</f>
        <v>45</v>
      </c>
      <c r="Z107" s="12"/>
      <c r="AA107" s="12"/>
      <c r="AB107" s="1" t="s">
        <v>10</v>
      </c>
      <c r="AD107" s="8"/>
      <c r="BJ107" s="3"/>
    </row>
    <row r="108" spans="2:62">
      <c r="B108" s="6"/>
      <c r="D108" s="1" t="s">
        <v>5</v>
      </c>
      <c r="E108" s="1">
        <v>3</v>
      </c>
      <c r="F108" s="8" t="s">
        <v>8</v>
      </c>
      <c r="G108" s="12">
        <f>+G107</f>
        <v>12</v>
      </c>
      <c r="H108" s="12"/>
      <c r="I108" s="8" t="s">
        <v>6</v>
      </c>
      <c r="J108" s="1">
        <v>4</v>
      </c>
      <c r="K108" s="8" t="s">
        <v>7</v>
      </c>
      <c r="L108" s="12">
        <f>E108*G108/J108</f>
        <v>9</v>
      </c>
      <c r="M108" s="12"/>
      <c r="N108" s="1" t="s">
        <v>3</v>
      </c>
      <c r="Q108" s="1" t="s">
        <v>13</v>
      </c>
      <c r="S108" s="12">
        <f>+C100</f>
        <v>7.5</v>
      </c>
      <c r="T108" s="12"/>
      <c r="U108" s="8" t="s">
        <v>8</v>
      </c>
      <c r="V108" s="12">
        <f>+L108</f>
        <v>9</v>
      </c>
      <c r="W108" s="12"/>
      <c r="X108" s="8" t="s">
        <v>7</v>
      </c>
      <c r="Y108" s="12">
        <f>+S108*V108</f>
        <v>67.5</v>
      </c>
      <c r="Z108" s="12"/>
      <c r="AA108" s="12"/>
      <c r="AB108" s="1" t="s">
        <v>10</v>
      </c>
      <c r="BJ108" s="3"/>
    </row>
    <row r="109" spans="2:62">
      <c r="B109" s="6"/>
      <c r="D109" s="1" t="s">
        <v>5</v>
      </c>
      <c r="E109" s="12">
        <f>+J103/2</f>
        <v>12</v>
      </c>
      <c r="F109" s="12"/>
      <c r="G109" s="1" t="s">
        <v>3</v>
      </c>
      <c r="Q109" s="1" t="s">
        <v>14</v>
      </c>
      <c r="T109" s="12">
        <f>+C100</f>
        <v>7.5</v>
      </c>
      <c r="U109" s="12"/>
      <c r="V109" s="8" t="s">
        <v>8</v>
      </c>
      <c r="W109" s="12">
        <f>+E109</f>
        <v>12</v>
      </c>
      <c r="X109" s="12"/>
      <c r="Y109" s="8" t="s">
        <v>7</v>
      </c>
      <c r="Z109" s="12">
        <f>+T109*W109</f>
        <v>90</v>
      </c>
      <c r="AA109" s="12"/>
      <c r="AB109" s="12"/>
      <c r="AC109" s="1" t="s">
        <v>10</v>
      </c>
      <c r="AE109" s="8"/>
      <c r="BJ109" s="3"/>
    </row>
    <row r="110" spans="2:62">
      <c r="B110" s="6"/>
      <c r="D110" s="1" t="s">
        <v>19</v>
      </c>
      <c r="BJ110" s="3"/>
    </row>
    <row r="111" spans="2:62">
      <c r="B111" s="6"/>
      <c r="D111" s="1" t="s">
        <v>15</v>
      </c>
      <c r="F111" s="12">
        <v>12.5</v>
      </c>
      <c r="G111" s="12"/>
      <c r="H111" s="8" t="s">
        <v>8</v>
      </c>
      <c r="I111" s="12">
        <f>+Z109</f>
        <v>90</v>
      </c>
      <c r="J111" s="12"/>
      <c r="K111" s="12"/>
      <c r="L111" s="1" t="s">
        <v>16</v>
      </c>
      <c r="M111" s="12">
        <v>2.5</v>
      </c>
      <c r="N111" s="12"/>
      <c r="O111" s="8" t="s">
        <v>8</v>
      </c>
      <c r="P111" s="12">
        <f>+I111</f>
        <v>90</v>
      </c>
      <c r="Q111" s="12"/>
      <c r="R111" s="12"/>
      <c r="S111" s="8" t="s">
        <v>17</v>
      </c>
      <c r="T111" s="1">
        <v>3</v>
      </c>
      <c r="U111" s="8" t="s">
        <v>8</v>
      </c>
      <c r="V111" s="12">
        <f>+Y106</f>
        <v>22.5</v>
      </c>
      <c r="W111" s="12"/>
      <c r="X111" s="12"/>
      <c r="Y111" s="8" t="s">
        <v>17</v>
      </c>
      <c r="Z111" s="1">
        <v>4</v>
      </c>
      <c r="AA111" s="8" t="s">
        <v>8</v>
      </c>
      <c r="AB111" s="12">
        <f>+Y107</f>
        <v>45</v>
      </c>
      <c r="AC111" s="12"/>
      <c r="AD111" s="12"/>
      <c r="AE111" s="8" t="s">
        <v>17</v>
      </c>
      <c r="AF111" s="1">
        <v>3</v>
      </c>
      <c r="AG111" s="8" t="s">
        <v>8</v>
      </c>
      <c r="AH111" s="12">
        <f>+Y108</f>
        <v>67.5</v>
      </c>
      <c r="AI111" s="12"/>
      <c r="AJ111" s="12"/>
      <c r="AK111" s="1" t="s">
        <v>18</v>
      </c>
      <c r="BJ111" s="3"/>
    </row>
    <row r="112" spans="2:62">
      <c r="B112" s="6"/>
      <c r="D112" s="1" t="s">
        <v>15</v>
      </c>
      <c r="F112" s="12">
        <f>F111*I111/(M111*P111+T111*V111+Z111*AB111+AF111*AH111)</f>
        <v>1.6666666666666667</v>
      </c>
      <c r="G112" s="12"/>
      <c r="H112" s="12"/>
      <c r="BJ112" s="3"/>
    </row>
    <row r="113" spans="2:62">
      <c r="B113" s="6"/>
      <c r="F113" s="8"/>
      <c r="G113" s="8"/>
      <c r="H113" s="8"/>
      <c r="BJ113" s="3"/>
    </row>
    <row r="114" spans="2:62">
      <c r="B114" s="6"/>
      <c r="D114" s="7" t="s">
        <v>31</v>
      </c>
      <c r="BJ114" s="3"/>
    </row>
    <row r="115" spans="2:62">
      <c r="B115" s="6"/>
      <c r="F115" s="13">
        <v>15</v>
      </c>
      <c r="G115" s="13"/>
      <c r="H115" s="1" t="s">
        <v>1</v>
      </c>
      <c r="M115" s="12">
        <f>+F115</f>
        <v>15</v>
      </c>
      <c r="N115" s="12"/>
      <c r="O115" s="1" t="s">
        <v>1</v>
      </c>
      <c r="BJ115" s="3"/>
    </row>
    <row r="116" spans="2:62">
      <c r="B116" s="6"/>
      <c r="BJ116" s="3"/>
    </row>
    <row r="117" spans="2:62">
      <c r="B117" s="6"/>
      <c r="BJ117" s="3"/>
    </row>
    <row r="118" spans="2:62">
      <c r="B118" s="6"/>
      <c r="BJ118" s="3"/>
    </row>
    <row r="119" spans="2:62">
      <c r="B119" s="6"/>
      <c r="E119" s="1" t="s">
        <v>20</v>
      </c>
      <c r="G119" s="1" t="s">
        <v>21</v>
      </c>
      <c r="I119" s="1" t="s">
        <v>22</v>
      </c>
      <c r="BJ119" s="3"/>
    </row>
    <row r="120" spans="2:62">
      <c r="B120" s="6"/>
      <c r="E120" s="1" t="s">
        <v>15</v>
      </c>
      <c r="G120" s="12">
        <f>+F136</f>
        <v>1.1363636363636365</v>
      </c>
      <c r="H120" s="12"/>
      <c r="I120" s="12"/>
      <c r="L120" s="1" t="s">
        <v>15</v>
      </c>
      <c r="N120" s="12">
        <f>+G120</f>
        <v>1.1363636363636365</v>
      </c>
      <c r="O120" s="12"/>
      <c r="P120" s="12"/>
      <c r="BJ120" s="3"/>
    </row>
    <row r="121" spans="2:62">
      <c r="B121" s="6"/>
      <c r="BJ121" s="3"/>
    </row>
    <row r="122" spans="2:62">
      <c r="B122" s="6"/>
      <c r="C122" s="12">
        <f>+F115</f>
        <v>15</v>
      </c>
      <c r="D122" s="12"/>
      <c r="E122" s="1" t="s">
        <v>1</v>
      </c>
      <c r="Q122" s="12">
        <f>+M115</f>
        <v>15</v>
      </c>
      <c r="R122" s="12"/>
      <c r="S122" s="1" t="s">
        <v>1</v>
      </c>
      <c r="BJ122" s="3"/>
    </row>
    <row r="123" spans="2:62">
      <c r="B123" s="6"/>
      <c r="C123" s="8"/>
      <c r="D123" s="12">
        <f>+F125/2</f>
        <v>6</v>
      </c>
      <c r="E123" s="12"/>
      <c r="F123" s="1" t="s">
        <v>3</v>
      </c>
      <c r="H123" s="12">
        <f>+D123</f>
        <v>6</v>
      </c>
      <c r="I123" s="12"/>
      <c r="J123" s="1" t="s">
        <v>3</v>
      </c>
      <c r="K123" s="12">
        <f>+H123</f>
        <v>6</v>
      </c>
      <c r="L123" s="12"/>
      <c r="M123" s="1" t="s">
        <v>3</v>
      </c>
      <c r="O123" s="12">
        <f>+K123</f>
        <v>6</v>
      </c>
      <c r="P123" s="12"/>
      <c r="Q123" s="8" t="s">
        <v>3</v>
      </c>
      <c r="R123" s="8"/>
      <c r="BJ123" s="3"/>
    </row>
    <row r="124" spans="2:62">
      <c r="B124" s="6"/>
      <c r="C124" s="8"/>
      <c r="D124" s="8"/>
      <c r="Q124" s="8"/>
      <c r="R124" s="8"/>
      <c r="BJ124" s="3"/>
    </row>
    <row r="125" spans="2:62">
      <c r="B125" s="6"/>
      <c r="C125" s="8"/>
      <c r="D125" s="8"/>
      <c r="F125" s="12">
        <f>+J127/2</f>
        <v>12</v>
      </c>
      <c r="G125" s="12"/>
      <c r="H125" s="1" t="s">
        <v>3</v>
      </c>
      <c r="M125" s="12">
        <f>+J127/2</f>
        <v>12</v>
      </c>
      <c r="N125" s="12"/>
      <c r="O125" s="1" t="s">
        <v>3</v>
      </c>
      <c r="Q125" s="8"/>
      <c r="R125" s="8"/>
      <c r="BJ125" s="3"/>
    </row>
    <row r="126" spans="2:62">
      <c r="B126" s="6"/>
      <c r="C126" s="8"/>
      <c r="D126" s="8"/>
      <c r="Q126" s="8"/>
      <c r="R126" s="8"/>
      <c r="BJ126" s="3"/>
    </row>
    <row r="127" spans="2:62">
      <c r="B127" s="6"/>
      <c r="I127" s="1" t="s">
        <v>2</v>
      </c>
      <c r="J127" s="13">
        <v>24</v>
      </c>
      <c r="K127" s="13"/>
      <c r="L127" s="1" t="s">
        <v>3</v>
      </c>
      <c r="BJ127" s="3"/>
    </row>
    <row r="128" spans="2:62">
      <c r="B128" s="6"/>
      <c r="F128" s="1" t="s">
        <v>4</v>
      </c>
      <c r="BJ128" s="3"/>
    </row>
    <row r="129" spans="2:62">
      <c r="B129" s="6"/>
      <c r="BJ129" s="3"/>
    </row>
    <row r="130" spans="2:62">
      <c r="B130" s="6"/>
      <c r="D130" s="1" t="s">
        <v>5</v>
      </c>
      <c r="E130" s="12">
        <f>+F125</f>
        <v>12</v>
      </c>
      <c r="F130" s="12"/>
      <c r="G130" s="8" t="s">
        <v>6</v>
      </c>
      <c r="H130" s="1">
        <v>4</v>
      </c>
      <c r="I130" s="8" t="s">
        <v>7</v>
      </c>
      <c r="J130" s="12">
        <f>+E130/H130</f>
        <v>3</v>
      </c>
      <c r="K130" s="12"/>
      <c r="L130" s="1" t="s">
        <v>3</v>
      </c>
      <c r="Q130" s="1" t="s">
        <v>11</v>
      </c>
      <c r="S130" s="12">
        <f>+C122</f>
        <v>15</v>
      </c>
      <c r="T130" s="12"/>
      <c r="U130" s="8" t="s">
        <v>8</v>
      </c>
      <c r="V130" s="12">
        <f>+J130</f>
        <v>3</v>
      </c>
      <c r="W130" s="12"/>
      <c r="X130" s="8" t="s">
        <v>7</v>
      </c>
      <c r="Y130" s="12">
        <f>+S130*V130</f>
        <v>45</v>
      </c>
      <c r="Z130" s="12"/>
      <c r="AA130" s="12"/>
      <c r="AB130" s="1" t="s">
        <v>10</v>
      </c>
      <c r="AD130" s="8"/>
      <c r="BJ130" s="3"/>
    </row>
    <row r="131" spans="2:62">
      <c r="B131" s="6"/>
      <c r="D131" s="1" t="s">
        <v>5</v>
      </c>
      <c r="E131" s="1">
        <v>2</v>
      </c>
      <c r="F131" s="8" t="s">
        <v>8</v>
      </c>
      <c r="G131" s="12">
        <f>+E130</f>
        <v>12</v>
      </c>
      <c r="H131" s="12"/>
      <c r="I131" s="8" t="s">
        <v>6</v>
      </c>
      <c r="J131" s="1">
        <v>4</v>
      </c>
      <c r="K131" s="8" t="s">
        <v>7</v>
      </c>
      <c r="L131" s="12">
        <f>E131*G131/J131</f>
        <v>6</v>
      </c>
      <c r="M131" s="12"/>
      <c r="N131" s="1" t="s">
        <v>3</v>
      </c>
      <c r="Q131" s="1" t="s">
        <v>12</v>
      </c>
      <c r="S131" s="12">
        <f>+C122</f>
        <v>15</v>
      </c>
      <c r="T131" s="12"/>
      <c r="U131" s="8" t="s">
        <v>8</v>
      </c>
      <c r="V131" s="12">
        <f>+L131</f>
        <v>6</v>
      </c>
      <c r="W131" s="12"/>
      <c r="X131" s="8" t="s">
        <v>7</v>
      </c>
      <c r="Y131" s="12">
        <f>+S131*V131</f>
        <v>90</v>
      </c>
      <c r="Z131" s="12"/>
      <c r="AA131" s="12"/>
      <c r="AB131" s="1" t="s">
        <v>10</v>
      </c>
      <c r="AD131" s="8"/>
      <c r="BJ131" s="3"/>
    </row>
    <row r="132" spans="2:62">
      <c r="B132" s="6"/>
      <c r="D132" s="1" t="s">
        <v>5</v>
      </c>
      <c r="E132" s="1">
        <v>3</v>
      </c>
      <c r="F132" s="8" t="s">
        <v>8</v>
      </c>
      <c r="G132" s="12">
        <f>+G131</f>
        <v>12</v>
      </c>
      <c r="H132" s="12"/>
      <c r="I132" s="8" t="s">
        <v>6</v>
      </c>
      <c r="J132" s="1">
        <v>4</v>
      </c>
      <c r="K132" s="8" t="s">
        <v>7</v>
      </c>
      <c r="L132" s="12">
        <f>E132*G132/J132</f>
        <v>9</v>
      </c>
      <c r="M132" s="12"/>
      <c r="N132" s="1" t="s">
        <v>3</v>
      </c>
      <c r="Q132" s="1" t="s">
        <v>13</v>
      </c>
      <c r="S132" s="12">
        <f>+C122</f>
        <v>15</v>
      </c>
      <c r="T132" s="12"/>
      <c r="U132" s="8" t="s">
        <v>8</v>
      </c>
      <c r="V132" s="12">
        <f>+L132</f>
        <v>9</v>
      </c>
      <c r="W132" s="12"/>
      <c r="X132" s="8" t="s">
        <v>9</v>
      </c>
      <c r="Y132" s="12">
        <f>+F115</f>
        <v>15</v>
      </c>
      <c r="Z132" s="12"/>
      <c r="AA132" s="8" t="s">
        <v>8</v>
      </c>
      <c r="AB132" s="12">
        <f>+L132-D123</f>
        <v>3</v>
      </c>
      <c r="AC132" s="12"/>
      <c r="AD132" s="8" t="s">
        <v>7</v>
      </c>
      <c r="AE132" s="12">
        <f>+S132*V132-Y132*AB132</f>
        <v>90</v>
      </c>
      <c r="AF132" s="12"/>
      <c r="AG132" s="12"/>
      <c r="AH132" s="1" t="s">
        <v>10</v>
      </c>
      <c r="BJ132" s="3"/>
    </row>
    <row r="133" spans="2:62">
      <c r="B133" s="6"/>
      <c r="D133" s="1" t="s">
        <v>5</v>
      </c>
      <c r="E133" s="12">
        <f>+J127/2</f>
        <v>12</v>
      </c>
      <c r="F133" s="12"/>
      <c r="G133" s="1" t="s">
        <v>3</v>
      </c>
      <c r="Q133" s="1" t="s">
        <v>14</v>
      </c>
      <c r="T133" s="12">
        <f>+C122</f>
        <v>15</v>
      </c>
      <c r="U133" s="12"/>
      <c r="V133" s="8" t="s">
        <v>8</v>
      </c>
      <c r="W133" s="12">
        <f>+E133</f>
        <v>12</v>
      </c>
      <c r="X133" s="12"/>
      <c r="Y133" s="8" t="s">
        <v>9</v>
      </c>
      <c r="Z133" s="12">
        <f>+F115</f>
        <v>15</v>
      </c>
      <c r="AA133" s="12"/>
      <c r="AB133" s="8" t="s">
        <v>8</v>
      </c>
      <c r="AC133" s="12">
        <f>+E133-D123</f>
        <v>6</v>
      </c>
      <c r="AD133" s="12"/>
      <c r="AE133" s="8" t="s">
        <v>7</v>
      </c>
      <c r="AF133" s="12">
        <f>+T133*W133-Z133*AC133</f>
        <v>90</v>
      </c>
      <c r="AG133" s="12"/>
      <c r="AH133" s="12"/>
      <c r="AI133" s="1" t="s">
        <v>10</v>
      </c>
      <c r="BJ133" s="3"/>
    </row>
    <row r="134" spans="2:62">
      <c r="B134" s="6"/>
      <c r="D134" s="1" t="s">
        <v>19</v>
      </c>
      <c r="BJ134" s="3"/>
    </row>
    <row r="135" spans="2:62">
      <c r="B135" s="6"/>
      <c r="D135" s="1" t="s">
        <v>15</v>
      </c>
      <c r="F135" s="12">
        <v>12.5</v>
      </c>
      <c r="G135" s="12"/>
      <c r="H135" s="8" t="s">
        <v>8</v>
      </c>
      <c r="I135" s="12">
        <f>+AF133</f>
        <v>90</v>
      </c>
      <c r="J135" s="12"/>
      <c r="K135" s="12"/>
      <c r="L135" s="1" t="s">
        <v>16</v>
      </c>
      <c r="M135" s="12">
        <v>2.5</v>
      </c>
      <c r="N135" s="12"/>
      <c r="O135" s="8" t="s">
        <v>8</v>
      </c>
      <c r="P135" s="12">
        <f>+I135</f>
        <v>90</v>
      </c>
      <c r="Q135" s="12"/>
      <c r="R135" s="12"/>
      <c r="S135" s="8" t="s">
        <v>17</v>
      </c>
      <c r="T135" s="1">
        <v>3</v>
      </c>
      <c r="U135" s="8" t="s">
        <v>8</v>
      </c>
      <c r="V135" s="12">
        <f>+Y130</f>
        <v>45</v>
      </c>
      <c r="W135" s="12"/>
      <c r="X135" s="12"/>
      <c r="Y135" s="8" t="s">
        <v>17</v>
      </c>
      <c r="Z135" s="1">
        <v>4</v>
      </c>
      <c r="AA135" s="8" t="s">
        <v>8</v>
      </c>
      <c r="AB135" s="12">
        <f>+Y131</f>
        <v>90</v>
      </c>
      <c r="AC135" s="12"/>
      <c r="AD135" s="12"/>
      <c r="AE135" s="8" t="s">
        <v>17</v>
      </c>
      <c r="AF135" s="1">
        <v>3</v>
      </c>
      <c r="AG135" s="8" t="s">
        <v>8</v>
      </c>
      <c r="AH135" s="12">
        <f>+AE132</f>
        <v>90</v>
      </c>
      <c r="AI135" s="12"/>
      <c r="AJ135" s="12"/>
      <c r="AK135" s="1" t="s">
        <v>18</v>
      </c>
      <c r="BJ135" s="3"/>
    </row>
    <row r="136" spans="2:62">
      <c r="B136" s="6"/>
      <c r="D136" s="1" t="s">
        <v>15</v>
      </c>
      <c r="F136" s="12">
        <f>F135*I135/(M135*P135+T135*V135+Z135*AB135+AF135*AH135)</f>
        <v>1.1363636363636365</v>
      </c>
      <c r="G136" s="12"/>
      <c r="H136" s="12"/>
      <c r="BJ136" s="3"/>
    </row>
    <row r="137" spans="2:62">
      <c r="B137" s="6"/>
      <c r="BJ137" s="3"/>
    </row>
    <row r="138" spans="2:62">
      <c r="B138" s="6"/>
      <c r="D138" s="7" t="s">
        <v>31</v>
      </c>
      <c r="BJ138" s="3"/>
    </row>
    <row r="139" spans="2:62">
      <c r="B139" s="6"/>
      <c r="J139" s="13">
        <v>15</v>
      </c>
      <c r="K139" s="13"/>
      <c r="L139" s="1" t="s">
        <v>1</v>
      </c>
      <c r="Q139" s="12">
        <f>+J139</f>
        <v>15</v>
      </c>
      <c r="R139" s="12"/>
      <c r="S139" s="1" t="s">
        <v>1</v>
      </c>
      <c r="BJ139" s="3"/>
    </row>
    <row r="140" spans="2:62">
      <c r="B140" s="6"/>
      <c r="BJ140" s="3"/>
    </row>
    <row r="141" spans="2:62">
      <c r="B141" s="6"/>
      <c r="BJ141" s="3"/>
    </row>
    <row r="142" spans="2:62">
      <c r="B142" s="6"/>
      <c r="BJ142" s="3"/>
    </row>
    <row r="143" spans="2:62">
      <c r="B143" s="6"/>
      <c r="E143" s="1" t="s">
        <v>20</v>
      </c>
      <c r="G143" s="1" t="s">
        <v>21</v>
      </c>
      <c r="I143" s="1" t="s">
        <v>22</v>
      </c>
      <c r="L143" s="1" t="s">
        <v>27</v>
      </c>
      <c r="N143" s="1" t="s">
        <v>28</v>
      </c>
      <c r="P143" s="1" t="s">
        <v>29</v>
      </c>
      <c r="BJ143" s="3"/>
    </row>
    <row r="144" spans="2:62">
      <c r="B144" s="6"/>
      <c r="E144" s="1" t="s">
        <v>15</v>
      </c>
      <c r="G144" s="12">
        <f>+F158</f>
        <v>1.6666666666666667</v>
      </c>
      <c r="H144" s="12"/>
      <c r="I144" s="12"/>
      <c r="L144" s="1" t="s">
        <v>15</v>
      </c>
      <c r="N144" s="12">
        <f>+F165</f>
        <v>1</v>
      </c>
      <c r="O144" s="12"/>
      <c r="P144" s="12"/>
      <c r="S144" s="1" t="s">
        <v>15</v>
      </c>
      <c r="U144" s="12">
        <f>+G144</f>
        <v>1.6666666666666667</v>
      </c>
      <c r="V144" s="12"/>
      <c r="W144" s="12"/>
      <c r="BJ144" s="3"/>
    </row>
    <row r="145" spans="2:62">
      <c r="B145" s="6"/>
      <c r="BJ145" s="3"/>
    </row>
    <row r="146" spans="2:62">
      <c r="B146" s="6"/>
      <c r="C146" s="12">
        <f>+J139</f>
        <v>15</v>
      </c>
      <c r="D146" s="12"/>
      <c r="E146" s="1" t="s">
        <v>1</v>
      </c>
      <c r="X146" s="12">
        <f>+Q139</f>
        <v>15</v>
      </c>
      <c r="Y146" s="12"/>
      <c r="Z146" s="1" t="s">
        <v>1</v>
      </c>
      <c r="BJ146" s="3"/>
    </row>
    <row r="147" spans="2:62">
      <c r="B147" s="6"/>
      <c r="C147" s="8"/>
      <c r="D147" s="8"/>
      <c r="F147" s="12">
        <f>+M149/3</f>
        <v>4</v>
      </c>
      <c r="G147" s="12"/>
      <c r="H147" s="1" t="s">
        <v>3</v>
      </c>
      <c r="M147" s="12">
        <f>+F147</f>
        <v>4</v>
      </c>
      <c r="N147" s="12"/>
      <c r="O147" s="1" t="s">
        <v>3</v>
      </c>
      <c r="T147" s="12">
        <f>+M147</f>
        <v>4</v>
      </c>
      <c r="U147" s="12"/>
      <c r="V147" s="1" t="s">
        <v>3</v>
      </c>
      <c r="BJ147" s="3"/>
    </row>
    <row r="148" spans="2:62">
      <c r="B148" s="6"/>
      <c r="C148" s="8"/>
      <c r="D148" s="8"/>
      <c r="BJ148" s="3"/>
    </row>
    <row r="149" spans="2:62">
      <c r="B149" s="6"/>
      <c r="L149" s="1" t="s">
        <v>2</v>
      </c>
      <c r="M149" s="13">
        <v>12</v>
      </c>
      <c r="N149" s="13"/>
      <c r="O149" s="1" t="s">
        <v>3</v>
      </c>
      <c r="BJ149" s="3"/>
    </row>
    <row r="150" spans="2:62">
      <c r="B150" s="6"/>
      <c r="F150" s="1" t="s">
        <v>4</v>
      </c>
      <c r="BJ150" s="3"/>
    </row>
    <row r="151" spans="2:62">
      <c r="B151" s="6"/>
      <c r="BJ151" s="3"/>
    </row>
    <row r="152" spans="2:62">
      <c r="B152" s="6"/>
      <c r="D152" s="1" t="s">
        <v>5</v>
      </c>
      <c r="E152" s="12">
        <f>+F147</f>
        <v>4</v>
      </c>
      <c r="F152" s="12"/>
      <c r="G152" s="8" t="s">
        <v>6</v>
      </c>
      <c r="H152" s="1">
        <v>4</v>
      </c>
      <c r="I152" s="8" t="s">
        <v>7</v>
      </c>
      <c r="J152" s="12">
        <f>+E152/H152</f>
        <v>1</v>
      </c>
      <c r="K152" s="12"/>
      <c r="L152" s="1" t="s">
        <v>3</v>
      </c>
      <c r="Q152" s="1" t="s">
        <v>11</v>
      </c>
      <c r="S152" s="12">
        <f>+C146</f>
        <v>15</v>
      </c>
      <c r="T152" s="12"/>
      <c r="U152" s="8" t="s">
        <v>8</v>
      </c>
      <c r="V152" s="12">
        <f>+J152</f>
        <v>1</v>
      </c>
      <c r="W152" s="12"/>
      <c r="X152" s="8" t="s">
        <v>7</v>
      </c>
      <c r="Y152" s="12">
        <f>+S152*V152</f>
        <v>15</v>
      </c>
      <c r="Z152" s="12"/>
      <c r="AA152" s="12"/>
      <c r="AB152" s="1" t="s">
        <v>10</v>
      </c>
      <c r="AD152" s="8"/>
      <c r="BJ152" s="3"/>
    </row>
    <row r="153" spans="2:62">
      <c r="B153" s="6"/>
      <c r="D153" s="1" t="s">
        <v>5</v>
      </c>
      <c r="E153" s="1">
        <v>2</v>
      </c>
      <c r="F153" s="8" t="s">
        <v>8</v>
      </c>
      <c r="G153" s="12">
        <f>+E152</f>
        <v>4</v>
      </c>
      <c r="H153" s="12"/>
      <c r="I153" s="8" t="s">
        <v>6</v>
      </c>
      <c r="J153" s="1">
        <v>4</v>
      </c>
      <c r="K153" s="8" t="s">
        <v>7</v>
      </c>
      <c r="L153" s="12">
        <f>E153*G153/J153</f>
        <v>2</v>
      </c>
      <c r="M153" s="12"/>
      <c r="N153" s="1" t="s">
        <v>3</v>
      </c>
      <c r="Q153" s="1" t="s">
        <v>12</v>
      </c>
      <c r="S153" s="12">
        <f>+C146</f>
        <v>15</v>
      </c>
      <c r="T153" s="12"/>
      <c r="U153" s="8" t="s">
        <v>8</v>
      </c>
      <c r="V153" s="12">
        <f>+L153</f>
        <v>2</v>
      </c>
      <c r="W153" s="12"/>
      <c r="X153" s="8" t="s">
        <v>7</v>
      </c>
      <c r="Y153" s="12">
        <f>+S153*V153</f>
        <v>30</v>
      </c>
      <c r="Z153" s="12"/>
      <c r="AA153" s="12"/>
      <c r="AB153" s="1" t="s">
        <v>10</v>
      </c>
      <c r="BJ153" s="3"/>
    </row>
    <row r="154" spans="2:62">
      <c r="B154" s="6"/>
      <c r="D154" s="1" t="s">
        <v>5</v>
      </c>
      <c r="E154" s="1">
        <v>3</v>
      </c>
      <c r="F154" s="8" t="s">
        <v>8</v>
      </c>
      <c r="G154" s="12">
        <f>+G153</f>
        <v>4</v>
      </c>
      <c r="H154" s="12"/>
      <c r="I154" s="8" t="s">
        <v>6</v>
      </c>
      <c r="J154" s="1">
        <v>4</v>
      </c>
      <c r="K154" s="8" t="s">
        <v>7</v>
      </c>
      <c r="L154" s="12">
        <f>E154*G154/J154</f>
        <v>3</v>
      </c>
      <c r="M154" s="12"/>
      <c r="N154" s="1" t="s">
        <v>3</v>
      </c>
      <c r="Q154" s="1" t="s">
        <v>13</v>
      </c>
      <c r="S154" s="12">
        <f>+C146</f>
        <v>15</v>
      </c>
      <c r="T154" s="12"/>
      <c r="U154" s="8" t="s">
        <v>8</v>
      </c>
      <c r="V154" s="12">
        <f>+L154</f>
        <v>3</v>
      </c>
      <c r="W154" s="12"/>
      <c r="X154" s="8" t="s">
        <v>7</v>
      </c>
      <c r="Y154" s="12">
        <f>+S154*V154</f>
        <v>45</v>
      </c>
      <c r="Z154" s="12"/>
      <c r="AA154" s="12"/>
      <c r="AB154" s="1" t="s">
        <v>10</v>
      </c>
      <c r="AD154" s="8"/>
      <c r="AG154" s="8"/>
      <c r="BJ154" s="3"/>
    </row>
    <row r="155" spans="2:62">
      <c r="B155" s="6"/>
      <c r="D155" s="1" t="s">
        <v>5</v>
      </c>
      <c r="E155" s="12">
        <f>+G154</f>
        <v>4</v>
      </c>
      <c r="F155" s="12"/>
      <c r="G155" s="1" t="s">
        <v>3</v>
      </c>
      <c r="Q155" s="1" t="s">
        <v>14</v>
      </c>
      <c r="T155" s="12">
        <f>+C146</f>
        <v>15</v>
      </c>
      <c r="U155" s="12"/>
      <c r="V155" s="8" t="s">
        <v>8</v>
      </c>
      <c r="W155" s="12">
        <f>+E155</f>
        <v>4</v>
      </c>
      <c r="X155" s="12"/>
      <c r="Y155" s="8" t="s">
        <v>7</v>
      </c>
      <c r="Z155" s="12">
        <f>+T155*W155</f>
        <v>60</v>
      </c>
      <c r="AA155" s="12"/>
      <c r="AB155" s="12"/>
      <c r="AC155" s="1" t="s">
        <v>10</v>
      </c>
      <c r="BJ155" s="3"/>
    </row>
    <row r="156" spans="2:62">
      <c r="B156" s="6"/>
      <c r="D156" s="1" t="s">
        <v>19</v>
      </c>
      <c r="BJ156" s="3"/>
    </row>
    <row r="157" spans="2:62">
      <c r="B157" s="6"/>
      <c r="D157" s="1" t="s">
        <v>15</v>
      </c>
      <c r="F157" s="12">
        <v>12.5</v>
      </c>
      <c r="G157" s="12"/>
      <c r="H157" s="8" t="s">
        <v>8</v>
      </c>
      <c r="I157" s="12">
        <f>+Z155</f>
        <v>60</v>
      </c>
      <c r="J157" s="12"/>
      <c r="K157" s="12"/>
      <c r="L157" s="1" t="s">
        <v>16</v>
      </c>
      <c r="M157" s="12">
        <v>2.5</v>
      </c>
      <c r="N157" s="12"/>
      <c r="O157" s="8" t="s">
        <v>8</v>
      </c>
      <c r="P157" s="12">
        <f>+I157</f>
        <v>60</v>
      </c>
      <c r="Q157" s="12"/>
      <c r="R157" s="12"/>
      <c r="S157" s="8" t="s">
        <v>17</v>
      </c>
      <c r="T157" s="1">
        <v>3</v>
      </c>
      <c r="U157" s="8" t="s">
        <v>8</v>
      </c>
      <c r="V157" s="12">
        <f>+Y152</f>
        <v>15</v>
      </c>
      <c r="W157" s="12"/>
      <c r="X157" s="12"/>
      <c r="Y157" s="8" t="s">
        <v>17</v>
      </c>
      <c r="Z157" s="1">
        <v>4</v>
      </c>
      <c r="AA157" s="8" t="s">
        <v>8</v>
      </c>
      <c r="AB157" s="12">
        <f>+Y153</f>
        <v>30</v>
      </c>
      <c r="AC157" s="12"/>
      <c r="AD157" s="12"/>
      <c r="AE157" s="8" t="s">
        <v>17</v>
      </c>
      <c r="AF157" s="1">
        <v>3</v>
      </c>
      <c r="AG157" s="8" t="s">
        <v>8</v>
      </c>
      <c r="AH157" s="12">
        <f>+Y154</f>
        <v>45</v>
      </c>
      <c r="AI157" s="12"/>
      <c r="AJ157" s="12"/>
      <c r="AK157" s="1" t="s">
        <v>18</v>
      </c>
      <c r="BJ157" s="3"/>
    </row>
    <row r="158" spans="2:62">
      <c r="B158" s="6"/>
      <c r="D158" s="1" t="s">
        <v>15</v>
      </c>
      <c r="F158" s="12">
        <f>F157*I157/(M157*P157+T157*V157+Z157*AB157+AF157*AH157)</f>
        <v>1.6666666666666667</v>
      </c>
      <c r="G158" s="12"/>
      <c r="H158" s="12"/>
      <c r="BJ158" s="3"/>
    </row>
    <row r="159" spans="2:62">
      <c r="B159" s="6"/>
      <c r="D159" s="1" t="s">
        <v>5</v>
      </c>
      <c r="E159" s="12">
        <f>+M147</f>
        <v>4</v>
      </c>
      <c r="F159" s="12"/>
      <c r="G159" s="8" t="s">
        <v>6</v>
      </c>
      <c r="H159" s="1">
        <v>4</v>
      </c>
      <c r="I159" s="8" t="s">
        <v>17</v>
      </c>
      <c r="J159" s="12">
        <f>+F147</f>
        <v>4</v>
      </c>
      <c r="K159" s="12"/>
      <c r="L159" s="8" t="s">
        <v>7</v>
      </c>
      <c r="M159" s="12">
        <f>+E159/H159+J159</f>
        <v>5</v>
      </c>
      <c r="N159" s="12"/>
      <c r="O159" s="1" t="s">
        <v>3</v>
      </c>
      <c r="V159" s="1" t="s">
        <v>23</v>
      </c>
      <c r="X159" s="12">
        <f>+C146</f>
        <v>15</v>
      </c>
      <c r="Y159" s="12"/>
      <c r="Z159" s="8" t="s">
        <v>8</v>
      </c>
      <c r="AA159" s="12">
        <f>+M159</f>
        <v>5</v>
      </c>
      <c r="AB159" s="12"/>
      <c r="AC159" s="8" t="s">
        <v>9</v>
      </c>
      <c r="AD159" s="12">
        <f>+J139</f>
        <v>15</v>
      </c>
      <c r="AE159" s="12"/>
      <c r="AF159" s="8" t="s">
        <v>8</v>
      </c>
      <c r="AG159" s="12">
        <f>+M159-F147</f>
        <v>1</v>
      </c>
      <c r="AH159" s="12"/>
      <c r="AI159" s="8" t="s">
        <v>7</v>
      </c>
      <c r="AJ159" s="12">
        <f>+X159*AA159-AD159*AG159</f>
        <v>60</v>
      </c>
      <c r="AK159" s="12"/>
      <c r="AL159" s="12"/>
      <c r="AM159" s="1" t="s">
        <v>10</v>
      </c>
      <c r="BJ159" s="3"/>
    </row>
    <row r="160" spans="2:62">
      <c r="B160" s="6"/>
      <c r="D160" s="1" t="s">
        <v>5</v>
      </c>
      <c r="E160" s="1">
        <v>2</v>
      </c>
      <c r="F160" s="8" t="s">
        <v>8</v>
      </c>
      <c r="G160" s="12">
        <f>+E159</f>
        <v>4</v>
      </c>
      <c r="H160" s="12"/>
      <c r="I160" s="8" t="s">
        <v>6</v>
      </c>
      <c r="J160" s="1">
        <v>4</v>
      </c>
      <c r="K160" s="8" t="s">
        <v>17</v>
      </c>
      <c r="L160" s="12">
        <f>+F147</f>
        <v>4</v>
      </c>
      <c r="M160" s="12"/>
      <c r="N160" s="8" t="s">
        <v>7</v>
      </c>
      <c r="O160" s="12">
        <f>E160*G160/J160+L160</f>
        <v>6</v>
      </c>
      <c r="P160" s="12"/>
      <c r="Q160" s="1" t="s">
        <v>3</v>
      </c>
      <c r="V160" s="1" t="s">
        <v>24</v>
      </c>
      <c r="X160" s="12">
        <f>+C146</f>
        <v>15</v>
      </c>
      <c r="Y160" s="12"/>
      <c r="Z160" s="8" t="s">
        <v>8</v>
      </c>
      <c r="AA160" s="12">
        <f>+O160</f>
        <v>6</v>
      </c>
      <c r="AB160" s="12"/>
      <c r="AC160" s="8" t="s">
        <v>9</v>
      </c>
      <c r="AD160" s="12">
        <f>+J139</f>
        <v>15</v>
      </c>
      <c r="AE160" s="12"/>
      <c r="AF160" s="8" t="s">
        <v>8</v>
      </c>
      <c r="AG160" s="12">
        <f>+O160-F147</f>
        <v>2</v>
      </c>
      <c r="AH160" s="12"/>
      <c r="AI160" s="8" t="s">
        <v>7</v>
      </c>
      <c r="AJ160" s="12">
        <f>+X160*AA160-AD160*AG160</f>
        <v>60</v>
      </c>
      <c r="AK160" s="12"/>
      <c r="AL160" s="12"/>
      <c r="AM160" s="1" t="s">
        <v>10</v>
      </c>
      <c r="BJ160" s="3"/>
    </row>
    <row r="161" spans="2:62">
      <c r="B161" s="6"/>
      <c r="D161" s="1" t="s">
        <v>5</v>
      </c>
      <c r="E161" s="1">
        <v>3</v>
      </c>
      <c r="F161" s="8" t="s">
        <v>8</v>
      </c>
      <c r="G161" s="12">
        <f>+G160</f>
        <v>4</v>
      </c>
      <c r="H161" s="12"/>
      <c r="I161" s="8" t="s">
        <v>6</v>
      </c>
      <c r="J161" s="1">
        <v>4</v>
      </c>
      <c r="K161" s="8" t="s">
        <v>17</v>
      </c>
      <c r="L161" s="12">
        <f>+F147</f>
        <v>4</v>
      </c>
      <c r="M161" s="12"/>
      <c r="N161" s="8" t="s">
        <v>7</v>
      </c>
      <c r="O161" s="12">
        <f>E161*G161/J161+L161</f>
        <v>7</v>
      </c>
      <c r="P161" s="12"/>
      <c r="Q161" s="1" t="s">
        <v>3</v>
      </c>
      <c r="V161" s="1" t="s">
        <v>25</v>
      </c>
      <c r="X161" s="12">
        <f>+C146</f>
        <v>15</v>
      </c>
      <c r="Y161" s="12"/>
      <c r="Z161" s="8" t="s">
        <v>8</v>
      </c>
      <c r="AA161" s="12">
        <f>+O161</f>
        <v>7</v>
      </c>
      <c r="AB161" s="12"/>
      <c r="AC161" s="8" t="s">
        <v>9</v>
      </c>
      <c r="AD161" s="12">
        <f>+J139</f>
        <v>15</v>
      </c>
      <c r="AE161" s="12"/>
      <c r="AF161" s="8" t="s">
        <v>8</v>
      </c>
      <c r="AG161" s="12">
        <f>+O161-F147</f>
        <v>3</v>
      </c>
      <c r="AH161" s="12"/>
      <c r="AI161" s="8" t="s">
        <v>7</v>
      </c>
      <c r="AJ161" s="12">
        <f>+X161*AA161-AD161*AG161</f>
        <v>60</v>
      </c>
      <c r="AK161" s="12"/>
      <c r="AL161" s="12"/>
      <c r="AM161" s="1" t="s">
        <v>10</v>
      </c>
      <c r="BJ161" s="3"/>
    </row>
    <row r="162" spans="2:62">
      <c r="B162" s="6"/>
      <c r="D162" s="1" t="s">
        <v>5</v>
      </c>
      <c r="E162" s="12">
        <f>+M149/2</f>
        <v>6</v>
      </c>
      <c r="F162" s="12"/>
      <c r="G162" s="1" t="s">
        <v>3</v>
      </c>
      <c r="V162" s="1" t="s">
        <v>14</v>
      </c>
      <c r="Y162" s="12">
        <f>+C146</f>
        <v>15</v>
      </c>
      <c r="Z162" s="12"/>
      <c r="AA162" s="8" t="s">
        <v>8</v>
      </c>
      <c r="AB162" s="12">
        <f>+E162</f>
        <v>6</v>
      </c>
      <c r="AC162" s="12"/>
      <c r="AD162" s="8" t="s">
        <v>9</v>
      </c>
      <c r="AE162" s="12">
        <f>+J139</f>
        <v>15</v>
      </c>
      <c r="AF162" s="12"/>
      <c r="AG162" s="8" t="s">
        <v>8</v>
      </c>
      <c r="AH162" s="12">
        <f>+E162-F147</f>
        <v>2</v>
      </c>
      <c r="AI162" s="12"/>
      <c r="AJ162" s="8" t="s">
        <v>7</v>
      </c>
      <c r="AK162" s="12">
        <f>+Y162*AB162-AE162*AH162</f>
        <v>60</v>
      </c>
      <c r="AL162" s="12"/>
      <c r="AM162" s="12"/>
      <c r="AN162" s="1" t="s">
        <v>10</v>
      </c>
      <c r="BJ162" s="3"/>
    </row>
    <row r="163" spans="2:62">
      <c r="B163" s="6"/>
      <c r="D163" s="1" t="s">
        <v>26</v>
      </c>
      <c r="BJ163" s="3"/>
    </row>
    <row r="164" spans="2:62">
      <c r="B164" s="6"/>
      <c r="D164" s="1" t="s">
        <v>15</v>
      </c>
      <c r="F164" s="12">
        <v>12.5</v>
      </c>
      <c r="G164" s="12"/>
      <c r="H164" s="8" t="s">
        <v>8</v>
      </c>
      <c r="I164" s="12">
        <f>+AK162</f>
        <v>60</v>
      </c>
      <c r="J164" s="12"/>
      <c r="K164" s="12"/>
      <c r="L164" s="1" t="s">
        <v>16</v>
      </c>
      <c r="M164" s="12">
        <v>2.5</v>
      </c>
      <c r="N164" s="12"/>
      <c r="O164" s="8" t="s">
        <v>8</v>
      </c>
      <c r="P164" s="12">
        <f>+I164</f>
        <v>60</v>
      </c>
      <c r="Q164" s="12"/>
      <c r="R164" s="12"/>
      <c r="S164" s="8" t="s">
        <v>17</v>
      </c>
      <c r="T164" s="1">
        <v>3</v>
      </c>
      <c r="U164" s="8" t="s">
        <v>8</v>
      </c>
      <c r="V164" s="12">
        <f>+AJ159</f>
        <v>60</v>
      </c>
      <c r="W164" s="12"/>
      <c r="X164" s="12"/>
      <c r="Y164" s="8" t="s">
        <v>17</v>
      </c>
      <c r="Z164" s="1">
        <v>4</v>
      </c>
      <c r="AA164" s="8" t="s">
        <v>8</v>
      </c>
      <c r="AB164" s="12">
        <f>+AJ160</f>
        <v>60</v>
      </c>
      <c r="AC164" s="12"/>
      <c r="AD164" s="12"/>
      <c r="AE164" s="8" t="s">
        <v>17</v>
      </c>
      <c r="AF164" s="1">
        <v>3</v>
      </c>
      <c r="AG164" s="8" t="s">
        <v>8</v>
      </c>
      <c r="AH164" s="12">
        <f>+AJ161</f>
        <v>60</v>
      </c>
      <c r="AI164" s="12"/>
      <c r="AJ164" s="12"/>
      <c r="AK164" s="1" t="s">
        <v>18</v>
      </c>
      <c r="BJ164" s="3"/>
    </row>
    <row r="165" spans="2:62">
      <c r="B165" s="6"/>
      <c r="D165" s="1" t="s">
        <v>15</v>
      </c>
      <c r="F165" s="12">
        <f>F164*I164/(M164*P164+T164*V164+Z164*AB164+AF164*AH164)</f>
        <v>1</v>
      </c>
      <c r="G165" s="12"/>
      <c r="H165" s="12"/>
      <c r="BJ165" s="3"/>
    </row>
    <row r="166" spans="2:62">
      <c r="B166" s="6"/>
      <c r="BJ166" s="3"/>
    </row>
    <row r="167" spans="2:62">
      <c r="B167" s="6"/>
      <c r="D167" s="7" t="s">
        <v>31</v>
      </c>
      <c r="BJ167" s="3"/>
    </row>
    <row r="168" spans="2:62">
      <c r="B168" s="6"/>
      <c r="F168" s="13">
        <v>15</v>
      </c>
      <c r="G168" s="13"/>
      <c r="H168" s="1" t="s">
        <v>1</v>
      </c>
      <c r="M168" s="12">
        <f>+F168</f>
        <v>15</v>
      </c>
      <c r="N168" s="12"/>
      <c r="O168" s="1" t="s">
        <v>1</v>
      </c>
      <c r="T168" s="12">
        <f>+M168</f>
        <v>15</v>
      </c>
      <c r="U168" s="12"/>
      <c r="V168" s="1" t="s">
        <v>1</v>
      </c>
      <c r="BJ168" s="3"/>
    </row>
    <row r="169" spans="2:62">
      <c r="B169" s="6"/>
      <c r="BJ169" s="3"/>
    </row>
    <row r="170" spans="2:62">
      <c r="B170" s="6"/>
      <c r="BJ170" s="3"/>
    </row>
    <row r="171" spans="2:62">
      <c r="B171" s="6"/>
      <c r="BJ171" s="3"/>
    </row>
    <row r="172" spans="2:62">
      <c r="B172" s="6"/>
      <c r="E172" s="1" t="s">
        <v>20</v>
      </c>
      <c r="G172" s="1" t="s">
        <v>21</v>
      </c>
      <c r="I172" s="1" t="s">
        <v>22</v>
      </c>
      <c r="L172" s="1" t="s">
        <v>27</v>
      </c>
      <c r="N172" s="1" t="s">
        <v>28</v>
      </c>
      <c r="P172" s="1" t="s">
        <v>29</v>
      </c>
      <c r="BJ172" s="3"/>
    </row>
    <row r="173" spans="2:62">
      <c r="B173" s="6"/>
      <c r="E173" s="1" t="s">
        <v>15</v>
      </c>
      <c r="G173" s="12">
        <f>+F189</f>
        <v>1.3513513513513513</v>
      </c>
      <c r="H173" s="12"/>
      <c r="I173" s="12"/>
      <c r="L173" s="1" t="s">
        <v>15</v>
      </c>
      <c r="N173" s="12">
        <f>+F196</f>
        <v>1.0504201680672269</v>
      </c>
      <c r="O173" s="12"/>
      <c r="P173" s="12"/>
      <c r="S173" s="1" t="s">
        <v>15</v>
      </c>
      <c r="U173" s="12">
        <f>+G173</f>
        <v>1.3513513513513513</v>
      </c>
      <c r="V173" s="12"/>
      <c r="W173" s="12"/>
      <c r="BJ173" s="3"/>
    </row>
    <row r="174" spans="2:62">
      <c r="B174" s="6"/>
      <c r="BJ174" s="3"/>
    </row>
    <row r="175" spans="2:62">
      <c r="B175" s="6"/>
      <c r="C175" s="12">
        <f>+F168*1.5</f>
        <v>22.5</v>
      </c>
      <c r="D175" s="12"/>
      <c r="E175" s="1" t="s">
        <v>1</v>
      </c>
      <c r="X175" s="12">
        <f>+T168*1.5</f>
        <v>22.5</v>
      </c>
      <c r="Y175" s="12"/>
      <c r="Z175" s="1" t="s">
        <v>1</v>
      </c>
      <c r="BJ175" s="3"/>
    </row>
    <row r="176" spans="2:62">
      <c r="B176" s="6"/>
      <c r="C176" s="8"/>
      <c r="D176" s="12">
        <f>+F178/2</f>
        <v>2</v>
      </c>
      <c r="E176" s="12"/>
      <c r="F176" s="1" t="s">
        <v>3</v>
      </c>
      <c r="H176" s="12">
        <f>+D176</f>
        <v>2</v>
      </c>
      <c r="I176" s="12"/>
      <c r="J176" s="1" t="s">
        <v>3</v>
      </c>
      <c r="K176" s="12">
        <f>+H176</f>
        <v>2</v>
      </c>
      <c r="L176" s="12"/>
      <c r="M176" s="1" t="s">
        <v>3</v>
      </c>
      <c r="O176" s="12">
        <f>+K176</f>
        <v>2</v>
      </c>
      <c r="P176" s="12"/>
      <c r="Q176" s="1" t="s">
        <v>3</v>
      </c>
      <c r="R176" s="12">
        <f>+O176</f>
        <v>2</v>
      </c>
      <c r="S176" s="12"/>
      <c r="T176" s="1" t="s">
        <v>3</v>
      </c>
      <c r="V176" s="12">
        <f>+R176</f>
        <v>2</v>
      </c>
      <c r="W176" s="12"/>
      <c r="X176" s="8" t="s">
        <v>3</v>
      </c>
      <c r="Y176" s="8"/>
      <c r="BJ176" s="3"/>
    </row>
    <row r="177" spans="2:62">
      <c r="B177" s="6"/>
      <c r="C177" s="8"/>
      <c r="D177" s="8"/>
      <c r="X177" s="8"/>
      <c r="Y177" s="8"/>
      <c r="BJ177" s="3"/>
    </row>
    <row r="178" spans="2:62">
      <c r="B178" s="6"/>
      <c r="C178" s="8"/>
      <c r="D178" s="8"/>
      <c r="F178" s="12">
        <f>+M180/3</f>
        <v>4</v>
      </c>
      <c r="G178" s="12"/>
      <c r="H178" s="1" t="s">
        <v>3</v>
      </c>
      <c r="M178" s="12">
        <f>+F178</f>
        <v>4</v>
      </c>
      <c r="N178" s="12"/>
      <c r="O178" s="1" t="s">
        <v>3</v>
      </c>
      <c r="T178" s="12">
        <f>+M178</f>
        <v>4</v>
      </c>
      <c r="U178" s="12"/>
      <c r="V178" s="1" t="s">
        <v>3</v>
      </c>
      <c r="BJ178" s="3"/>
    </row>
    <row r="179" spans="2:62">
      <c r="B179" s="6"/>
      <c r="C179" s="8"/>
      <c r="D179" s="8"/>
      <c r="BJ179" s="3"/>
    </row>
    <row r="180" spans="2:62">
      <c r="B180" s="6"/>
      <c r="L180" s="1" t="s">
        <v>2</v>
      </c>
      <c r="M180" s="13">
        <v>12</v>
      </c>
      <c r="N180" s="13"/>
      <c r="O180" s="1" t="s">
        <v>3</v>
      </c>
      <c r="BJ180" s="3"/>
    </row>
    <row r="181" spans="2:62">
      <c r="B181" s="6"/>
      <c r="F181" s="1" t="s">
        <v>4</v>
      </c>
      <c r="BJ181" s="3"/>
    </row>
    <row r="182" spans="2:62">
      <c r="B182" s="6"/>
      <c r="BJ182" s="3"/>
    </row>
    <row r="183" spans="2:62">
      <c r="B183" s="6"/>
      <c r="D183" s="1" t="s">
        <v>5</v>
      </c>
      <c r="E183" s="12">
        <f>+F178</f>
        <v>4</v>
      </c>
      <c r="F183" s="12"/>
      <c r="G183" s="8" t="s">
        <v>6</v>
      </c>
      <c r="H183" s="1">
        <v>4</v>
      </c>
      <c r="I183" s="8" t="s">
        <v>7</v>
      </c>
      <c r="J183" s="12">
        <f>+E183/H183</f>
        <v>1</v>
      </c>
      <c r="K183" s="12"/>
      <c r="L183" s="1" t="s">
        <v>3</v>
      </c>
      <c r="Q183" s="1" t="s">
        <v>11</v>
      </c>
      <c r="S183" s="12">
        <f>+C175</f>
        <v>22.5</v>
      </c>
      <c r="T183" s="12"/>
      <c r="U183" s="8" t="s">
        <v>8</v>
      </c>
      <c r="V183" s="12">
        <f>+J183</f>
        <v>1</v>
      </c>
      <c r="W183" s="12"/>
      <c r="X183" s="8" t="s">
        <v>7</v>
      </c>
      <c r="Y183" s="12">
        <f>+S183*V183</f>
        <v>22.5</v>
      </c>
      <c r="Z183" s="12"/>
      <c r="AA183" s="12"/>
      <c r="AB183" s="1" t="s">
        <v>10</v>
      </c>
      <c r="AD183" s="8"/>
      <c r="BJ183" s="3"/>
    </row>
    <row r="184" spans="2:62">
      <c r="B184" s="6"/>
      <c r="D184" s="1" t="s">
        <v>5</v>
      </c>
      <c r="E184" s="1">
        <v>2</v>
      </c>
      <c r="F184" s="8" t="s">
        <v>8</v>
      </c>
      <c r="G184" s="12">
        <f>+E183</f>
        <v>4</v>
      </c>
      <c r="H184" s="12"/>
      <c r="I184" s="8" t="s">
        <v>6</v>
      </c>
      <c r="J184" s="1">
        <v>4</v>
      </c>
      <c r="K184" s="8" t="s">
        <v>7</v>
      </c>
      <c r="L184" s="12">
        <f>E184*G184/J184</f>
        <v>2</v>
      </c>
      <c r="M184" s="12"/>
      <c r="N184" s="1" t="s">
        <v>3</v>
      </c>
      <c r="Q184" s="1" t="s">
        <v>12</v>
      </c>
      <c r="S184" s="12">
        <f>+C175</f>
        <v>22.5</v>
      </c>
      <c r="T184" s="12"/>
      <c r="U184" s="8" t="s">
        <v>8</v>
      </c>
      <c r="V184" s="12">
        <f>+L184</f>
        <v>2</v>
      </c>
      <c r="W184" s="12"/>
      <c r="X184" s="8" t="s">
        <v>7</v>
      </c>
      <c r="Y184" s="12">
        <f>+S184*V184</f>
        <v>45</v>
      </c>
      <c r="Z184" s="12"/>
      <c r="AA184" s="12"/>
      <c r="AB184" s="1" t="s">
        <v>10</v>
      </c>
      <c r="BJ184" s="3"/>
    </row>
    <row r="185" spans="2:62">
      <c r="B185" s="6"/>
      <c r="D185" s="1" t="s">
        <v>5</v>
      </c>
      <c r="E185" s="1">
        <v>3</v>
      </c>
      <c r="F185" s="8" t="s">
        <v>8</v>
      </c>
      <c r="G185" s="12">
        <f>+G184</f>
        <v>4</v>
      </c>
      <c r="H185" s="12"/>
      <c r="I185" s="8" t="s">
        <v>6</v>
      </c>
      <c r="J185" s="1">
        <v>4</v>
      </c>
      <c r="K185" s="8" t="s">
        <v>7</v>
      </c>
      <c r="L185" s="12">
        <f>E185*G185/J185</f>
        <v>3</v>
      </c>
      <c r="M185" s="12"/>
      <c r="N185" s="1" t="s">
        <v>3</v>
      </c>
      <c r="Q185" s="1" t="s">
        <v>13</v>
      </c>
      <c r="S185" s="12">
        <f>+C175</f>
        <v>22.5</v>
      </c>
      <c r="T185" s="12"/>
      <c r="U185" s="8" t="s">
        <v>8</v>
      </c>
      <c r="V185" s="12">
        <f>+L185</f>
        <v>3</v>
      </c>
      <c r="W185" s="12"/>
      <c r="X185" s="8" t="s">
        <v>9</v>
      </c>
      <c r="Y185" s="12">
        <f>+F168</f>
        <v>15</v>
      </c>
      <c r="Z185" s="12"/>
      <c r="AA185" s="8" t="s">
        <v>8</v>
      </c>
      <c r="AB185" s="12">
        <f>+L185-D176</f>
        <v>1</v>
      </c>
      <c r="AC185" s="12"/>
      <c r="AD185" s="8" t="s">
        <v>7</v>
      </c>
      <c r="AE185" s="12">
        <f>+S185*V185-Y185*AB185</f>
        <v>52.5</v>
      </c>
      <c r="AF185" s="12"/>
      <c r="AG185" s="12"/>
      <c r="AH185" s="1" t="s">
        <v>10</v>
      </c>
      <c r="BJ185" s="3"/>
    </row>
    <row r="186" spans="2:62">
      <c r="B186" s="6"/>
      <c r="D186" s="1" t="s">
        <v>5</v>
      </c>
      <c r="E186" s="12">
        <f>+G185</f>
        <v>4</v>
      </c>
      <c r="F186" s="12"/>
      <c r="G186" s="1" t="s">
        <v>3</v>
      </c>
      <c r="Q186" s="1" t="s">
        <v>14</v>
      </c>
      <c r="T186" s="12">
        <f>+C175</f>
        <v>22.5</v>
      </c>
      <c r="U186" s="12"/>
      <c r="V186" s="8" t="s">
        <v>8</v>
      </c>
      <c r="W186" s="12">
        <f>+E186</f>
        <v>4</v>
      </c>
      <c r="X186" s="12"/>
      <c r="Y186" s="8" t="s">
        <v>9</v>
      </c>
      <c r="Z186" s="12">
        <f>+F168</f>
        <v>15</v>
      </c>
      <c r="AA186" s="12"/>
      <c r="AB186" s="8" t="s">
        <v>8</v>
      </c>
      <c r="AC186" s="12">
        <f>+E186-D176</f>
        <v>2</v>
      </c>
      <c r="AD186" s="12"/>
      <c r="AE186" s="8" t="s">
        <v>7</v>
      </c>
      <c r="AF186" s="12">
        <f>+T186*W186-Z186*AC186</f>
        <v>60</v>
      </c>
      <c r="AG186" s="12"/>
      <c r="AH186" s="12"/>
      <c r="AI186" s="1" t="s">
        <v>10</v>
      </c>
      <c r="BJ186" s="3"/>
    </row>
    <row r="187" spans="2:62">
      <c r="B187" s="6"/>
      <c r="D187" s="1" t="s">
        <v>19</v>
      </c>
      <c r="BJ187" s="3"/>
    </row>
    <row r="188" spans="2:62">
      <c r="B188" s="6"/>
      <c r="D188" s="1" t="s">
        <v>15</v>
      </c>
      <c r="F188" s="12">
        <v>12.5</v>
      </c>
      <c r="G188" s="12"/>
      <c r="H188" s="8" t="s">
        <v>8</v>
      </c>
      <c r="I188" s="12">
        <f>+AF186</f>
        <v>60</v>
      </c>
      <c r="J188" s="12"/>
      <c r="K188" s="12"/>
      <c r="L188" s="1" t="s">
        <v>16</v>
      </c>
      <c r="M188" s="12">
        <v>2.5</v>
      </c>
      <c r="N188" s="12"/>
      <c r="O188" s="8" t="s">
        <v>8</v>
      </c>
      <c r="P188" s="12">
        <f>+I188</f>
        <v>60</v>
      </c>
      <c r="Q188" s="12"/>
      <c r="R188" s="12"/>
      <c r="S188" s="8" t="s">
        <v>17</v>
      </c>
      <c r="T188" s="1">
        <v>3</v>
      </c>
      <c r="U188" s="8" t="s">
        <v>8</v>
      </c>
      <c r="V188" s="12">
        <f>+Y183</f>
        <v>22.5</v>
      </c>
      <c r="W188" s="12"/>
      <c r="X188" s="12"/>
      <c r="Y188" s="8" t="s">
        <v>17</v>
      </c>
      <c r="Z188" s="1">
        <v>4</v>
      </c>
      <c r="AA188" s="8" t="s">
        <v>8</v>
      </c>
      <c r="AB188" s="12">
        <f>+Y184</f>
        <v>45</v>
      </c>
      <c r="AC188" s="12"/>
      <c r="AD188" s="12"/>
      <c r="AE188" s="8" t="s">
        <v>17</v>
      </c>
      <c r="AF188" s="1">
        <v>3</v>
      </c>
      <c r="AG188" s="8" t="s">
        <v>8</v>
      </c>
      <c r="AH188" s="12">
        <f>+AE185</f>
        <v>52.5</v>
      </c>
      <c r="AI188" s="12"/>
      <c r="AJ188" s="12"/>
      <c r="AK188" s="1" t="s">
        <v>18</v>
      </c>
      <c r="BJ188" s="3"/>
    </row>
    <row r="189" spans="2:62">
      <c r="B189" s="6"/>
      <c r="D189" s="1" t="s">
        <v>15</v>
      </c>
      <c r="F189" s="12">
        <f>F188*I188/(M188*P188+T188*V188+Z188*AB188+AF188*AH188)</f>
        <v>1.3513513513513513</v>
      </c>
      <c r="G189" s="12"/>
      <c r="H189" s="12"/>
      <c r="BJ189" s="3"/>
    </row>
    <row r="190" spans="2:62">
      <c r="B190" s="6"/>
      <c r="D190" s="1" t="s">
        <v>5</v>
      </c>
      <c r="E190" s="12">
        <f>+M178</f>
        <v>4</v>
      </c>
      <c r="F190" s="12"/>
      <c r="G190" s="8" t="s">
        <v>6</v>
      </c>
      <c r="H190" s="1">
        <v>4</v>
      </c>
      <c r="I190" s="8" t="s">
        <v>17</v>
      </c>
      <c r="J190" s="12">
        <f>+F178</f>
        <v>4</v>
      </c>
      <c r="K190" s="12"/>
      <c r="L190" s="8" t="s">
        <v>7</v>
      </c>
      <c r="M190" s="12">
        <f>+E190/H190+J190</f>
        <v>5</v>
      </c>
      <c r="N190" s="12"/>
      <c r="O190" s="1" t="s">
        <v>3</v>
      </c>
      <c r="V190" s="1" t="s">
        <v>23</v>
      </c>
      <c r="X190" s="12">
        <f>+C175</f>
        <v>22.5</v>
      </c>
      <c r="Y190" s="12"/>
      <c r="Z190" s="8" t="s">
        <v>8</v>
      </c>
      <c r="AA190" s="12">
        <f>+M190</f>
        <v>5</v>
      </c>
      <c r="AB190" s="12"/>
      <c r="AC190" s="8" t="s">
        <v>9</v>
      </c>
      <c r="AD190" s="12">
        <f>+F168</f>
        <v>15</v>
      </c>
      <c r="AE190" s="12"/>
      <c r="AF190" s="8" t="s">
        <v>8</v>
      </c>
      <c r="AG190" s="12">
        <f>+M190-D176</f>
        <v>3</v>
      </c>
      <c r="AH190" s="12"/>
      <c r="AI190" s="8" t="s">
        <v>7</v>
      </c>
      <c r="AJ190" s="12">
        <f>+X190*AA190-AD190*AG190</f>
        <v>67.5</v>
      </c>
      <c r="AK190" s="12"/>
      <c r="AL190" s="12"/>
      <c r="AM190" s="1" t="s">
        <v>10</v>
      </c>
      <c r="BJ190" s="3"/>
    </row>
    <row r="191" spans="2:62">
      <c r="B191" s="6"/>
      <c r="D191" s="1" t="s">
        <v>5</v>
      </c>
      <c r="E191" s="1">
        <v>2</v>
      </c>
      <c r="F191" s="8" t="s">
        <v>8</v>
      </c>
      <c r="G191" s="12">
        <f>+E190</f>
        <v>4</v>
      </c>
      <c r="H191" s="12"/>
      <c r="I191" s="8" t="s">
        <v>6</v>
      </c>
      <c r="J191" s="1">
        <v>4</v>
      </c>
      <c r="K191" s="8" t="s">
        <v>17</v>
      </c>
      <c r="L191" s="12">
        <f>+F178</f>
        <v>4</v>
      </c>
      <c r="M191" s="12"/>
      <c r="N191" s="8" t="s">
        <v>7</v>
      </c>
      <c r="O191" s="12">
        <f>E191*G191/J191+L191</f>
        <v>6</v>
      </c>
      <c r="P191" s="12"/>
      <c r="Q191" s="1" t="s">
        <v>3</v>
      </c>
      <c r="V191" s="1" t="s">
        <v>24</v>
      </c>
      <c r="X191" s="12">
        <f>+C175</f>
        <v>22.5</v>
      </c>
      <c r="Y191" s="12"/>
      <c r="Z191" s="8" t="s">
        <v>8</v>
      </c>
      <c r="AA191" s="12">
        <f>+O191</f>
        <v>6</v>
      </c>
      <c r="AB191" s="12"/>
      <c r="AC191" s="8" t="s">
        <v>9</v>
      </c>
      <c r="AD191" s="12">
        <f>+F168</f>
        <v>15</v>
      </c>
      <c r="AE191" s="12"/>
      <c r="AF191" s="8" t="s">
        <v>8</v>
      </c>
      <c r="AG191" s="12">
        <f>+O191-D176</f>
        <v>4</v>
      </c>
      <c r="AH191" s="12"/>
      <c r="AI191" s="8" t="s">
        <v>7</v>
      </c>
      <c r="AJ191" s="12">
        <f>+X191*AA191-AD191*AG191</f>
        <v>75</v>
      </c>
      <c r="AK191" s="12"/>
      <c r="AL191" s="12"/>
      <c r="AM191" s="1" t="s">
        <v>10</v>
      </c>
      <c r="BJ191" s="3"/>
    </row>
    <row r="192" spans="2:62">
      <c r="B192" s="6"/>
      <c r="D192" s="1" t="s">
        <v>5</v>
      </c>
      <c r="E192" s="1">
        <v>3</v>
      </c>
      <c r="F192" s="8" t="s">
        <v>8</v>
      </c>
      <c r="G192" s="12">
        <f>+G191</f>
        <v>4</v>
      </c>
      <c r="H192" s="12"/>
      <c r="I192" s="8" t="s">
        <v>6</v>
      </c>
      <c r="J192" s="1">
        <v>4</v>
      </c>
      <c r="K192" s="8" t="s">
        <v>17</v>
      </c>
      <c r="L192" s="12">
        <f>+F178</f>
        <v>4</v>
      </c>
      <c r="M192" s="12"/>
      <c r="N192" s="8" t="s">
        <v>7</v>
      </c>
      <c r="O192" s="12">
        <f>E192*G192/J192+L192</f>
        <v>7</v>
      </c>
      <c r="P192" s="12"/>
      <c r="Q192" s="1" t="s">
        <v>3</v>
      </c>
      <c r="V192" s="1" t="s">
        <v>25</v>
      </c>
      <c r="X192" s="12">
        <f>+C175</f>
        <v>22.5</v>
      </c>
      <c r="Y192" s="12"/>
      <c r="Z192" s="8" t="s">
        <v>8</v>
      </c>
      <c r="AA192" s="12">
        <f>+O192</f>
        <v>7</v>
      </c>
      <c r="AB192" s="12"/>
      <c r="AC192" s="8" t="s">
        <v>9</v>
      </c>
      <c r="AD192" s="12">
        <f>+F168</f>
        <v>15</v>
      </c>
      <c r="AE192" s="12"/>
      <c r="AF192" s="8" t="s">
        <v>8</v>
      </c>
      <c r="AG192" s="12">
        <f>+O192-D176</f>
        <v>5</v>
      </c>
      <c r="AH192" s="12"/>
      <c r="AI192" s="8" t="s">
        <v>9</v>
      </c>
      <c r="AJ192" s="12">
        <f>+M168</f>
        <v>15</v>
      </c>
      <c r="AK192" s="12"/>
      <c r="AL192" s="8" t="s">
        <v>8</v>
      </c>
      <c r="AM192" s="12">
        <f>+O192-K176-F178</f>
        <v>1</v>
      </c>
      <c r="AN192" s="12"/>
      <c r="AO192" s="8" t="s">
        <v>7</v>
      </c>
      <c r="AP192" s="12">
        <f>+X192*AA192-AD192*AG192-AJ192*AM192</f>
        <v>67.5</v>
      </c>
      <c r="AQ192" s="12"/>
      <c r="AR192" s="12"/>
      <c r="AS192" s="1" t="s">
        <v>10</v>
      </c>
      <c r="BJ192" s="3"/>
    </row>
    <row r="193" spans="2:62">
      <c r="B193" s="6"/>
      <c r="D193" s="1" t="s">
        <v>5</v>
      </c>
      <c r="E193" s="12">
        <f>+M180/2</f>
        <v>6</v>
      </c>
      <c r="F193" s="12"/>
      <c r="G193" s="1" t="s">
        <v>3</v>
      </c>
      <c r="V193" s="1" t="s">
        <v>14</v>
      </c>
      <c r="Y193" s="12">
        <f>+C175</f>
        <v>22.5</v>
      </c>
      <c r="Z193" s="12"/>
      <c r="AA193" s="8" t="s">
        <v>8</v>
      </c>
      <c r="AB193" s="12">
        <f>+E193</f>
        <v>6</v>
      </c>
      <c r="AC193" s="12"/>
      <c r="AD193" s="8" t="s">
        <v>9</v>
      </c>
      <c r="AE193" s="12">
        <f>+F168</f>
        <v>15</v>
      </c>
      <c r="AF193" s="12"/>
      <c r="AG193" s="8" t="s">
        <v>8</v>
      </c>
      <c r="AH193" s="12">
        <f>+E193-D176</f>
        <v>4</v>
      </c>
      <c r="AI193" s="12"/>
      <c r="AJ193" s="8" t="s">
        <v>7</v>
      </c>
      <c r="AK193" s="12">
        <f>+Y193*AB193-AE193*AH193</f>
        <v>75</v>
      </c>
      <c r="AL193" s="12"/>
      <c r="AM193" s="12"/>
      <c r="AN193" s="1" t="s">
        <v>10</v>
      </c>
      <c r="BJ193" s="3"/>
    </row>
    <row r="194" spans="2:62">
      <c r="B194" s="6"/>
      <c r="D194" s="1" t="s">
        <v>26</v>
      </c>
      <c r="BJ194" s="3"/>
    </row>
    <row r="195" spans="2:62">
      <c r="B195" s="6"/>
      <c r="D195" s="1" t="s">
        <v>15</v>
      </c>
      <c r="F195" s="12">
        <v>12.5</v>
      </c>
      <c r="G195" s="12"/>
      <c r="H195" s="8" t="s">
        <v>8</v>
      </c>
      <c r="I195" s="12">
        <f>+AK193</f>
        <v>75</v>
      </c>
      <c r="J195" s="12"/>
      <c r="K195" s="12"/>
      <c r="L195" s="1" t="s">
        <v>16</v>
      </c>
      <c r="M195" s="12">
        <v>2.5</v>
      </c>
      <c r="N195" s="12"/>
      <c r="O195" s="8" t="s">
        <v>8</v>
      </c>
      <c r="P195" s="12">
        <f>+I195</f>
        <v>75</v>
      </c>
      <c r="Q195" s="12"/>
      <c r="R195" s="12"/>
      <c r="S195" s="8" t="s">
        <v>17</v>
      </c>
      <c r="T195" s="1">
        <v>3</v>
      </c>
      <c r="U195" s="8" t="s">
        <v>8</v>
      </c>
      <c r="V195" s="12">
        <f>+AJ190</f>
        <v>67.5</v>
      </c>
      <c r="W195" s="12"/>
      <c r="X195" s="12"/>
      <c r="Y195" s="8" t="s">
        <v>17</v>
      </c>
      <c r="Z195" s="1">
        <v>4</v>
      </c>
      <c r="AA195" s="8" t="s">
        <v>8</v>
      </c>
      <c r="AB195" s="12">
        <f>+AJ191</f>
        <v>75</v>
      </c>
      <c r="AC195" s="12"/>
      <c r="AD195" s="12"/>
      <c r="AE195" s="8" t="s">
        <v>17</v>
      </c>
      <c r="AF195" s="1">
        <v>3</v>
      </c>
      <c r="AG195" s="8" t="s">
        <v>8</v>
      </c>
      <c r="AH195" s="12">
        <f>+AP192</f>
        <v>67.5</v>
      </c>
      <c r="AI195" s="12"/>
      <c r="AJ195" s="12"/>
      <c r="AK195" s="1" t="s">
        <v>18</v>
      </c>
      <c r="BJ195" s="3"/>
    </row>
    <row r="196" spans="2:62">
      <c r="B196" s="6"/>
      <c r="D196" s="1" t="s">
        <v>15</v>
      </c>
      <c r="F196" s="12">
        <f>F195*I195/(M195*P195+T195*V195+Z195*AB195+AF195*AH195)</f>
        <v>1.0504201680672269</v>
      </c>
      <c r="G196" s="12"/>
      <c r="H196" s="12"/>
      <c r="BJ196" s="3"/>
    </row>
    <row r="197" spans="2:62">
      <c r="B197" s="6"/>
      <c r="BJ197" s="3"/>
    </row>
    <row r="198" spans="2:62">
      <c r="B198" s="6"/>
      <c r="D198" s="7" t="s">
        <v>31</v>
      </c>
      <c r="BJ198" s="3"/>
    </row>
    <row r="199" spans="2:62">
      <c r="B199" s="6"/>
      <c r="J199" s="13">
        <v>15</v>
      </c>
      <c r="K199" s="13"/>
      <c r="L199" s="1" t="s">
        <v>1</v>
      </c>
      <c r="Q199" s="12">
        <f>+J199</f>
        <v>15</v>
      </c>
      <c r="R199" s="12"/>
      <c r="S199" s="1" t="s">
        <v>1</v>
      </c>
      <c r="X199" s="12">
        <f>+Q199</f>
        <v>15</v>
      </c>
      <c r="Y199" s="12"/>
      <c r="Z199" s="1" t="s">
        <v>1</v>
      </c>
      <c r="BJ199" s="3"/>
    </row>
    <row r="200" spans="2:62">
      <c r="B200" s="6"/>
      <c r="BJ200" s="3"/>
    </row>
    <row r="201" spans="2:62">
      <c r="B201" s="6"/>
      <c r="BJ201" s="3"/>
    </row>
    <row r="202" spans="2:62">
      <c r="B202" s="6"/>
      <c r="BJ202" s="3"/>
    </row>
    <row r="203" spans="2:62">
      <c r="B203" s="6"/>
      <c r="E203" s="1" t="s">
        <v>20</v>
      </c>
      <c r="G203" s="1" t="s">
        <v>21</v>
      </c>
      <c r="I203" s="1" t="s">
        <v>22</v>
      </c>
      <c r="L203" s="1" t="s">
        <v>27</v>
      </c>
      <c r="N203" s="1" t="s">
        <v>28</v>
      </c>
      <c r="P203" s="1" t="s">
        <v>29</v>
      </c>
      <c r="BJ203" s="3"/>
    </row>
    <row r="204" spans="2:62">
      <c r="B204" s="6"/>
      <c r="E204" s="1" t="s">
        <v>15</v>
      </c>
      <c r="G204" s="12">
        <f>+F218</f>
        <v>1.6666666666666667</v>
      </c>
      <c r="H204" s="12"/>
      <c r="I204" s="12"/>
      <c r="L204" s="1" t="s">
        <v>15</v>
      </c>
      <c r="N204" s="12">
        <f>+F225</f>
        <v>1.1111111111111112</v>
      </c>
      <c r="O204" s="12"/>
      <c r="P204" s="12"/>
      <c r="S204" s="1" t="s">
        <v>15</v>
      </c>
      <c r="U204" s="12">
        <f>+N204</f>
        <v>1.1111111111111112</v>
      </c>
      <c r="V204" s="12"/>
      <c r="W204" s="12"/>
      <c r="Z204" s="1" t="s">
        <v>15</v>
      </c>
      <c r="AB204" s="12">
        <f>+G204</f>
        <v>1.6666666666666667</v>
      </c>
      <c r="AC204" s="12"/>
      <c r="AD204" s="12"/>
      <c r="BJ204" s="3"/>
    </row>
    <row r="205" spans="2:62">
      <c r="B205" s="6"/>
      <c r="BJ205" s="3"/>
    </row>
    <row r="206" spans="2:62">
      <c r="B206" s="6"/>
      <c r="C206" s="12">
        <f>+J199*1.5</f>
        <v>22.5</v>
      </c>
      <c r="D206" s="12"/>
      <c r="E206" s="1" t="s">
        <v>1</v>
      </c>
      <c r="AE206" s="12">
        <f>+Q199*1.5</f>
        <v>22.5</v>
      </c>
      <c r="AF206" s="12"/>
      <c r="AG206" s="1" t="s">
        <v>1</v>
      </c>
      <c r="BJ206" s="3"/>
    </row>
    <row r="207" spans="2:62">
      <c r="B207" s="6"/>
      <c r="C207" s="8"/>
      <c r="D207" s="8"/>
      <c r="F207" s="12">
        <f>+Q209/4</f>
        <v>3</v>
      </c>
      <c r="G207" s="12"/>
      <c r="H207" s="1" t="s">
        <v>3</v>
      </c>
      <c r="M207" s="12">
        <f>+F207</f>
        <v>3</v>
      </c>
      <c r="N207" s="12"/>
      <c r="O207" s="1" t="s">
        <v>3</v>
      </c>
      <c r="T207" s="12">
        <f>+M207</f>
        <v>3</v>
      </c>
      <c r="U207" s="12"/>
      <c r="V207" s="1" t="s">
        <v>3</v>
      </c>
      <c r="AB207" s="12">
        <f>+T207</f>
        <v>3</v>
      </c>
      <c r="AC207" s="12"/>
      <c r="AD207" s="1" t="s">
        <v>3</v>
      </c>
      <c r="BJ207" s="3"/>
    </row>
    <row r="208" spans="2:62">
      <c r="B208" s="6"/>
      <c r="C208" s="8"/>
      <c r="D208" s="8"/>
      <c r="BJ208" s="3"/>
    </row>
    <row r="209" spans="2:62">
      <c r="B209" s="6"/>
      <c r="P209" s="1" t="s">
        <v>2</v>
      </c>
      <c r="Q209" s="13">
        <v>12</v>
      </c>
      <c r="R209" s="13"/>
      <c r="S209" s="1" t="s">
        <v>3</v>
      </c>
      <c r="BJ209" s="3"/>
    </row>
    <row r="210" spans="2:62">
      <c r="B210" s="6"/>
      <c r="F210" s="1" t="s">
        <v>4</v>
      </c>
      <c r="BJ210" s="3"/>
    </row>
    <row r="211" spans="2:62">
      <c r="B211" s="6"/>
      <c r="BJ211" s="3"/>
    </row>
    <row r="212" spans="2:62">
      <c r="B212" s="6"/>
      <c r="D212" s="1" t="s">
        <v>5</v>
      </c>
      <c r="E212" s="12">
        <f>+F207</f>
        <v>3</v>
      </c>
      <c r="F212" s="12"/>
      <c r="G212" s="8" t="s">
        <v>6</v>
      </c>
      <c r="H212" s="1">
        <v>4</v>
      </c>
      <c r="I212" s="8" t="s">
        <v>7</v>
      </c>
      <c r="J212" s="12">
        <f>+E212/H212</f>
        <v>0.75</v>
      </c>
      <c r="K212" s="12"/>
      <c r="L212" s="1" t="s">
        <v>3</v>
      </c>
      <c r="Q212" s="1" t="s">
        <v>11</v>
      </c>
      <c r="S212" s="12">
        <f>+C206</f>
        <v>22.5</v>
      </c>
      <c r="T212" s="12"/>
      <c r="U212" s="8" t="s">
        <v>8</v>
      </c>
      <c r="V212" s="12">
        <f>+J212</f>
        <v>0.75</v>
      </c>
      <c r="W212" s="12"/>
      <c r="X212" s="8" t="s">
        <v>7</v>
      </c>
      <c r="Y212" s="12">
        <f>+S212*V212</f>
        <v>16.875</v>
      </c>
      <c r="Z212" s="12"/>
      <c r="AA212" s="12"/>
      <c r="AB212" s="1" t="s">
        <v>10</v>
      </c>
      <c r="AD212" s="8"/>
      <c r="BJ212" s="3"/>
    </row>
    <row r="213" spans="2:62">
      <c r="B213" s="6"/>
      <c r="D213" s="1" t="s">
        <v>5</v>
      </c>
      <c r="E213" s="1">
        <v>2</v>
      </c>
      <c r="F213" s="8" t="s">
        <v>8</v>
      </c>
      <c r="G213" s="12">
        <f>+E212</f>
        <v>3</v>
      </c>
      <c r="H213" s="12"/>
      <c r="I213" s="8" t="s">
        <v>6</v>
      </c>
      <c r="J213" s="1">
        <v>4</v>
      </c>
      <c r="K213" s="8" t="s">
        <v>7</v>
      </c>
      <c r="L213" s="12">
        <f>E213*G213/J213</f>
        <v>1.5</v>
      </c>
      <c r="M213" s="12"/>
      <c r="N213" s="1" t="s">
        <v>3</v>
      </c>
      <c r="Q213" s="1" t="s">
        <v>12</v>
      </c>
      <c r="S213" s="12">
        <f>+C206</f>
        <v>22.5</v>
      </c>
      <c r="T213" s="12"/>
      <c r="U213" s="8" t="s">
        <v>8</v>
      </c>
      <c r="V213" s="12">
        <f>+L213</f>
        <v>1.5</v>
      </c>
      <c r="W213" s="12"/>
      <c r="X213" s="8" t="s">
        <v>7</v>
      </c>
      <c r="Y213" s="12">
        <f>+S213*V213</f>
        <v>33.75</v>
      </c>
      <c r="Z213" s="12"/>
      <c r="AA213" s="12"/>
      <c r="AB213" s="1" t="s">
        <v>10</v>
      </c>
      <c r="BJ213" s="3"/>
    </row>
    <row r="214" spans="2:62">
      <c r="B214" s="6"/>
      <c r="D214" s="1" t="s">
        <v>5</v>
      </c>
      <c r="E214" s="1">
        <v>3</v>
      </c>
      <c r="F214" s="8" t="s">
        <v>8</v>
      </c>
      <c r="G214" s="12">
        <f>+G213</f>
        <v>3</v>
      </c>
      <c r="H214" s="12"/>
      <c r="I214" s="8" t="s">
        <v>6</v>
      </c>
      <c r="J214" s="1">
        <v>4</v>
      </c>
      <c r="K214" s="8" t="s">
        <v>7</v>
      </c>
      <c r="L214" s="12">
        <f>E214*G214/J214</f>
        <v>2.25</v>
      </c>
      <c r="M214" s="12"/>
      <c r="N214" s="1" t="s">
        <v>3</v>
      </c>
      <c r="Q214" s="1" t="s">
        <v>13</v>
      </c>
      <c r="S214" s="12">
        <f>+C206</f>
        <v>22.5</v>
      </c>
      <c r="T214" s="12"/>
      <c r="U214" s="8" t="s">
        <v>8</v>
      </c>
      <c r="V214" s="12">
        <f>+L214</f>
        <v>2.25</v>
      </c>
      <c r="W214" s="12"/>
      <c r="X214" s="8" t="s">
        <v>7</v>
      </c>
      <c r="Y214" s="12">
        <f>+S214*V214</f>
        <v>50.625</v>
      </c>
      <c r="Z214" s="12"/>
      <c r="AA214" s="12"/>
      <c r="AB214" s="1" t="s">
        <v>10</v>
      </c>
      <c r="AD214" s="8"/>
      <c r="AG214" s="8"/>
      <c r="BJ214" s="3"/>
    </row>
    <row r="215" spans="2:62">
      <c r="B215" s="6"/>
      <c r="D215" s="1" t="s">
        <v>5</v>
      </c>
      <c r="E215" s="12">
        <f>+G214</f>
        <v>3</v>
      </c>
      <c r="F215" s="12"/>
      <c r="G215" s="1" t="s">
        <v>3</v>
      </c>
      <c r="Q215" s="1" t="s">
        <v>14</v>
      </c>
      <c r="T215" s="12">
        <f>+C206</f>
        <v>22.5</v>
      </c>
      <c r="U215" s="12"/>
      <c r="V215" s="8" t="s">
        <v>8</v>
      </c>
      <c r="W215" s="12">
        <f>+E215</f>
        <v>3</v>
      </c>
      <c r="X215" s="12"/>
      <c r="Y215" s="8" t="s">
        <v>7</v>
      </c>
      <c r="Z215" s="12">
        <f>+T215*W215</f>
        <v>67.5</v>
      </c>
      <c r="AA215" s="12"/>
      <c r="AB215" s="12"/>
      <c r="AC215" s="1" t="s">
        <v>10</v>
      </c>
      <c r="BJ215" s="3"/>
    </row>
    <row r="216" spans="2:62">
      <c r="B216" s="6"/>
      <c r="D216" s="1" t="s">
        <v>19</v>
      </c>
      <c r="BJ216" s="3"/>
    </row>
    <row r="217" spans="2:62">
      <c r="B217" s="6"/>
      <c r="D217" s="1" t="s">
        <v>15</v>
      </c>
      <c r="F217" s="12">
        <v>12.5</v>
      </c>
      <c r="G217" s="12"/>
      <c r="H217" s="8" t="s">
        <v>8</v>
      </c>
      <c r="I217" s="12">
        <f>+Z215</f>
        <v>67.5</v>
      </c>
      <c r="J217" s="12"/>
      <c r="K217" s="12"/>
      <c r="L217" s="1" t="s">
        <v>16</v>
      </c>
      <c r="M217" s="12">
        <v>2.5</v>
      </c>
      <c r="N217" s="12"/>
      <c r="O217" s="8" t="s">
        <v>8</v>
      </c>
      <c r="P217" s="12">
        <f>+I217</f>
        <v>67.5</v>
      </c>
      <c r="Q217" s="12"/>
      <c r="R217" s="12"/>
      <c r="S217" s="8" t="s">
        <v>17</v>
      </c>
      <c r="T217" s="1">
        <v>3</v>
      </c>
      <c r="U217" s="8" t="s">
        <v>8</v>
      </c>
      <c r="V217" s="12">
        <f>+Y212</f>
        <v>16.875</v>
      </c>
      <c r="W217" s="12"/>
      <c r="X217" s="12"/>
      <c r="Y217" s="8" t="s">
        <v>17</v>
      </c>
      <c r="Z217" s="1">
        <v>4</v>
      </c>
      <c r="AA217" s="8" t="s">
        <v>8</v>
      </c>
      <c r="AB217" s="12">
        <f>+Y213</f>
        <v>33.75</v>
      </c>
      <c r="AC217" s="12"/>
      <c r="AD217" s="12"/>
      <c r="AE217" s="8" t="s">
        <v>17</v>
      </c>
      <c r="AF217" s="1">
        <v>3</v>
      </c>
      <c r="AG217" s="8" t="s">
        <v>8</v>
      </c>
      <c r="AH217" s="12">
        <f>+Y214</f>
        <v>50.625</v>
      </c>
      <c r="AI217" s="12"/>
      <c r="AJ217" s="12"/>
      <c r="AK217" s="1" t="s">
        <v>18</v>
      </c>
      <c r="BJ217" s="3"/>
    </row>
    <row r="218" spans="2:62">
      <c r="B218" s="6"/>
      <c r="D218" s="1" t="s">
        <v>15</v>
      </c>
      <c r="F218" s="12">
        <f>F217*I217/(M217*P217+T217*V217+Z217*AB217+AF217*AH217)</f>
        <v>1.6666666666666667</v>
      </c>
      <c r="G218" s="12"/>
      <c r="H218" s="12"/>
      <c r="BJ218" s="3"/>
    </row>
    <row r="219" spans="2:62">
      <c r="B219" s="6"/>
      <c r="D219" s="1" t="s">
        <v>5</v>
      </c>
      <c r="E219" s="12">
        <f>+F207</f>
        <v>3</v>
      </c>
      <c r="F219" s="12"/>
      <c r="G219" s="8" t="s">
        <v>6</v>
      </c>
      <c r="H219" s="1">
        <v>4</v>
      </c>
      <c r="I219" s="8" t="s">
        <v>17</v>
      </c>
      <c r="J219" s="12">
        <f>+F207</f>
        <v>3</v>
      </c>
      <c r="K219" s="12"/>
      <c r="L219" s="8" t="s">
        <v>7</v>
      </c>
      <c r="M219" s="12">
        <f>+E219/H219+J219</f>
        <v>3.75</v>
      </c>
      <c r="N219" s="12"/>
      <c r="O219" s="1" t="s">
        <v>3</v>
      </c>
      <c r="V219" s="1" t="s">
        <v>11</v>
      </c>
      <c r="X219" s="12">
        <f>+C206</f>
        <v>22.5</v>
      </c>
      <c r="Y219" s="12"/>
      <c r="Z219" s="8" t="s">
        <v>8</v>
      </c>
      <c r="AA219" s="12">
        <f>+M219</f>
        <v>3.75</v>
      </c>
      <c r="AB219" s="12"/>
      <c r="AC219" s="8" t="s">
        <v>9</v>
      </c>
      <c r="AD219" s="12">
        <f>+J199</f>
        <v>15</v>
      </c>
      <c r="AE219" s="12"/>
      <c r="AF219" s="8" t="s">
        <v>8</v>
      </c>
      <c r="AG219" s="12">
        <f>+M219-F207</f>
        <v>0.75</v>
      </c>
      <c r="AH219" s="12"/>
      <c r="AI219" s="8" t="s">
        <v>7</v>
      </c>
      <c r="AJ219" s="12">
        <f>+X219*AA219-AD219*AG219</f>
        <v>73.125</v>
      </c>
      <c r="AK219" s="12"/>
      <c r="AL219" s="12"/>
      <c r="AM219" s="1" t="s">
        <v>10</v>
      </c>
      <c r="BJ219" s="3"/>
    </row>
    <row r="220" spans="2:62">
      <c r="B220" s="6"/>
      <c r="D220" s="1" t="s">
        <v>5</v>
      </c>
      <c r="E220" s="1">
        <v>2</v>
      </c>
      <c r="F220" s="8" t="s">
        <v>8</v>
      </c>
      <c r="G220" s="12">
        <f>+E219</f>
        <v>3</v>
      </c>
      <c r="H220" s="12"/>
      <c r="I220" s="8" t="s">
        <v>6</v>
      </c>
      <c r="J220" s="1">
        <v>4</v>
      </c>
      <c r="K220" s="8" t="s">
        <v>17</v>
      </c>
      <c r="L220" s="12">
        <f>+F207</f>
        <v>3</v>
      </c>
      <c r="M220" s="12"/>
      <c r="N220" s="8" t="s">
        <v>7</v>
      </c>
      <c r="O220" s="12">
        <f>E220*G220/J220+L220</f>
        <v>4.5</v>
      </c>
      <c r="P220" s="12"/>
      <c r="Q220" s="1" t="s">
        <v>3</v>
      </c>
      <c r="V220" s="1" t="s">
        <v>12</v>
      </c>
      <c r="X220" s="12">
        <f>+C206</f>
        <v>22.5</v>
      </c>
      <c r="Y220" s="12"/>
      <c r="Z220" s="8" t="s">
        <v>8</v>
      </c>
      <c r="AA220" s="12">
        <f>+O220</f>
        <v>4.5</v>
      </c>
      <c r="AB220" s="12"/>
      <c r="AC220" s="8" t="s">
        <v>9</v>
      </c>
      <c r="AD220" s="12">
        <f>+J199</f>
        <v>15</v>
      </c>
      <c r="AE220" s="12"/>
      <c r="AF220" s="8" t="s">
        <v>8</v>
      </c>
      <c r="AG220" s="12">
        <f>+O220-F207</f>
        <v>1.5</v>
      </c>
      <c r="AH220" s="12"/>
      <c r="AI220" s="8" t="s">
        <v>7</v>
      </c>
      <c r="AJ220" s="12">
        <f>+X220*AA220-AD220*AG220</f>
        <v>78.75</v>
      </c>
      <c r="AK220" s="12"/>
      <c r="AL220" s="12"/>
      <c r="AM220" s="1" t="s">
        <v>10</v>
      </c>
      <c r="BJ220" s="3"/>
    </row>
    <row r="221" spans="2:62">
      <c r="B221" s="6"/>
      <c r="D221" s="1" t="s">
        <v>5</v>
      </c>
      <c r="E221" s="1">
        <v>3</v>
      </c>
      <c r="F221" s="8" t="s">
        <v>8</v>
      </c>
      <c r="G221" s="12">
        <f>+G220</f>
        <v>3</v>
      </c>
      <c r="H221" s="12"/>
      <c r="I221" s="8" t="s">
        <v>6</v>
      </c>
      <c r="J221" s="1">
        <v>4</v>
      </c>
      <c r="K221" s="8" t="s">
        <v>17</v>
      </c>
      <c r="L221" s="12">
        <f>+F207</f>
        <v>3</v>
      </c>
      <c r="M221" s="12"/>
      <c r="N221" s="8" t="s">
        <v>7</v>
      </c>
      <c r="O221" s="12">
        <f>E221*G221/J221+L221</f>
        <v>5.25</v>
      </c>
      <c r="P221" s="12"/>
      <c r="Q221" s="1" t="s">
        <v>3</v>
      </c>
      <c r="V221" s="1" t="s">
        <v>13</v>
      </c>
      <c r="X221" s="12">
        <f>+C206</f>
        <v>22.5</v>
      </c>
      <c r="Y221" s="12"/>
      <c r="Z221" s="8" t="s">
        <v>8</v>
      </c>
      <c r="AA221" s="12">
        <f>+O221</f>
        <v>5.25</v>
      </c>
      <c r="AB221" s="12"/>
      <c r="AC221" s="8" t="s">
        <v>9</v>
      </c>
      <c r="AD221" s="12">
        <f>+J199</f>
        <v>15</v>
      </c>
      <c r="AE221" s="12"/>
      <c r="AF221" s="8" t="s">
        <v>8</v>
      </c>
      <c r="AG221" s="12">
        <f>+O221-F207</f>
        <v>2.25</v>
      </c>
      <c r="AH221" s="12"/>
      <c r="AI221" s="8" t="s">
        <v>7</v>
      </c>
      <c r="AJ221" s="12">
        <f>+X221*AA221-AD221*AG221</f>
        <v>84.375</v>
      </c>
      <c r="AK221" s="12"/>
      <c r="AL221" s="12"/>
      <c r="AM221" s="1" t="s">
        <v>10</v>
      </c>
      <c r="BJ221" s="3"/>
    </row>
    <row r="222" spans="2:62">
      <c r="B222" s="6"/>
      <c r="D222" s="1" t="s">
        <v>5</v>
      </c>
      <c r="E222" s="12">
        <f>+Q209/2</f>
        <v>6</v>
      </c>
      <c r="F222" s="12"/>
      <c r="G222" s="1" t="s">
        <v>3</v>
      </c>
      <c r="V222" s="1" t="s">
        <v>14</v>
      </c>
      <c r="Y222" s="12">
        <f>+C206</f>
        <v>22.5</v>
      </c>
      <c r="Z222" s="12"/>
      <c r="AA222" s="8" t="s">
        <v>8</v>
      </c>
      <c r="AB222" s="12">
        <f>+E222</f>
        <v>6</v>
      </c>
      <c r="AC222" s="12"/>
      <c r="AD222" s="8" t="s">
        <v>9</v>
      </c>
      <c r="AE222" s="12">
        <f>+J199</f>
        <v>15</v>
      </c>
      <c r="AF222" s="12"/>
      <c r="AG222" s="8" t="s">
        <v>8</v>
      </c>
      <c r="AH222" s="12">
        <f>+E222-F207</f>
        <v>3</v>
      </c>
      <c r="AI222" s="12"/>
      <c r="AJ222" s="8" t="s">
        <v>7</v>
      </c>
      <c r="AK222" s="12">
        <f>+Y222*AB222-AE222*AH222</f>
        <v>90</v>
      </c>
      <c r="AL222" s="12"/>
      <c r="AM222" s="12"/>
      <c r="AN222" s="1" t="s">
        <v>10</v>
      </c>
      <c r="BJ222" s="3"/>
    </row>
    <row r="223" spans="2:62">
      <c r="B223" s="6"/>
      <c r="D223" s="1" t="s">
        <v>19</v>
      </c>
      <c r="BJ223" s="3"/>
    </row>
    <row r="224" spans="2:62">
      <c r="B224" s="6"/>
      <c r="D224" s="1" t="s">
        <v>15</v>
      </c>
      <c r="F224" s="12">
        <v>12.5</v>
      </c>
      <c r="G224" s="12"/>
      <c r="H224" s="8" t="s">
        <v>8</v>
      </c>
      <c r="I224" s="12">
        <f>+AK222</f>
        <v>90</v>
      </c>
      <c r="J224" s="12"/>
      <c r="K224" s="12"/>
      <c r="L224" s="1" t="s">
        <v>16</v>
      </c>
      <c r="M224" s="12">
        <v>2.5</v>
      </c>
      <c r="N224" s="12"/>
      <c r="O224" s="8" t="s">
        <v>8</v>
      </c>
      <c r="P224" s="12">
        <f>+I224</f>
        <v>90</v>
      </c>
      <c r="Q224" s="12"/>
      <c r="R224" s="12"/>
      <c r="S224" s="8" t="s">
        <v>17</v>
      </c>
      <c r="T224" s="1">
        <v>3</v>
      </c>
      <c r="U224" s="8" t="s">
        <v>8</v>
      </c>
      <c r="V224" s="12">
        <f>+AJ219</f>
        <v>73.125</v>
      </c>
      <c r="W224" s="12"/>
      <c r="X224" s="12"/>
      <c r="Y224" s="8" t="s">
        <v>17</v>
      </c>
      <c r="Z224" s="1">
        <v>4</v>
      </c>
      <c r="AA224" s="8" t="s">
        <v>8</v>
      </c>
      <c r="AB224" s="12">
        <f>+AJ220</f>
        <v>78.75</v>
      </c>
      <c r="AC224" s="12"/>
      <c r="AD224" s="12"/>
      <c r="AE224" s="8" t="s">
        <v>17</v>
      </c>
      <c r="AF224" s="1">
        <v>3</v>
      </c>
      <c r="AG224" s="8" t="s">
        <v>8</v>
      </c>
      <c r="AH224" s="12">
        <f>+AJ221</f>
        <v>84.375</v>
      </c>
      <c r="AI224" s="12"/>
      <c r="AJ224" s="12"/>
      <c r="AK224" s="1" t="s">
        <v>18</v>
      </c>
      <c r="BJ224" s="3"/>
    </row>
    <row r="225" spans="2:62">
      <c r="B225" s="6"/>
      <c r="D225" s="1" t="s">
        <v>15</v>
      </c>
      <c r="F225" s="12">
        <f>F224*I224/(M224*P224+T224*V224+Z224*AB224+AF224*AH224)</f>
        <v>1.1111111111111112</v>
      </c>
      <c r="G225" s="12"/>
      <c r="H225" s="12"/>
      <c r="BJ225" s="3"/>
    </row>
    <row r="226" spans="2:62">
      <c r="B226" s="6"/>
      <c r="BJ226" s="3"/>
    </row>
    <row r="227" spans="2:62">
      <c r="B227" s="6"/>
      <c r="D227" s="7" t="s">
        <v>31</v>
      </c>
      <c r="BJ227" s="3"/>
    </row>
    <row r="228" spans="2:62">
      <c r="B228" s="6"/>
      <c r="F228" s="13">
        <v>15</v>
      </c>
      <c r="G228" s="13"/>
      <c r="H228" s="1" t="s">
        <v>1</v>
      </c>
      <c r="M228" s="12">
        <f>+F228</f>
        <v>15</v>
      </c>
      <c r="N228" s="12"/>
      <c r="O228" s="1" t="s">
        <v>1</v>
      </c>
      <c r="T228" s="12">
        <f>+M228</f>
        <v>15</v>
      </c>
      <c r="U228" s="12"/>
      <c r="V228" s="1" t="s">
        <v>1</v>
      </c>
      <c r="AA228" s="12">
        <f>+T228</f>
        <v>15</v>
      </c>
      <c r="AB228" s="12"/>
      <c r="AC228" s="1" t="s">
        <v>1</v>
      </c>
      <c r="BJ228" s="3"/>
    </row>
    <row r="229" spans="2:62">
      <c r="B229" s="6"/>
      <c r="BJ229" s="3"/>
    </row>
    <row r="230" spans="2:62">
      <c r="B230" s="6"/>
      <c r="BJ230" s="3"/>
    </row>
    <row r="231" spans="2:62">
      <c r="B231" s="6"/>
      <c r="BJ231" s="3"/>
    </row>
    <row r="232" spans="2:62">
      <c r="B232" s="6"/>
      <c r="E232" s="1" t="s">
        <v>20</v>
      </c>
      <c r="G232" s="1" t="s">
        <v>21</v>
      </c>
      <c r="I232" s="1" t="s">
        <v>22</v>
      </c>
      <c r="L232" s="1" t="s">
        <v>27</v>
      </c>
      <c r="N232" s="1" t="s">
        <v>28</v>
      </c>
      <c r="P232" s="1" t="s">
        <v>29</v>
      </c>
      <c r="BJ232" s="3"/>
    </row>
    <row r="233" spans="2:62">
      <c r="B233" s="6"/>
      <c r="E233" s="1" t="s">
        <v>15</v>
      </c>
      <c r="G233" s="12">
        <f>+F249</f>
        <v>1.4423076923076923</v>
      </c>
      <c r="H233" s="12"/>
      <c r="I233" s="12"/>
      <c r="L233" s="1" t="s">
        <v>15</v>
      </c>
      <c r="N233" s="12">
        <f>+F256</f>
        <v>1.0309278350515463</v>
      </c>
      <c r="O233" s="12"/>
      <c r="P233" s="12"/>
      <c r="S233" s="1" t="s">
        <v>15</v>
      </c>
      <c r="U233" s="12">
        <f>+N233</f>
        <v>1.0309278350515463</v>
      </c>
      <c r="V233" s="12"/>
      <c r="W233" s="12"/>
      <c r="Z233" s="1" t="s">
        <v>15</v>
      </c>
      <c r="AB233" s="12">
        <f>+G233</f>
        <v>1.4423076923076923</v>
      </c>
      <c r="AC233" s="12"/>
      <c r="AD233" s="12"/>
      <c r="BJ233" s="3"/>
    </row>
    <row r="234" spans="2:62">
      <c r="B234" s="6"/>
      <c r="BJ234" s="3"/>
    </row>
    <row r="235" spans="2:62">
      <c r="B235" s="6"/>
      <c r="C235" s="12">
        <f>+F228*2</f>
        <v>30</v>
      </c>
      <c r="D235" s="12"/>
      <c r="E235" s="1" t="s">
        <v>1</v>
      </c>
      <c r="AE235" s="12">
        <f>+M228*2</f>
        <v>30</v>
      </c>
      <c r="AF235" s="12"/>
      <c r="AG235" s="1" t="s">
        <v>1</v>
      </c>
      <c r="BJ235" s="3"/>
    </row>
    <row r="236" spans="2:62">
      <c r="B236" s="6"/>
      <c r="C236" s="8"/>
      <c r="D236" s="12">
        <f>+F238/2</f>
        <v>1.5</v>
      </c>
      <c r="E236" s="12"/>
      <c r="F236" s="1" t="s">
        <v>3</v>
      </c>
      <c r="H236" s="12">
        <f>+D236</f>
        <v>1.5</v>
      </c>
      <c r="I236" s="12"/>
      <c r="J236" s="1" t="s">
        <v>3</v>
      </c>
      <c r="K236" s="12">
        <f>+H236</f>
        <v>1.5</v>
      </c>
      <c r="L236" s="12"/>
      <c r="M236" s="1" t="s">
        <v>3</v>
      </c>
      <c r="O236" s="12">
        <f>+K236</f>
        <v>1.5</v>
      </c>
      <c r="P236" s="12"/>
      <c r="Q236" s="1" t="s">
        <v>3</v>
      </c>
      <c r="R236" s="12">
        <f>+O236</f>
        <v>1.5</v>
      </c>
      <c r="S236" s="12"/>
      <c r="T236" s="1" t="s">
        <v>3</v>
      </c>
      <c r="V236" s="12">
        <f>+R236</f>
        <v>1.5</v>
      </c>
      <c r="W236" s="12"/>
      <c r="X236" s="1" t="s">
        <v>3</v>
      </c>
      <c r="Y236" s="12">
        <f>+V236</f>
        <v>1.5</v>
      </c>
      <c r="Z236" s="12"/>
      <c r="AA236" s="1" t="s">
        <v>3</v>
      </c>
      <c r="AC236" s="12">
        <f>+Y236</f>
        <v>1.5</v>
      </c>
      <c r="AD236" s="12"/>
      <c r="AE236" s="8" t="s">
        <v>3</v>
      </c>
      <c r="AF236" s="8"/>
      <c r="BJ236" s="3"/>
    </row>
    <row r="237" spans="2:62">
      <c r="B237" s="6"/>
      <c r="C237" s="8"/>
      <c r="D237" s="8"/>
      <c r="AE237" s="8"/>
      <c r="AF237" s="8"/>
      <c r="BJ237" s="3"/>
    </row>
    <row r="238" spans="2:62">
      <c r="B238" s="6"/>
      <c r="C238" s="8"/>
      <c r="D238" s="8"/>
      <c r="F238" s="12">
        <f>+Q240/4</f>
        <v>3</v>
      </c>
      <c r="G238" s="12"/>
      <c r="H238" s="1" t="s">
        <v>3</v>
      </c>
      <c r="M238" s="12">
        <f>+F238</f>
        <v>3</v>
      </c>
      <c r="N238" s="12"/>
      <c r="O238" s="1" t="s">
        <v>3</v>
      </c>
      <c r="T238" s="12">
        <f>+M238</f>
        <v>3</v>
      </c>
      <c r="U238" s="12"/>
      <c r="V238" s="1" t="s">
        <v>3</v>
      </c>
      <c r="AB238" s="12">
        <f>+T238</f>
        <v>3</v>
      </c>
      <c r="AC238" s="12"/>
      <c r="AD238" s="1" t="s">
        <v>3</v>
      </c>
      <c r="BJ238" s="3"/>
    </row>
    <row r="239" spans="2:62">
      <c r="B239" s="6"/>
      <c r="C239" s="8"/>
      <c r="D239" s="8"/>
      <c r="BJ239" s="3"/>
    </row>
    <row r="240" spans="2:62">
      <c r="B240" s="6"/>
      <c r="P240" s="1" t="s">
        <v>2</v>
      </c>
      <c r="Q240" s="13">
        <v>12</v>
      </c>
      <c r="R240" s="13"/>
      <c r="S240" s="1" t="s">
        <v>3</v>
      </c>
      <c r="BJ240" s="3"/>
    </row>
    <row r="241" spans="2:62">
      <c r="B241" s="6"/>
      <c r="F241" s="1" t="s">
        <v>4</v>
      </c>
      <c r="BJ241" s="3"/>
    </row>
    <row r="242" spans="2:62">
      <c r="B242" s="6"/>
      <c r="BJ242" s="3"/>
    </row>
    <row r="243" spans="2:62">
      <c r="B243" s="6"/>
      <c r="D243" s="1" t="s">
        <v>5</v>
      </c>
      <c r="E243" s="12">
        <f>+F238</f>
        <v>3</v>
      </c>
      <c r="F243" s="12"/>
      <c r="G243" s="8" t="s">
        <v>6</v>
      </c>
      <c r="H243" s="1">
        <v>4</v>
      </c>
      <c r="I243" s="8" t="s">
        <v>7</v>
      </c>
      <c r="J243" s="12">
        <f>+E243/H243</f>
        <v>0.75</v>
      </c>
      <c r="K243" s="12"/>
      <c r="L243" s="1" t="s">
        <v>3</v>
      </c>
      <c r="Q243" s="1" t="s">
        <v>11</v>
      </c>
      <c r="S243" s="12">
        <f>+C235</f>
        <v>30</v>
      </c>
      <c r="T243" s="12"/>
      <c r="U243" s="8" t="s">
        <v>8</v>
      </c>
      <c r="V243" s="12">
        <f>+J243</f>
        <v>0.75</v>
      </c>
      <c r="W243" s="12"/>
      <c r="X243" s="8" t="s">
        <v>7</v>
      </c>
      <c r="Y243" s="12">
        <f>+S243*V243</f>
        <v>22.5</v>
      </c>
      <c r="Z243" s="12"/>
      <c r="AA243" s="12"/>
      <c r="AB243" s="1" t="s">
        <v>10</v>
      </c>
      <c r="AD243" s="8"/>
      <c r="BJ243" s="3"/>
    </row>
    <row r="244" spans="2:62">
      <c r="B244" s="6"/>
      <c r="D244" s="1" t="s">
        <v>5</v>
      </c>
      <c r="E244" s="1">
        <v>2</v>
      </c>
      <c r="F244" s="8" t="s">
        <v>8</v>
      </c>
      <c r="G244" s="12">
        <f>+E243</f>
        <v>3</v>
      </c>
      <c r="H244" s="12"/>
      <c r="I244" s="8" t="s">
        <v>6</v>
      </c>
      <c r="J244" s="1">
        <v>4</v>
      </c>
      <c r="K244" s="8" t="s">
        <v>7</v>
      </c>
      <c r="L244" s="12">
        <f>E244*G244/J244</f>
        <v>1.5</v>
      </c>
      <c r="M244" s="12"/>
      <c r="N244" s="1" t="s">
        <v>3</v>
      </c>
      <c r="Q244" s="1" t="s">
        <v>12</v>
      </c>
      <c r="S244" s="12">
        <f>+C235</f>
        <v>30</v>
      </c>
      <c r="T244" s="12"/>
      <c r="U244" s="8" t="s">
        <v>8</v>
      </c>
      <c r="V244" s="12">
        <f>+L244</f>
        <v>1.5</v>
      </c>
      <c r="W244" s="12"/>
      <c r="X244" s="8" t="s">
        <v>7</v>
      </c>
      <c r="Y244" s="12">
        <f>+S244*V244</f>
        <v>45</v>
      </c>
      <c r="Z244" s="12"/>
      <c r="AA244" s="12"/>
      <c r="AB244" s="1" t="s">
        <v>10</v>
      </c>
      <c r="BJ244" s="3"/>
    </row>
    <row r="245" spans="2:62">
      <c r="B245" s="6"/>
      <c r="D245" s="1" t="s">
        <v>5</v>
      </c>
      <c r="E245" s="1">
        <v>3</v>
      </c>
      <c r="F245" s="8" t="s">
        <v>8</v>
      </c>
      <c r="G245" s="12">
        <f>+G244</f>
        <v>3</v>
      </c>
      <c r="H245" s="12"/>
      <c r="I245" s="8" t="s">
        <v>6</v>
      </c>
      <c r="J245" s="1">
        <v>4</v>
      </c>
      <c r="K245" s="8" t="s">
        <v>7</v>
      </c>
      <c r="L245" s="12">
        <f>E245*G245/J245</f>
        <v>2.25</v>
      </c>
      <c r="M245" s="12"/>
      <c r="N245" s="1" t="s">
        <v>3</v>
      </c>
      <c r="Q245" s="1" t="s">
        <v>13</v>
      </c>
      <c r="S245" s="12">
        <f>+C235</f>
        <v>30</v>
      </c>
      <c r="T245" s="12"/>
      <c r="U245" s="8" t="s">
        <v>8</v>
      </c>
      <c r="V245" s="12">
        <f>+L245</f>
        <v>2.25</v>
      </c>
      <c r="W245" s="12"/>
      <c r="X245" s="8" t="s">
        <v>9</v>
      </c>
      <c r="Y245" s="12">
        <f>+F228</f>
        <v>15</v>
      </c>
      <c r="Z245" s="12"/>
      <c r="AA245" s="8" t="s">
        <v>8</v>
      </c>
      <c r="AB245" s="12">
        <f>+L245-D236</f>
        <v>0.75</v>
      </c>
      <c r="AC245" s="12"/>
      <c r="AD245" s="8" t="s">
        <v>7</v>
      </c>
      <c r="AE245" s="12">
        <f>+S245*V245-Y245*AB245</f>
        <v>56.25</v>
      </c>
      <c r="AF245" s="12"/>
      <c r="AG245" s="12"/>
      <c r="AH245" s="1" t="s">
        <v>10</v>
      </c>
      <c r="BJ245" s="3"/>
    </row>
    <row r="246" spans="2:62">
      <c r="B246" s="6"/>
      <c r="D246" s="1" t="s">
        <v>5</v>
      </c>
      <c r="E246" s="12">
        <f>+G245</f>
        <v>3</v>
      </c>
      <c r="F246" s="12"/>
      <c r="G246" s="1" t="s">
        <v>3</v>
      </c>
      <c r="Q246" s="1" t="s">
        <v>14</v>
      </c>
      <c r="T246" s="12">
        <f>+C235</f>
        <v>30</v>
      </c>
      <c r="U246" s="12"/>
      <c r="V246" s="8" t="s">
        <v>8</v>
      </c>
      <c r="W246" s="12">
        <f>+E246</f>
        <v>3</v>
      </c>
      <c r="X246" s="12"/>
      <c r="Y246" s="8" t="s">
        <v>9</v>
      </c>
      <c r="Z246" s="12">
        <f>+F228</f>
        <v>15</v>
      </c>
      <c r="AA246" s="12"/>
      <c r="AB246" s="8" t="s">
        <v>8</v>
      </c>
      <c r="AC246" s="12">
        <f>+E246-D236</f>
        <v>1.5</v>
      </c>
      <c r="AD246" s="12"/>
      <c r="AE246" s="8" t="s">
        <v>7</v>
      </c>
      <c r="AF246" s="12">
        <f>+T246*W246-Z246*AC246</f>
        <v>67.5</v>
      </c>
      <c r="AG246" s="12"/>
      <c r="AH246" s="12"/>
      <c r="AI246" s="1" t="s">
        <v>10</v>
      </c>
      <c r="BJ246" s="3"/>
    </row>
    <row r="247" spans="2:62">
      <c r="B247" s="6"/>
      <c r="D247" s="1" t="s">
        <v>19</v>
      </c>
      <c r="BJ247" s="3"/>
    </row>
    <row r="248" spans="2:62">
      <c r="B248" s="6"/>
      <c r="D248" s="1" t="s">
        <v>15</v>
      </c>
      <c r="F248" s="12">
        <v>12.5</v>
      </c>
      <c r="G248" s="12"/>
      <c r="H248" s="8" t="s">
        <v>8</v>
      </c>
      <c r="I248" s="12">
        <f>+AF246</f>
        <v>67.5</v>
      </c>
      <c r="J248" s="12"/>
      <c r="K248" s="12"/>
      <c r="L248" s="1" t="s">
        <v>16</v>
      </c>
      <c r="M248" s="12">
        <v>2.5</v>
      </c>
      <c r="N248" s="12"/>
      <c r="O248" s="8" t="s">
        <v>8</v>
      </c>
      <c r="P248" s="12">
        <f>+I248</f>
        <v>67.5</v>
      </c>
      <c r="Q248" s="12"/>
      <c r="R248" s="12"/>
      <c r="S248" s="8" t="s">
        <v>17</v>
      </c>
      <c r="T248" s="1">
        <v>3</v>
      </c>
      <c r="U248" s="8" t="s">
        <v>8</v>
      </c>
      <c r="V248" s="12">
        <f>+Y243</f>
        <v>22.5</v>
      </c>
      <c r="W248" s="12"/>
      <c r="X248" s="12"/>
      <c r="Y248" s="8" t="s">
        <v>17</v>
      </c>
      <c r="Z248" s="1">
        <v>4</v>
      </c>
      <c r="AA248" s="8" t="s">
        <v>8</v>
      </c>
      <c r="AB248" s="12">
        <f>+Y244</f>
        <v>45</v>
      </c>
      <c r="AC248" s="12"/>
      <c r="AD248" s="12"/>
      <c r="AE248" s="8" t="s">
        <v>17</v>
      </c>
      <c r="AF248" s="1">
        <v>3</v>
      </c>
      <c r="AG248" s="8" t="s">
        <v>8</v>
      </c>
      <c r="AH248" s="12">
        <f>+AE245</f>
        <v>56.25</v>
      </c>
      <c r="AI248" s="12"/>
      <c r="AJ248" s="12"/>
      <c r="AK248" s="1" t="s">
        <v>18</v>
      </c>
      <c r="BJ248" s="3"/>
    </row>
    <row r="249" spans="2:62">
      <c r="B249" s="6"/>
      <c r="D249" s="1" t="s">
        <v>15</v>
      </c>
      <c r="F249" s="12">
        <f>F248*I248/(M248*P248+T248*V248+Z248*AB248+AF248*AH248)</f>
        <v>1.4423076923076923</v>
      </c>
      <c r="G249" s="12"/>
      <c r="H249" s="12"/>
      <c r="BJ249" s="3"/>
    </row>
    <row r="250" spans="2:62">
      <c r="B250" s="6"/>
      <c r="D250" s="1" t="s">
        <v>5</v>
      </c>
      <c r="E250" s="12">
        <f>+F238</f>
        <v>3</v>
      </c>
      <c r="F250" s="12"/>
      <c r="G250" s="8" t="s">
        <v>6</v>
      </c>
      <c r="H250" s="1">
        <v>4</v>
      </c>
      <c r="I250" s="8" t="s">
        <v>17</v>
      </c>
      <c r="J250" s="12">
        <f>+F238</f>
        <v>3</v>
      </c>
      <c r="K250" s="12"/>
      <c r="L250" s="8" t="s">
        <v>7</v>
      </c>
      <c r="M250" s="12">
        <f>+E250/H250+J250</f>
        <v>3.75</v>
      </c>
      <c r="N250" s="12"/>
      <c r="O250" s="1" t="s">
        <v>3</v>
      </c>
      <c r="V250" s="1" t="s">
        <v>11</v>
      </c>
      <c r="X250" s="12">
        <f>+C235</f>
        <v>30</v>
      </c>
      <c r="Y250" s="12"/>
      <c r="Z250" s="8" t="s">
        <v>8</v>
      </c>
      <c r="AA250" s="12">
        <f>+M250</f>
        <v>3.75</v>
      </c>
      <c r="AB250" s="12"/>
      <c r="AC250" s="8" t="s">
        <v>9</v>
      </c>
      <c r="AD250" s="12">
        <f>+F228</f>
        <v>15</v>
      </c>
      <c r="AE250" s="12"/>
      <c r="AF250" s="8" t="s">
        <v>8</v>
      </c>
      <c r="AG250" s="12">
        <f>+M250-D236</f>
        <v>2.25</v>
      </c>
      <c r="AH250" s="12"/>
      <c r="AI250" s="8" t="s">
        <v>7</v>
      </c>
      <c r="AJ250" s="12">
        <f>+X250*AA250-AD250*AG250</f>
        <v>78.75</v>
      </c>
      <c r="AK250" s="12"/>
      <c r="AL250" s="12"/>
      <c r="AM250" s="1" t="s">
        <v>10</v>
      </c>
      <c r="BJ250" s="3"/>
    </row>
    <row r="251" spans="2:62">
      <c r="B251" s="6"/>
      <c r="D251" s="1" t="s">
        <v>5</v>
      </c>
      <c r="E251" s="1">
        <v>2</v>
      </c>
      <c r="F251" s="8" t="s">
        <v>8</v>
      </c>
      <c r="G251" s="12">
        <f>+E250</f>
        <v>3</v>
      </c>
      <c r="H251" s="12"/>
      <c r="I251" s="8" t="s">
        <v>6</v>
      </c>
      <c r="J251" s="1">
        <v>4</v>
      </c>
      <c r="K251" s="8" t="s">
        <v>17</v>
      </c>
      <c r="L251" s="12">
        <f>+F238</f>
        <v>3</v>
      </c>
      <c r="M251" s="12"/>
      <c r="N251" s="8" t="s">
        <v>7</v>
      </c>
      <c r="O251" s="12">
        <f>E251*G251/J251+L251</f>
        <v>4.5</v>
      </c>
      <c r="P251" s="12"/>
      <c r="Q251" s="1" t="s">
        <v>3</v>
      </c>
      <c r="V251" s="1" t="s">
        <v>12</v>
      </c>
      <c r="X251" s="12">
        <f>+C235</f>
        <v>30</v>
      </c>
      <c r="Y251" s="12"/>
      <c r="Z251" s="8" t="s">
        <v>8</v>
      </c>
      <c r="AA251" s="12">
        <f>+O251</f>
        <v>4.5</v>
      </c>
      <c r="AB251" s="12"/>
      <c r="AC251" s="8" t="s">
        <v>9</v>
      </c>
      <c r="AD251" s="12">
        <f>+F228</f>
        <v>15</v>
      </c>
      <c r="AE251" s="12"/>
      <c r="AF251" s="8" t="s">
        <v>8</v>
      </c>
      <c r="AG251" s="12">
        <f>+O251-D236</f>
        <v>3</v>
      </c>
      <c r="AH251" s="12"/>
      <c r="AI251" s="8" t="s">
        <v>7</v>
      </c>
      <c r="AJ251" s="12">
        <f>+X251*AA251-AD251*AG251</f>
        <v>90</v>
      </c>
      <c r="AK251" s="12"/>
      <c r="AL251" s="12"/>
      <c r="AM251" s="1" t="s">
        <v>10</v>
      </c>
      <c r="BJ251" s="3"/>
    </row>
    <row r="252" spans="2:62">
      <c r="B252" s="6"/>
      <c r="D252" s="1" t="s">
        <v>5</v>
      </c>
      <c r="E252" s="1">
        <v>3</v>
      </c>
      <c r="F252" s="8" t="s">
        <v>8</v>
      </c>
      <c r="G252" s="12">
        <f>+G251</f>
        <v>3</v>
      </c>
      <c r="H252" s="12"/>
      <c r="I252" s="8" t="s">
        <v>6</v>
      </c>
      <c r="J252" s="1">
        <v>4</v>
      </c>
      <c r="K252" s="8" t="s">
        <v>17</v>
      </c>
      <c r="L252" s="12">
        <f>+F238</f>
        <v>3</v>
      </c>
      <c r="M252" s="12"/>
      <c r="N252" s="8" t="s">
        <v>7</v>
      </c>
      <c r="O252" s="12">
        <f>E252*G252/J252+L252</f>
        <v>5.25</v>
      </c>
      <c r="P252" s="12"/>
      <c r="Q252" s="1" t="s">
        <v>3</v>
      </c>
      <c r="V252" s="1" t="s">
        <v>13</v>
      </c>
      <c r="X252" s="12">
        <f>+C235</f>
        <v>30</v>
      </c>
      <c r="Y252" s="12"/>
      <c r="Z252" s="8" t="s">
        <v>8</v>
      </c>
      <c r="AA252" s="12">
        <f>+O252</f>
        <v>5.25</v>
      </c>
      <c r="AB252" s="12"/>
      <c r="AC252" s="8" t="s">
        <v>9</v>
      </c>
      <c r="AD252" s="12">
        <f>+F228</f>
        <v>15</v>
      </c>
      <c r="AE252" s="12"/>
      <c r="AF252" s="8" t="s">
        <v>8</v>
      </c>
      <c r="AG252" s="12">
        <f>+O252-D236</f>
        <v>3.75</v>
      </c>
      <c r="AH252" s="12"/>
      <c r="AI252" s="8" t="s">
        <v>9</v>
      </c>
      <c r="AJ252" s="12">
        <f>+M228</f>
        <v>15</v>
      </c>
      <c r="AK252" s="12"/>
      <c r="AL252" s="8" t="s">
        <v>8</v>
      </c>
      <c r="AM252" s="12">
        <f>+O252-F238-K236</f>
        <v>0.75</v>
      </c>
      <c r="AN252" s="12"/>
      <c r="AO252" s="8" t="s">
        <v>7</v>
      </c>
      <c r="AP252" s="12">
        <f>+X252*AA252-AD252*AG252-AJ252*AM252</f>
        <v>90</v>
      </c>
      <c r="AQ252" s="12"/>
      <c r="AR252" s="12"/>
      <c r="AS252" s="1" t="s">
        <v>10</v>
      </c>
      <c r="BJ252" s="3"/>
    </row>
    <row r="253" spans="2:62">
      <c r="B253" s="6"/>
      <c r="D253" s="1" t="s">
        <v>5</v>
      </c>
      <c r="E253" s="12">
        <f>+Q240/2</f>
        <v>6</v>
      </c>
      <c r="F253" s="12"/>
      <c r="G253" s="1" t="s">
        <v>3</v>
      </c>
      <c r="V253" s="1" t="s">
        <v>14</v>
      </c>
      <c r="Y253" s="12">
        <f>+C235</f>
        <v>30</v>
      </c>
      <c r="Z253" s="12"/>
      <c r="AA253" s="8" t="s">
        <v>8</v>
      </c>
      <c r="AB253" s="12">
        <f>+E253</f>
        <v>6</v>
      </c>
      <c r="AC253" s="12"/>
      <c r="AD253" s="8" t="s">
        <v>9</v>
      </c>
      <c r="AE253" s="12">
        <f>+F228</f>
        <v>15</v>
      </c>
      <c r="AF253" s="12"/>
      <c r="AG253" s="8" t="s">
        <v>8</v>
      </c>
      <c r="AH253" s="12">
        <f>+E253-D236</f>
        <v>4.5</v>
      </c>
      <c r="AI253" s="12"/>
      <c r="AJ253" s="8" t="s">
        <v>9</v>
      </c>
      <c r="AK253" s="12">
        <f>+M228</f>
        <v>15</v>
      </c>
      <c r="AL253" s="12"/>
      <c r="AM253" s="8" t="s">
        <v>8</v>
      </c>
      <c r="AN253" s="12">
        <f>+E253-F238-K236</f>
        <v>1.5</v>
      </c>
      <c r="AO253" s="12"/>
      <c r="AP253" s="8" t="s">
        <v>7</v>
      </c>
      <c r="AQ253" s="12">
        <f>+Y253*AB253-AE253*AH253-AK253*AN253</f>
        <v>90</v>
      </c>
      <c r="AR253" s="12"/>
      <c r="AS253" s="12"/>
      <c r="AT253" s="1" t="s">
        <v>10</v>
      </c>
      <c r="BJ253" s="3"/>
    </row>
    <row r="254" spans="2:62">
      <c r="B254" s="6"/>
      <c r="D254" s="1" t="s">
        <v>19</v>
      </c>
      <c r="BJ254" s="3"/>
    </row>
    <row r="255" spans="2:62">
      <c r="B255" s="6"/>
      <c r="D255" s="1" t="s">
        <v>15</v>
      </c>
      <c r="F255" s="12">
        <v>12.5</v>
      </c>
      <c r="G255" s="12"/>
      <c r="H255" s="8" t="s">
        <v>8</v>
      </c>
      <c r="I255" s="12">
        <f>+AQ253</f>
        <v>90</v>
      </c>
      <c r="J255" s="12"/>
      <c r="K255" s="12"/>
      <c r="L255" s="1" t="s">
        <v>16</v>
      </c>
      <c r="M255" s="12">
        <v>2.5</v>
      </c>
      <c r="N255" s="12"/>
      <c r="O255" s="8" t="s">
        <v>8</v>
      </c>
      <c r="P255" s="12">
        <f>+I255</f>
        <v>90</v>
      </c>
      <c r="Q255" s="12"/>
      <c r="R255" s="12"/>
      <c r="S255" s="8" t="s">
        <v>17</v>
      </c>
      <c r="T255" s="1">
        <v>3</v>
      </c>
      <c r="U255" s="8" t="s">
        <v>8</v>
      </c>
      <c r="V255" s="12">
        <f>+AJ250</f>
        <v>78.75</v>
      </c>
      <c r="W255" s="12"/>
      <c r="X255" s="12"/>
      <c r="Y255" s="8" t="s">
        <v>17</v>
      </c>
      <c r="Z255" s="1">
        <v>4</v>
      </c>
      <c r="AA255" s="8" t="s">
        <v>8</v>
      </c>
      <c r="AB255" s="12">
        <f>+AJ251</f>
        <v>90</v>
      </c>
      <c r="AC255" s="12"/>
      <c r="AD255" s="12"/>
      <c r="AE255" s="8" t="s">
        <v>17</v>
      </c>
      <c r="AF255" s="1">
        <v>3</v>
      </c>
      <c r="AG255" s="8" t="s">
        <v>8</v>
      </c>
      <c r="AH255" s="12">
        <f>+AP252</f>
        <v>90</v>
      </c>
      <c r="AI255" s="12"/>
      <c r="AJ255" s="12"/>
      <c r="AK255" s="1" t="s">
        <v>18</v>
      </c>
      <c r="BJ255" s="3"/>
    </row>
    <row r="256" spans="2:62">
      <c r="B256" s="6"/>
      <c r="D256" s="1" t="s">
        <v>15</v>
      </c>
      <c r="F256" s="12">
        <f>F255*I255/(M255*P255+T255*V255+Z255*AB255+AF255*AH255)</f>
        <v>1.0309278350515463</v>
      </c>
      <c r="G256" s="12"/>
      <c r="H256" s="12"/>
      <c r="BJ256" s="3"/>
    </row>
    <row r="257" spans="2:62">
      <c r="B257" s="6"/>
      <c r="BJ257" s="3"/>
    </row>
    <row r="258" spans="2:62">
      <c r="B258" s="6"/>
      <c r="D258" s="7" t="s">
        <v>31</v>
      </c>
      <c r="BJ258" s="3"/>
    </row>
    <row r="259" spans="2:62">
      <c r="B259" s="6"/>
      <c r="J259" s="13">
        <v>15</v>
      </c>
      <c r="K259" s="13"/>
      <c r="L259" s="1" t="s">
        <v>1</v>
      </c>
      <c r="Q259" s="12">
        <f>+J259</f>
        <v>15</v>
      </c>
      <c r="R259" s="12"/>
      <c r="S259" s="1" t="s">
        <v>1</v>
      </c>
      <c r="X259" s="12">
        <f>+Q259</f>
        <v>15</v>
      </c>
      <c r="Y259" s="12"/>
      <c r="Z259" s="1" t="s">
        <v>1</v>
      </c>
      <c r="AE259" s="12">
        <f>+X259</f>
        <v>15</v>
      </c>
      <c r="AF259" s="12"/>
      <c r="AG259" s="1" t="s">
        <v>1</v>
      </c>
      <c r="BJ259" s="3"/>
    </row>
    <row r="260" spans="2:62">
      <c r="B260" s="6"/>
      <c r="BJ260" s="3"/>
    </row>
    <row r="261" spans="2:62">
      <c r="B261" s="6"/>
      <c r="BJ261" s="3"/>
    </row>
    <row r="262" spans="2:62">
      <c r="B262" s="6"/>
      <c r="BJ262" s="3"/>
    </row>
    <row r="263" spans="2:62">
      <c r="B263" s="6"/>
      <c r="E263" s="1" t="s">
        <v>20</v>
      </c>
      <c r="G263" s="1" t="s">
        <v>21</v>
      </c>
      <c r="I263" s="1" t="s">
        <v>22</v>
      </c>
      <c r="L263" s="1" t="s">
        <v>27</v>
      </c>
      <c r="N263" s="1" t="s">
        <v>28</v>
      </c>
      <c r="P263" s="1" t="s">
        <v>29</v>
      </c>
      <c r="S263" s="1" t="s">
        <v>38</v>
      </c>
      <c r="U263" s="1" t="s">
        <v>34</v>
      </c>
      <c r="W263" s="1" t="s">
        <v>35</v>
      </c>
      <c r="BJ263" s="3"/>
    </row>
    <row r="264" spans="2:62">
      <c r="B264" s="6"/>
      <c r="E264" s="1" t="s">
        <v>15</v>
      </c>
      <c r="G264" s="12">
        <f>+F278</f>
        <v>1.6666666666666667</v>
      </c>
      <c r="H264" s="12"/>
      <c r="I264" s="12"/>
      <c r="L264" s="1" t="s">
        <v>15</v>
      </c>
      <c r="N264" s="12">
        <f>+F285</f>
        <v>1.1538461538461537</v>
      </c>
      <c r="O264" s="12"/>
      <c r="P264" s="12"/>
      <c r="S264" s="1" t="s">
        <v>15</v>
      </c>
      <c r="U264" s="12">
        <f>+F292</f>
        <v>1</v>
      </c>
      <c r="V264" s="12"/>
      <c r="W264" s="12"/>
      <c r="Z264" s="1" t="s">
        <v>15</v>
      </c>
      <c r="AB264" s="12">
        <f>+N264</f>
        <v>1.1538461538461537</v>
      </c>
      <c r="AC264" s="12"/>
      <c r="AD264" s="12"/>
      <c r="AG264" s="1" t="s">
        <v>15</v>
      </c>
      <c r="AI264" s="12">
        <f>+G264</f>
        <v>1.6666666666666667</v>
      </c>
      <c r="AJ264" s="12"/>
      <c r="AK264" s="12"/>
      <c r="BJ264" s="3"/>
    </row>
    <row r="265" spans="2:62">
      <c r="B265" s="6"/>
      <c r="BJ265" s="3"/>
    </row>
    <row r="266" spans="2:62">
      <c r="B266" s="6"/>
      <c r="C266" s="12">
        <f>+J259*2</f>
        <v>30</v>
      </c>
      <c r="D266" s="12"/>
      <c r="E266" s="1" t="s">
        <v>1</v>
      </c>
      <c r="AL266" s="12">
        <f>+Q259*2</f>
        <v>30</v>
      </c>
      <c r="AM266" s="12"/>
      <c r="AN266" s="1" t="s">
        <v>1</v>
      </c>
      <c r="BJ266" s="3"/>
    </row>
    <row r="267" spans="2:62">
      <c r="B267" s="6"/>
      <c r="C267" s="8"/>
      <c r="D267" s="8"/>
      <c r="F267" s="12">
        <f>+T269/5</f>
        <v>2.4</v>
      </c>
      <c r="G267" s="12"/>
      <c r="H267" s="1" t="s">
        <v>3</v>
      </c>
      <c r="M267" s="12">
        <f>+F267</f>
        <v>2.4</v>
      </c>
      <c r="N267" s="12"/>
      <c r="O267" s="1" t="s">
        <v>3</v>
      </c>
      <c r="T267" s="12">
        <f>+M267</f>
        <v>2.4</v>
      </c>
      <c r="U267" s="12"/>
      <c r="V267" s="1" t="s">
        <v>3</v>
      </c>
      <c r="AA267" s="12">
        <f>+T267</f>
        <v>2.4</v>
      </c>
      <c r="AB267" s="12"/>
      <c r="AC267" s="1" t="s">
        <v>3</v>
      </c>
      <c r="AH267" s="12">
        <f>+AA267</f>
        <v>2.4</v>
      </c>
      <c r="AI267" s="12"/>
      <c r="AJ267" s="1" t="s">
        <v>3</v>
      </c>
      <c r="BJ267" s="3"/>
    </row>
    <row r="268" spans="2:62">
      <c r="B268" s="6"/>
      <c r="C268" s="8"/>
      <c r="D268" s="8"/>
      <c r="BJ268" s="3"/>
    </row>
    <row r="269" spans="2:62">
      <c r="B269" s="6"/>
      <c r="S269" s="1" t="s">
        <v>2</v>
      </c>
      <c r="T269" s="13">
        <v>12</v>
      </c>
      <c r="U269" s="13"/>
      <c r="V269" s="1" t="s">
        <v>3</v>
      </c>
      <c r="BJ269" s="3"/>
    </row>
    <row r="270" spans="2:62">
      <c r="B270" s="6"/>
      <c r="F270" s="1" t="s">
        <v>4</v>
      </c>
      <c r="BJ270" s="3"/>
    </row>
    <row r="271" spans="2:62">
      <c r="B271" s="6"/>
      <c r="BJ271" s="3"/>
    </row>
    <row r="272" spans="2:62">
      <c r="B272" s="6"/>
      <c r="D272" s="1" t="s">
        <v>5</v>
      </c>
      <c r="E272" s="12">
        <f>+F267</f>
        <v>2.4</v>
      </c>
      <c r="F272" s="12"/>
      <c r="G272" s="8" t="s">
        <v>6</v>
      </c>
      <c r="H272" s="1">
        <v>4</v>
      </c>
      <c r="I272" s="8" t="s">
        <v>7</v>
      </c>
      <c r="J272" s="12">
        <f>+E272/H272</f>
        <v>0.6</v>
      </c>
      <c r="K272" s="12"/>
      <c r="L272" s="1" t="s">
        <v>3</v>
      </c>
      <c r="Q272" s="1" t="s">
        <v>11</v>
      </c>
      <c r="S272" s="12">
        <f>+C266</f>
        <v>30</v>
      </c>
      <c r="T272" s="12"/>
      <c r="U272" s="8" t="s">
        <v>8</v>
      </c>
      <c r="V272" s="12">
        <f>+J272</f>
        <v>0.6</v>
      </c>
      <c r="W272" s="12"/>
      <c r="X272" s="8" t="s">
        <v>7</v>
      </c>
      <c r="Y272" s="12">
        <f>+S272*V272</f>
        <v>18</v>
      </c>
      <c r="Z272" s="12"/>
      <c r="AA272" s="12"/>
      <c r="AB272" s="1" t="s">
        <v>10</v>
      </c>
      <c r="AD272" s="8"/>
      <c r="BJ272" s="3"/>
    </row>
    <row r="273" spans="2:62">
      <c r="B273" s="6"/>
      <c r="D273" s="1" t="s">
        <v>5</v>
      </c>
      <c r="E273" s="1">
        <v>2</v>
      </c>
      <c r="F273" s="8" t="s">
        <v>8</v>
      </c>
      <c r="G273" s="12">
        <f>+E272</f>
        <v>2.4</v>
      </c>
      <c r="H273" s="12"/>
      <c r="I273" s="8" t="s">
        <v>6</v>
      </c>
      <c r="J273" s="1">
        <v>4</v>
      </c>
      <c r="K273" s="8" t="s">
        <v>7</v>
      </c>
      <c r="L273" s="12">
        <f>E273*G273/J273</f>
        <v>1.2</v>
      </c>
      <c r="M273" s="12"/>
      <c r="N273" s="1" t="s">
        <v>3</v>
      </c>
      <c r="Q273" s="1" t="s">
        <v>12</v>
      </c>
      <c r="S273" s="12">
        <f>+C266</f>
        <v>30</v>
      </c>
      <c r="T273" s="12"/>
      <c r="U273" s="8" t="s">
        <v>8</v>
      </c>
      <c r="V273" s="12">
        <f>+L273</f>
        <v>1.2</v>
      </c>
      <c r="W273" s="12"/>
      <c r="X273" s="8" t="s">
        <v>7</v>
      </c>
      <c r="Y273" s="12">
        <f>+S273*V273</f>
        <v>36</v>
      </c>
      <c r="Z273" s="12"/>
      <c r="AA273" s="12"/>
      <c r="AB273" s="1" t="s">
        <v>10</v>
      </c>
      <c r="BJ273" s="3"/>
    </row>
    <row r="274" spans="2:62">
      <c r="B274" s="6"/>
      <c r="D274" s="1" t="s">
        <v>5</v>
      </c>
      <c r="E274" s="1">
        <v>3</v>
      </c>
      <c r="F274" s="8" t="s">
        <v>8</v>
      </c>
      <c r="G274" s="12">
        <f>+G273</f>
        <v>2.4</v>
      </c>
      <c r="H274" s="12"/>
      <c r="I274" s="8" t="s">
        <v>6</v>
      </c>
      <c r="J274" s="1">
        <v>4</v>
      </c>
      <c r="K274" s="8" t="s">
        <v>7</v>
      </c>
      <c r="L274" s="12">
        <f>E274*G274/J274</f>
        <v>1.7999999999999998</v>
      </c>
      <c r="M274" s="12"/>
      <c r="N274" s="1" t="s">
        <v>3</v>
      </c>
      <c r="Q274" s="1" t="s">
        <v>13</v>
      </c>
      <c r="S274" s="12">
        <f>+C266</f>
        <v>30</v>
      </c>
      <c r="T274" s="12"/>
      <c r="U274" s="8" t="s">
        <v>8</v>
      </c>
      <c r="V274" s="12">
        <f>+L274</f>
        <v>1.7999999999999998</v>
      </c>
      <c r="W274" s="12"/>
      <c r="X274" s="8" t="s">
        <v>7</v>
      </c>
      <c r="Y274" s="12">
        <f>+S274*V274</f>
        <v>53.999999999999993</v>
      </c>
      <c r="Z274" s="12"/>
      <c r="AA274" s="12"/>
      <c r="AB274" s="1" t="s">
        <v>10</v>
      </c>
      <c r="AD274" s="8"/>
      <c r="AG274" s="8"/>
      <c r="BJ274" s="3"/>
    </row>
    <row r="275" spans="2:62">
      <c r="B275" s="6"/>
      <c r="D275" s="1" t="s">
        <v>5</v>
      </c>
      <c r="E275" s="12">
        <f>+G274</f>
        <v>2.4</v>
      </c>
      <c r="F275" s="12"/>
      <c r="G275" s="1" t="s">
        <v>3</v>
      </c>
      <c r="Q275" s="1" t="s">
        <v>14</v>
      </c>
      <c r="T275" s="12">
        <f>+C266</f>
        <v>30</v>
      </c>
      <c r="U275" s="12"/>
      <c r="V275" s="8" t="s">
        <v>8</v>
      </c>
      <c r="W275" s="12">
        <f>+E275</f>
        <v>2.4</v>
      </c>
      <c r="X275" s="12"/>
      <c r="Y275" s="8" t="s">
        <v>7</v>
      </c>
      <c r="Z275" s="12">
        <f>+T275*W275</f>
        <v>72</v>
      </c>
      <c r="AA275" s="12"/>
      <c r="AB275" s="12"/>
      <c r="AC275" s="1" t="s">
        <v>10</v>
      </c>
      <c r="BJ275" s="3"/>
    </row>
    <row r="276" spans="2:62">
      <c r="B276" s="6"/>
      <c r="D276" s="1" t="s">
        <v>19</v>
      </c>
      <c r="BJ276" s="3"/>
    </row>
    <row r="277" spans="2:62">
      <c r="B277" s="6"/>
      <c r="D277" s="1" t="s">
        <v>15</v>
      </c>
      <c r="F277" s="12">
        <v>12.5</v>
      </c>
      <c r="G277" s="12"/>
      <c r="H277" s="8" t="s">
        <v>8</v>
      </c>
      <c r="I277" s="12">
        <f>+Z275</f>
        <v>72</v>
      </c>
      <c r="J277" s="12"/>
      <c r="K277" s="12"/>
      <c r="L277" s="1" t="s">
        <v>16</v>
      </c>
      <c r="M277" s="12">
        <v>2.5</v>
      </c>
      <c r="N277" s="12"/>
      <c r="O277" s="8" t="s">
        <v>8</v>
      </c>
      <c r="P277" s="12">
        <f>+I277</f>
        <v>72</v>
      </c>
      <c r="Q277" s="12"/>
      <c r="R277" s="12"/>
      <c r="S277" s="8" t="s">
        <v>17</v>
      </c>
      <c r="T277" s="1">
        <v>3</v>
      </c>
      <c r="U277" s="8" t="s">
        <v>8</v>
      </c>
      <c r="V277" s="12">
        <f>+Y272</f>
        <v>18</v>
      </c>
      <c r="W277" s="12"/>
      <c r="X277" s="12"/>
      <c r="Y277" s="8" t="s">
        <v>17</v>
      </c>
      <c r="Z277" s="1">
        <v>4</v>
      </c>
      <c r="AA277" s="8" t="s">
        <v>8</v>
      </c>
      <c r="AB277" s="12">
        <f>+Y273</f>
        <v>36</v>
      </c>
      <c r="AC277" s="12"/>
      <c r="AD277" s="12"/>
      <c r="AE277" s="8" t="s">
        <v>17</v>
      </c>
      <c r="AF277" s="1">
        <v>3</v>
      </c>
      <c r="AG277" s="8" t="s">
        <v>8</v>
      </c>
      <c r="AH277" s="12">
        <f>+Y274</f>
        <v>53.999999999999993</v>
      </c>
      <c r="AI277" s="12"/>
      <c r="AJ277" s="12"/>
      <c r="AK277" s="1" t="s">
        <v>18</v>
      </c>
      <c r="BJ277" s="3"/>
    </row>
    <row r="278" spans="2:62">
      <c r="B278" s="6"/>
      <c r="D278" s="1" t="s">
        <v>15</v>
      </c>
      <c r="F278" s="12">
        <f>F277*I277/(M277*P277+T277*V277+Z277*AB277+AF277*AH277)</f>
        <v>1.6666666666666667</v>
      </c>
      <c r="G278" s="12"/>
      <c r="H278" s="12"/>
      <c r="BJ278" s="3"/>
    </row>
    <row r="279" spans="2:62">
      <c r="B279" s="6"/>
      <c r="D279" s="1" t="s">
        <v>5</v>
      </c>
      <c r="E279" s="12">
        <f>+F267</f>
        <v>2.4</v>
      </c>
      <c r="F279" s="12"/>
      <c r="G279" s="8" t="s">
        <v>6</v>
      </c>
      <c r="H279" s="1">
        <v>4</v>
      </c>
      <c r="I279" s="8" t="s">
        <v>17</v>
      </c>
      <c r="J279" s="12">
        <f>+F267</f>
        <v>2.4</v>
      </c>
      <c r="K279" s="12"/>
      <c r="L279" s="8" t="s">
        <v>7</v>
      </c>
      <c r="M279" s="12">
        <f>+E279/H279+J279</f>
        <v>3</v>
      </c>
      <c r="N279" s="12"/>
      <c r="O279" s="1" t="s">
        <v>3</v>
      </c>
      <c r="V279" s="1" t="s">
        <v>11</v>
      </c>
      <c r="X279" s="12">
        <f>+C266</f>
        <v>30</v>
      </c>
      <c r="Y279" s="12"/>
      <c r="Z279" s="8" t="s">
        <v>8</v>
      </c>
      <c r="AA279" s="12">
        <f>+M279</f>
        <v>3</v>
      </c>
      <c r="AB279" s="12"/>
      <c r="AC279" s="8" t="s">
        <v>9</v>
      </c>
      <c r="AD279" s="12">
        <f>+J259</f>
        <v>15</v>
      </c>
      <c r="AE279" s="12"/>
      <c r="AF279" s="8" t="s">
        <v>8</v>
      </c>
      <c r="AG279" s="12">
        <f>+M279-F267</f>
        <v>0.60000000000000009</v>
      </c>
      <c r="AH279" s="12"/>
      <c r="AI279" s="8" t="s">
        <v>7</v>
      </c>
      <c r="AJ279" s="12">
        <f>+X279*AA279-AD279*AG279</f>
        <v>81</v>
      </c>
      <c r="AK279" s="12"/>
      <c r="AL279" s="12"/>
      <c r="AM279" s="1" t="s">
        <v>10</v>
      </c>
      <c r="BJ279" s="3"/>
    </row>
    <row r="280" spans="2:62">
      <c r="B280" s="6"/>
      <c r="D280" s="1" t="s">
        <v>5</v>
      </c>
      <c r="E280" s="1">
        <v>2</v>
      </c>
      <c r="F280" s="8" t="s">
        <v>8</v>
      </c>
      <c r="G280" s="12">
        <f>+E279</f>
        <v>2.4</v>
      </c>
      <c r="H280" s="12"/>
      <c r="I280" s="8" t="s">
        <v>6</v>
      </c>
      <c r="J280" s="1">
        <v>4</v>
      </c>
      <c r="K280" s="8" t="s">
        <v>17</v>
      </c>
      <c r="L280" s="12">
        <f>+F267</f>
        <v>2.4</v>
      </c>
      <c r="M280" s="12"/>
      <c r="N280" s="8" t="s">
        <v>7</v>
      </c>
      <c r="O280" s="12">
        <f>E280*G280/J280+L280</f>
        <v>3.5999999999999996</v>
      </c>
      <c r="P280" s="12"/>
      <c r="Q280" s="1" t="s">
        <v>3</v>
      </c>
      <c r="V280" s="1" t="s">
        <v>12</v>
      </c>
      <c r="X280" s="12">
        <f>+C266</f>
        <v>30</v>
      </c>
      <c r="Y280" s="12"/>
      <c r="Z280" s="8" t="s">
        <v>8</v>
      </c>
      <c r="AA280" s="12">
        <f>+O280</f>
        <v>3.5999999999999996</v>
      </c>
      <c r="AB280" s="12"/>
      <c r="AC280" s="8" t="s">
        <v>9</v>
      </c>
      <c r="AD280" s="12">
        <f>+J259</f>
        <v>15</v>
      </c>
      <c r="AE280" s="12"/>
      <c r="AF280" s="8" t="s">
        <v>8</v>
      </c>
      <c r="AG280" s="12">
        <f>+O280-F267</f>
        <v>1.1999999999999997</v>
      </c>
      <c r="AH280" s="12"/>
      <c r="AI280" s="8" t="s">
        <v>7</v>
      </c>
      <c r="AJ280" s="12">
        <f>+X280*AA280-AD280*AG280</f>
        <v>89.999999999999986</v>
      </c>
      <c r="AK280" s="12"/>
      <c r="AL280" s="12"/>
      <c r="AM280" s="1" t="s">
        <v>10</v>
      </c>
      <c r="BJ280" s="3"/>
    </row>
    <row r="281" spans="2:62">
      <c r="B281" s="6"/>
      <c r="D281" s="1" t="s">
        <v>5</v>
      </c>
      <c r="E281" s="1">
        <v>3</v>
      </c>
      <c r="F281" s="8" t="s">
        <v>8</v>
      </c>
      <c r="G281" s="12">
        <f>+G280</f>
        <v>2.4</v>
      </c>
      <c r="H281" s="12"/>
      <c r="I281" s="8" t="s">
        <v>6</v>
      </c>
      <c r="J281" s="1">
        <v>4</v>
      </c>
      <c r="K281" s="8" t="s">
        <v>17</v>
      </c>
      <c r="L281" s="12">
        <f>+F267</f>
        <v>2.4</v>
      </c>
      <c r="M281" s="12"/>
      <c r="N281" s="8" t="s">
        <v>7</v>
      </c>
      <c r="O281" s="12">
        <f>E281*G281/J281+L281</f>
        <v>4.1999999999999993</v>
      </c>
      <c r="P281" s="12"/>
      <c r="Q281" s="1" t="s">
        <v>3</v>
      </c>
      <c r="V281" s="1" t="s">
        <v>13</v>
      </c>
      <c r="X281" s="12">
        <f>+C266</f>
        <v>30</v>
      </c>
      <c r="Y281" s="12"/>
      <c r="Z281" s="8" t="s">
        <v>8</v>
      </c>
      <c r="AA281" s="12">
        <f>+O281</f>
        <v>4.1999999999999993</v>
      </c>
      <c r="AB281" s="12"/>
      <c r="AC281" s="8" t="s">
        <v>9</v>
      </c>
      <c r="AD281" s="12">
        <f>+J259</f>
        <v>15</v>
      </c>
      <c r="AE281" s="12"/>
      <c r="AF281" s="8" t="s">
        <v>8</v>
      </c>
      <c r="AG281" s="12">
        <f>+O281-F267</f>
        <v>1.7999999999999994</v>
      </c>
      <c r="AH281" s="12"/>
      <c r="AI281" s="8" t="s">
        <v>7</v>
      </c>
      <c r="AJ281" s="12">
        <f>+X281*AA281-AD281*AG281</f>
        <v>98.999999999999986</v>
      </c>
      <c r="AK281" s="12"/>
      <c r="AL281" s="12"/>
      <c r="AM281" s="1" t="s">
        <v>10</v>
      </c>
      <c r="BJ281" s="3"/>
    </row>
    <row r="282" spans="2:62">
      <c r="B282" s="6"/>
      <c r="D282" s="1" t="s">
        <v>5</v>
      </c>
      <c r="E282" s="12">
        <f>+M267+F267</f>
        <v>4.8</v>
      </c>
      <c r="F282" s="12"/>
      <c r="G282" s="1" t="s">
        <v>3</v>
      </c>
      <c r="V282" s="1" t="s">
        <v>14</v>
      </c>
      <c r="Y282" s="12">
        <f>+C266</f>
        <v>30</v>
      </c>
      <c r="Z282" s="12"/>
      <c r="AA282" s="8" t="s">
        <v>8</v>
      </c>
      <c r="AB282" s="12">
        <f>+E282</f>
        <v>4.8</v>
      </c>
      <c r="AC282" s="12"/>
      <c r="AD282" s="8" t="s">
        <v>9</v>
      </c>
      <c r="AE282" s="12">
        <f>+J259</f>
        <v>15</v>
      </c>
      <c r="AF282" s="12"/>
      <c r="AG282" s="8" t="s">
        <v>8</v>
      </c>
      <c r="AH282" s="12">
        <f>+E282-F267</f>
        <v>2.4</v>
      </c>
      <c r="AI282" s="12"/>
      <c r="AJ282" s="8" t="s">
        <v>7</v>
      </c>
      <c r="AK282" s="12">
        <f>+Y282*AB282-AE282*AH282</f>
        <v>108</v>
      </c>
      <c r="AL282" s="12"/>
      <c r="AM282" s="12"/>
      <c r="AN282" s="1" t="s">
        <v>10</v>
      </c>
      <c r="BJ282" s="3"/>
    </row>
    <row r="283" spans="2:62">
      <c r="B283" s="6"/>
      <c r="D283" s="1" t="s">
        <v>19</v>
      </c>
      <c r="BJ283" s="3"/>
    </row>
    <row r="284" spans="2:62">
      <c r="B284" s="6"/>
      <c r="D284" s="1" t="s">
        <v>15</v>
      </c>
      <c r="F284" s="12">
        <v>12.5</v>
      </c>
      <c r="G284" s="12"/>
      <c r="H284" s="8" t="s">
        <v>8</v>
      </c>
      <c r="I284" s="12">
        <f>+AK282</f>
        <v>108</v>
      </c>
      <c r="J284" s="12"/>
      <c r="K284" s="12"/>
      <c r="L284" s="1" t="s">
        <v>16</v>
      </c>
      <c r="M284" s="12">
        <v>2.5</v>
      </c>
      <c r="N284" s="12"/>
      <c r="O284" s="8" t="s">
        <v>8</v>
      </c>
      <c r="P284" s="12">
        <f>+I284</f>
        <v>108</v>
      </c>
      <c r="Q284" s="12"/>
      <c r="R284" s="12"/>
      <c r="S284" s="8" t="s">
        <v>17</v>
      </c>
      <c r="T284" s="1">
        <v>3</v>
      </c>
      <c r="U284" s="8" t="s">
        <v>8</v>
      </c>
      <c r="V284" s="12">
        <f>+AJ279</f>
        <v>81</v>
      </c>
      <c r="W284" s="12"/>
      <c r="X284" s="12"/>
      <c r="Y284" s="8" t="s">
        <v>17</v>
      </c>
      <c r="Z284" s="1">
        <v>4</v>
      </c>
      <c r="AA284" s="8" t="s">
        <v>8</v>
      </c>
      <c r="AB284" s="12">
        <f>+AJ280</f>
        <v>89.999999999999986</v>
      </c>
      <c r="AC284" s="12"/>
      <c r="AD284" s="12"/>
      <c r="AE284" s="8" t="s">
        <v>17</v>
      </c>
      <c r="AF284" s="1">
        <v>3</v>
      </c>
      <c r="AG284" s="8" t="s">
        <v>8</v>
      </c>
      <c r="AH284" s="12">
        <f>+AJ281</f>
        <v>98.999999999999986</v>
      </c>
      <c r="AI284" s="12"/>
      <c r="AJ284" s="12"/>
      <c r="AK284" s="1" t="s">
        <v>18</v>
      </c>
      <c r="BJ284" s="3"/>
    </row>
    <row r="285" spans="2:62">
      <c r="B285" s="6"/>
      <c r="D285" s="1" t="s">
        <v>15</v>
      </c>
      <c r="F285" s="12">
        <f>F284*I284/(M284*P284+T284*V284+Z284*AB284+AF284*AH284)</f>
        <v>1.1538461538461537</v>
      </c>
      <c r="G285" s="12"/>
      <c r="H285" s="12"/>
      <c r="BJ285" s="3"/>
    </row>
    <row r="286" spans="2:62">
      <c r="B286" s="6"/>
      <c r="D286" s="1" t="s">
        <v>5</v>
      </c>
      <c r="E286" s="12">
        <f>+T267</f>
        <v>2.4</v>
      </c>
      <c r="F286" s="12"/>
      <c r="G286" s="8" t="s">
        <v>6</v>
      </c>
      <c r="H286" s="1">
        <v>4</v>
      </c>
      <c r="I286" s="8" t="s">
        <v>17</v>
      </c>
      <c r="J286" s="12">
        <f>+F267+M267</f>
        <v>4.8</v>
      </c>
      <c r="K286" s="12"/>
      <c r="L286" s="8" t="s">
        <v>7</v>
      </c>
      <c r="M286" s="12">
        <f>+E286/H286+J286</f>
        <v>5.3999999999999995</v>
      </c>
      <c r="N286" s="12"/>
      <c r="O286" s="1" t="s">
        <v>3</v>
      </c>
      <c r="V286" s="1" t="s">
        <v>39</v>
      </c>
      <c r="X286" s="12">
        <f>+C266</f>
        <v>30</v>
      </c>
      <c r="Y286" s="12"/>
      <c r="Z286" s="8" t="s">
        <v>8</v>
      </c>
      <c r="AA286" s="12">
        <f>+M286</f>
        <v>5.3999999999999995</v>
      </c>
      <c r="AB286" s="12"/>
      <c r="AC286" s="8" t="s">
        <v>9</v>
      </c>
      <c r="AD286" s="12">
        <f>+J259</f>
        <v>15</v>
      </c>
      <c r="AE286" s="12"/>
      <c r="AF286" s="8" t="s">
        <v>8</v>
      </c>
      <c r="AG286" s="12">
        <f>+M286-F267</f>
        <v>2.9999999999999996</v>
      </c>
      <c r="AH286" s="12"/>
      <c r="AI286" s="8" t="s">
        <v>9</v>
      </c>
      <c r="AJ286" s="12">
        <f>+Q259</f>
        <v>15</v>
      </c>
      <c r="AK286" s="12"/>
      <c r="AL286" s="8" t="s">
        <v>8</v>
      </c>
      <c r="AM286" s="12">
        <f>+M286-F267-M267</f>
        <v>0.59999999999999964</v>
      </c>
      <c r="AN286" s="12"/>
      <c r="AO286" s="8" t="s">
        <v>7</v>
      </c>
      <c r="AP286" s="12">
        <f>+X286*AA286-AD286*AG286-AJ286*AM286</f>
        <v>107.99999999999997</v>
      </c>
      <c r="AQ286" s="12"/>
      <c r="AR286" s="12"/>
      <c r="AS286" s="1" t="s">
        <v>10</v>
      </c>
      <c r="BJ286" s="3"/>
    </row>
    <row r="287" spans="2:62">
      <c r="B287" s="6"/>
      <c r="D287" s="1" t="s">
        <v>5</v>
      </c>
      <c r="E287" s="1">
        <v>2</v>
      </c>
      <c r="F287" s="8" t="s">
        <v>8</v>
      </c>
      <c r="G287" s="12">
        <f>+E286</f>
        <v>2.4</v>
      </c>
      <c r="H287" s="12"/>
      <c r="I287" s="8" t="s">
        <v>6</v>
      </c>
      <c r="J287" s="1">
        <v>4</v>
      </c>
      <c r="K287" s="8" t="s">
        <v>17</v>
      </c>
      <c r="L287" s="12">
        <f>+J286</f>
        <v>4.8</v>
      </c>
      <c r="M287" s="12"/>
      <c r="N287" s="8" t="s">
        <v>7</v>
      </c>
      <c r="O287" s="12">
        <f>E287*G287/J287+L287</f>
        <v>6</v>
      </c>
      <c r="P287" s="12"/>
      <c r="Q287" s="1" t="s">
        <v>3</v>
      </c>
      <c r="V287" s="1" t="s">
        <v>36</v>
      </c>
      <c r="X287" s="12">
        <f>+C266</f>
        <v>30</v>
      </c>
      <c r="Y287" s="12"/>
      <c r="Z287" s="8" t="s">
        <v>8</v>
      </c>
      <c r="AA287" s="12">
        <f>+O287</f>
        <v>6</v>
      </c>
      <c r="AB287" s="12"/>
      <c r="AC287" s="8" t="s">
        <v>9</v>
      </c>
      <c r="AD287" s="12">
        <f>+J259</f>
        <v>15</v>
      </c>
      <c r="AE287" s="12"/>
      <c r="AF287" s="8" t="s">
        <v>8</v>
      </c>
      <c r="AG287" s="12">
        <f>+O287-F267</f>
        <v>3.6</v>
      </c>
      <c r="AH287" s="12"/>
      <c r="AI287" s="8" t="s">
        <v>9</v>
      </c>
      <c r="AJ287" s="12">
        <f>+Q259</f>
        <v>15</v>
      </c>
      <c r="AK287" s="12"/>
      <c r="AL287" s="8" t="s">
        <v>8</v>
      </c>
      <c r="AM287" s="12">
        <f>+O287-F267-M267</f>
        <v>1.2000000000000002</v>
      </c>
      <c r="AN287" s="12"/>
      <c r="AO287" s="8" t="s">
        <v>7</v>
      </c>
      <c r="AP287" s="12">
        <f>+X287*AA287-AD287*AG287-AJ287*AM287</f>
        <v>108</v>
      </c>
      <c r="AQ287" s="12"/>
      <c r="AR287" s="12"/>
      <c r="AS287" s="1" t="s">
        <v>10</v>
      </c>
      <c r="BJ287" s="3"/>
    </row>
    <row r="288" spans="2:62">
      <c r="B288" s="6"/>
      <c r="D288" s="1" t="s">
        <v>5</v>
      </c>
      <c r="E288" s="1">
        <v>3</v>
      </c>
      <c r="F288" s="8" t="s">
        <v>8</v>
      </c>
      <c r="G288" s="12">
        <f>+G287</f>
        <v>2.4</v>
      </c>
      <c r="H288" s="12"/>
      <c r="I288" s="8" t="s">
        <v>6</v>
      </c>
      <c r="J288" s="1">
        <v>4</v>
      </c>
      <c r="K288" s="8" t="s">
        <v>17</v>
      </c>
      <c r="L288" s="12">
        <f>+L287</f>
        <v>4.8</v>
      </c>
      <c r="M288" s="12"/>
      <c r="N288" s="8" t="s">
        <v>7</v>
      </c>
      <c r="O288" s="12">
        <f>E288*G288/J288+L288</f>
        <v>6.6</v>
      </c>
      <c r="P288" s="12"/>
      <c r="Q288" s="1" t="s">
        <v>3</v>
      </c>
      <c r="V288" s="1" t="s">
        <v>37</v>
      </c>
      <c r="X288" s="12">
        <f>+C266</f>
        <v>30</v>
      </c>
      <c r="Y288" s="12"/>
      <c r="Z288" s="8" t="s">
        <v>8</v>
      </c>
      <c r="AA288" s="12">
        <f>+O288</f>
        <v>6.6</v>
      </c>
      <c r="AB288" s="12"/>
      <c r="AC288" s="8" t="s">
        <v>9</v>
      </c>
      <c r="AD288" s="12">
        <f>+J259</f>
        <v>15</v>
      </c>
      <c r="AE288" s="12"/>
      <c r="AF288" s="8" t="s">
        <v>8</v>
      </c>
      <c r="AG288" s="12">
        <f>+O288-F267</f>
        <v>4.1999999999999993</v>
      </c>
      <c r="AH288" s="12"/>
      <c r="AI288" s="8" t="s">
        <v>9</v>
      </c>
      <c r="AJ288" s="12">
        <f>+Q259</f>
        <v>15</v>
      </c>
      <c r="AK288" s="12"/>
      <c r="AL288" s="8" t="s">
        <v>8</v>
      </c>
      <c r="AM288" s="12">
        <f>+O288-F267-M267</f>
        <v>1.7999999999999994</v>
      </c>
      <c r="AN288" s="12"/>
      <c r="AO288" s="8" t="s">
        <v>7</v>
      </c>
      <c r="AP288" s="12">
        <f>+X288*AA288-AD288*AG288-AJ288*AM288</f>
        <v>108.00000000000001</v>
      </c>
      <c r="AQ288" s="12"/>
      <c r="AR288" s="12"/>
      <c r="AS288" s="1" t="s">
        <v>10</v>
      </c>
      <c r="BJ288" s="3"/>
    </row>
    <row r="289" spans="2:62">
      <c r="B289" s="6"/>
      <c r="D289" s="1" t="s">
        <v>5</v>
      </c>
      <c r="E289" s="12">
        <f>+T269/2</f>
        <v>6</v>
      </c>
      <c r="F289" s="12"/>
      <c r="G289" s="1" t="s">
        <v>3</v>
      </c>
      <c r="V289" s="1" t="s">
        <v>14</v>
      </c>
      <c r="Y289" s="12">
        <f>+C266</f>
        <v>30</v>
      </c>
      <c r="Z289" s="12"/>
      <c r="AA289" s="8" t="s">
        <v>8</v>
      </c>
      <c r="AB289" s="12">
        <f>+E289</f>
        <v>6</v>
      </c>
      <c r="AC289" s="12"/>
      <c r="AD289" s="8" t="s">
        <v>9</v>
      </c>
      <c r="AE289" s="12">
        <f>+J259</f>
        <v>15</v>
      </c>
      <c r="AF289" s="12"/>
      <c r="AG289" s="8" t="s">
        <v>8</v>
      </c>
      <c r="AH289" s="12">
        <f>+E289-F267</f>
        <v>3.6</v>
      </c>
      <c r="AI289" s="12"/>
      <c r="AJ289" s="8" t="s">
        <v>9</v>
      </c>
      <c r="AK289" s="12">
        <f>+Q259</f>
        <v>15</v>
      </c>
      <c r="AL289" s="12"/>
      <c r="AM289" s="8" t="s">
        <v>8</v>
      </c>
      <c r="AN289" s="12">
        <f>+E289-F267-M267</f>
        <v>1.2000000000000002</v>
      </c>
      <c r="AO289" s="12"/>
      <c r="AP289" s="8" t="s">
        <v>7</v>
      </c>
      <c r="AQ289" s="12">
        <f>+Y289*AB289-AE289*AH289-AK289*AN289</f>
        <v>108</v>
      </c>
      <c r="AR289" s="12"/>
      <c r="AS289" s="12"/>
      <c r="AT289" s="1" t="s">
        <v>10</v>
      </c>
      <c r="BJ289" s="3"/>
    </row>
    <row r="290" spans="2:62">
      <c r="B290" s="6"/>
      <c r="D290" s="1" t="s">
        <v>40</v>
      </c>
      <c r="BJ290" s="3"/>
    </row>
    <row r="291" spans="2:62">
      <c r="B291" s="6"/>
      <c r="D291" s="1" t="s">
        <v>15</v>
      </c>
      <c r="F291" s="12">
        <v>12.5</v>
      </c>
      <c r="G291" s="12"/>
      <c r="H291" s="8" t="s">
        <v>8</v>
      </c>
      <c r="I291" s="12">
        <f>+AQ289</f>
        <v>108</v>
      </c>
      <c r="J291" s="12"/>
      <c r="K291" s="12"/>
      <c r="L291" s="1" t="s">
        <v>16</v>
      </c>
      <c r="M291" s="12">
        <v>2.5</v>
      </c>
      <c r="N291" s="12"/>
      <c r="O291" s="8" t="s">
        <v>8</v>
      </c>
      <c r="P291" s="12">
        <f>+I291</f>
        <v>108</v>
      </c>
      <c r="Q291" s="12"/>
      <c r="R291" s="12"/>
      <c r="S291" s="8" t="s">
        <v>17</v>
      </c>
      <c r="T291" s="1">
        <v>3</v>
      </c>
      <c r="U291" s="8" t="s">
        <v>8</v>
      </c>
      <c r="V291" s="12">
        <f>+AP286</f>
        <v>107.99999999999997</v>
      </c>
      <c r="W291" s="12"/>
      <c r="X291" s="12"/>
      <c r="Y291" s="8" t="s">
        <v>17</v>
      </c>
      <c r="Z291" s="1">
        <v>4</v>
      </c>
      <c r="AA291" s="8" t="s">
        <v>8</v>
      </c>
      <c r="AB291" s="12">
        <f>+AP287</f>
        <v>108</v>
      </c>
      <c r="AC291" s="12"/>
      <c r="AD291" s="12"/>
      <c r="AE291" s="8" t="s">
        <v>17</v>
      </c>
      <c r="AF291" s="1">
        <v>3</v>
      </c>
      <c r="AG291" s="8" t="s">
        <v>8</v>
      </c>
      <c r="AH291" s="12">
        <f>+AP288</f>
        <v>108.00000000000001</v>
      </c>
      <c r="AI291" s="12"/>
      <c r="AJ291" s="12"/>
      <c r="AK291" s="1" t="s">
        <v>18</v>
      </c>
      <c r="BJ291" s="3"/>
    </row>
    <row r="292" spans="2:62">
      <c r="B292" s="6"/>
      <c r="D292" s="1" t="s">
        <v>15</v>
      </c>
      <c r="F292" s="12">
        <f>F291*I291/(M291*P291+T291*V291+Z291*AB291+AF291*AH291)</f>
        <v>1</v>
      </c>
      <c r="G292" s="12"/>
      <c r="H292" s="12"/>
      <c r="BJ292" s="3"/>
    </row>
    <row r="293" spans="2:62">
      <c r="B293" s="6"/>
      <c r="BJ293" s="3"/>
    </row>
    <row r="294" spans="2:62">
      <c r="B294" s="6"/>
      <c r="D294" s="7" t="s">
        <v>31</v>
      </c>
      <c r="BJ294" s="3"/>
    </row>
    <row r="295" spans="2:62">
      <c r="B295" s="6"/>
      <c r="F295" s="13">
        <v>15</v>
      </c>
      <c r="G295" s="13"/>
      <c r="H295" s="1" t="s">
        <v>1</v>
      </c>
      <c r="M295" s="12">
        <f>+F295</f>
        <v>15</v>
      </c>
      <c r="N295" s="12"/>
      <c r="O295" s="1" t="s">
        <v>1</v>
      </c>
      <c r="T295" s="12">
        <f>+M295</f>
        <v>15</v>
      </c>
      <c r="U295" s="12"/>
      <c r="V295" s="1" t="s">
        <v>1</v>
      </c>
      <c r="AA295" s="12">
        <f>+T295</f>
        <v>15</v>
      </c>
      <c r="AB295" s="12"/>
      <c r="AC295" s="1" t="s">
        <v>1</v>
      </c>
      <c r="AH295" s="12">
        <f>+AA295</f>
        <v>15</v>
      </c>
      <c r="AI295" s="12"/>
      <c r="AJ295" s="1" t="s">
        <v>1</v>
      </c>
      <c r="BJ295" s="3"/>
    </row>
    <row r="296" spans="2:62">
      <c r="B296" s="6"/>
      <c r="BJ296" s="3"/>
    </row>
    <row r="297" spans="2:62">
      <c r="B297" s="6"/>
      <c r="BJ297" s="3"/>
    </row>
    <row r="298" spans="2:62">
      <c r="B298" s="6"/>
      <c r="BJ298" s="3"/>
    </row>
    <row r="299" spans="2:62">
      <c r="B299" s="6"/>
      <c r="E299" s="1" t="s">
        <v>20</v>
      </c>
      <c r="G299" s="1" t="s">
        <v>21</v>
      </c>
      <c r="I299" s="1" t="s">
        <v>22</v>
      </c>
      <c r="L299" s="1" t="s">
        <v>27</v>
      </c>
      <c r="N299" s="1" t="s">
        <v>28</v>
      </c>
      <c r="P299" s="1" t="s">
        <v>29</v>
      </c>
      <c r="S299" s="1" t="s">
        <v>38</v>
      </c>
      <c r="U299" s="1" t="s">
        <v>34</v>
      </c>
      <c r="W299" s="1" t="s">
        <v>35</v>
      </c>
      <c r="BJ299" s="3"/>
    </row>
    <row r="300" spans="2:62">
      <c r="B300" s="6"/>
      <c r="E300" s="1" t="s">
        <v>15</v>
      </c>
      <c r="G300" s="12">
        <f>+F316</f>
        <v>1.4925373134328359</v>
      </c>
      <c r="H300" s="12"/>
      <c r="I300" s="12"/>
      <c r="L300" s="1" t="s">
        <v>15</v>
      </c>
      <c r="N300" s="12">
        <f>+F323</f>
        <v>1.0948905109489051</v>
      </c>
      <c r="O300" s="12"/>
      <c r="P300" s="12"/>
      <c r="S300" s="1" t="s">
        <v>15</v>
      </c>
      <c r="U300" s="12">
        <f>+F330</f>
        <v>1.0188087774294672</v>
      </c>
      <c r="V300" s="12"/>
      <c r="W300" s="12"/>
      <c r="Z300" s="1" t="s">
        <v>15</v>
      </c>
      <c r="AB300" s="12">
        <f>+N300</f>
        <v>1.0948905109489051</v>
      </c>
      <c r="AC300" s="12"/>
      <c r="AD300" s="12"/>
      <c r="AG300" s="1" t="s">
        <v>15</v>
      </c>
      <c r="AI300" s="12">
        <f>+G300</f>
        <v>1.4925373134328359</v>
      </c>
      <c r="AJ300" s="12"/>
      <c r="AK300" s="12"/>
      <c r="BJ300" s="3"/>
    </row>
    <row r="301" spans="2:62">
      <c r="B301" s="6"/>
      <c r="BJ301" s="3"/>
    </row>
    <row r="302" spans="2:62">
      <c r="B302" s="6"/>
      <c r="C302" s="12">
        <f>+F295*2.5</f>
        <v>37.5</v>
      </c>
      <c r="D302" s="12"/>
      <c r="E302" s="1" t="s">
        <v>1</v>
      </c>
      <c r="AL302" s="12">
        <f>+M295*2.5</f>
        <v>37.5</v>
      </c>
      <c r="AM302" s="12"/>
      <c r="AN302" s="1" t="s">
        <v>1</v>
      </c>
      <c r="BJ302" s="3"/>
    </row>
    <row r="303" spans="2:62">
      <c r="B303" s="6"/>
      <c r="C303" s="8"/>
      <c r="D303" s="12">
        <f>+F305/2</f>
        <v>1.2</v>
      </c>
      <c r="E303" s="12"/>
      <c r="F303" s="1" t="s">
        <v>3</v>
      </c>
      <c r="H303" s="12">
        <f>+D303</f>
        <v>1.2</v>
      </c>
      <c r="I303" s="12"/>
      <c r="J303" s="1" t="s">
        <v>3</v>
      </c>
      <c r="K303" s="12">
        <f>+H303</f>
        <v>1.2</v>
      </c>
      <c r="L303" s="12"/>
      <c r="M303" s="1" t="s">
        <v>3</v>
      </c>
      <c r="O303" s="12">
        <f>+K303</f>
        <v>1.2</v>
      </c>
      <c r="P303" s="12"/>
      <c r="Q303" s="1" t="s">
        <v>3</v>
      </c>
      <c r="S303" s="12">
        <f>+O303</f>
        <v>1.2</v>
      </c>
      <c r="T303" s="12"/>
      <c r="U303" s="1" t="s">
        <v>3</v>
      </c>
      <c r="V303" s="12">
        <f>+S303</f>
        <v>1.2</v>
      </c>
      <c r="W303" s="12"/>
      <c r="X303" s="1" t="s">
        <v>3</v>
      </c>
      <c r="Y303" s="12">
        <f>+V303</f>
        <v>1.2</v>
      </c>
      <c r="Z303" s="12"/>
      <c r="AA303" s="1" t="s">
        <v>3</v>
      </c>
      <c r="AC303" s="12">
        <f>+Y303</f>
        <v>1.2</v>
      </c>
      <c r="AD303" s="12"/>
      <c r="AE303" s="1" t="s">
        <v>3</v>
      </c>
      <c r="AF303" s="12">
        <f>+AC303</f>
        <v>1.2</v>
      </c>
      <c r="AG303" s="12"/>
      <c r="AH303" s="1" t="s">
        <v>3</v>
      </c>
      <c r="AJ303" s="12">
        <f>+AF303</f>
        <v>1.2</v>
      </c>
      <c r="AK303" s="12"/>
      <c r="AL303" s="8" t="s">
        <v>3</v>
      </c>
      <c r="AM303" s="8"/>
      <c r="BJ303" s="3"/>
    </row>
    <row r="304" spans="2:62">
      <c r="B304" s="6"/>
      <c r="C304" s="8"/>
      <c r="D304" s="8"/>
      <c r="AL304" s="8"/>
      <c r="AM304" s="8"/>
      <c r="BJ304" s="3"/>
    </row>
    <row r="305" spans="2:62">
      <c r="B305" s="6"/>
      <c r="C305" s="8"/>
      <c r="D305" s="8"/>
      <c r="F305" s="12">
        <f>+T307/5</f>
        <v>2.4</v>
      </c>
      <c r="G305" s="12"/>
      <c r="H305" s="1" t="s">
        <v>3</v>
      </c>
      <c r="M305" s="12">
        <f>+F305</f>
        <v>2.4</v>
      </c>
      <c r="N305" s="12"/>
      <c r="O305" s="1" t="s">
        <v>3</v>
      </c>
      <c r="T305" s="12">
        <f>+M305</f>
        <v>2.4</v>
      </c>
      <c r="U305" s="12"/>
      <c r="V305" s="1" t="s">
        <v>3</v>
      </c>
      <c r="AA305" s="12">
        <f>+T305</f>
        <v>2.4</v>
      </c>
      <c r="AB305" s="12"/>
      <c r="AC305" s="1" t="s">
        <v>3</v>
      </c>
      <c r="AH305" s="12">
        <f>+AA305</f>
        <v>2.4</v>
      </c>
      <c r="AI305" s="12"/>
      <c r="AJ305" s="1" t="s">
        <v>3</v>
      </c>
      <c r="BJ305" s="3"/>
    </row>
    <row r="306" spans="2:62">
      <c r="B306" s="6"/>
      <c r="C306" s="8"/>
      <c r="D306" s="8"/>
      <c r="BJ306" s="3"/>
    </row>
    <row r="307" spans="2:62">
      <c r="B307" s="6"/>
      <c r="S307" s="1" t="s">
        <v>2</v>
      </c>
      <c r="T307" s="13">
        <v>12</v>
      </c>
      <c r="U307" s="13"/>
      <c r="V307" s="1" t="s">
        <v>3</v>
      </c>
      <c r="BJ307" s="3"/>
    </row>
    <row r="308" spans="2:62">
      <c r="B308" s="6"/>
      <c r="F308" s="1" t="s">
        <v>4</v>
      </c>
      <c r="BJ308" s="3"/>
    </row>
    <row r="309" spans="2:62">
      <c r="B309" s="6"/>
      <c r="BJ309" s="3"/>
    </row>
    <row r="310" spans="2:62">
      <c r="B310" s="6"/>
      <c r="D310" s="1" t="s">
        <v>5</v>
      </c>
      <c r="E310" s="12">
        <f>+F305</f>
        <v>2.4</v>
      </c>
      <c r="F310" s="12"/>
      <c r="G310" s="8" t="s">
        <v>6</v>
      </c>
      <c r="H310" s="1">
        <v>4</v>
      </c>
      <c r="I310" s="8" t="s">
        <v>7</v>
      </c>
      <c r="J310" s="12">
        <f>+E310/H310</f>
        <v>0.6</v>
      </c>
      <c r="K310" s="12"/>
      <c r="L310" s="1" t="s">
        <v>3</v>
      </c>
      <c r="Q310" s="1" t="s">
        <v>11</v>
      </c>
      <c r="S310" s="12">
        <f>+C302</f>
        <v>37.5</v>
      </c>
      <c r="T310" s="12"/>
      <c r="U310" s="8" t="s">
        <v>8</v>
      </c>
      <c r="V310" s="12">
        <f>+J310</f>
        <v>0.6</v>
      </c>
      <c r="W310" s="12"/>
      <c r="X310" s="8" t="s">
        <v>7</v>
      </c>
      <c r="Y310" s="12">
        <f>+S310*V310</f>
        <v>22.5</v>
      </c>
      <c r="Z310" s="12"/>
      <c r="AA310" s="12"/>
      <c r="AB310" s="1" t="s">
        <v>10</v>
      </c>
      <c r="AD310" s="8"/>
      <c r="BJ310" s="3"/>
    </row>
    <row r="311" spans="2:62">
      <c r="B311" s="6"/>
      <c r="D311" s="1" t="s">
        <v>5</v>
      </c>
      <c r="E311" s="1">
        <v>2</v>
      </c>
      <c r="F311" s="8" t="s">
        <v>8</v>
      </c>
      <c r="G311" s="12">
        <f>+E310</f>
        <v>2.4</v>
      </c>
      <c r="H311" s="12"/>
      <c r="I311" s="8" t="s">
        <v>6</v>
      </c>
      <c r="J311" s="1">
        <v>4</v>
      </c>
      <c r="K311" s="8" t="s">
        <v>7</v>
      </c>
      <c r="L311" s="12">
        <f>E311*G311/J311</f>
        <v>1.2</v>
      </c>
      <c r="M311" s="12"/>
      <c r="N311" s="1" t="s">
        <v>3</v>
      </c>
      <c r="Q311" s="1" t="s">
        <v>12</v>
      </c>
      <c r="S311" s="12">
        <f>+C302</f>
        <v>37.5</v>
      </c>
      <c r="T311" s="12"/>
      <c r="U311" s="8" t="s">
        <v>8</v>
      </c>
      <c r="V311" s="12">
        <f>+L311</f>
        <v>1.2</v>
      </c>
      <c r="W311" s="12"/>
      <c r="X311" s="8" t="s">
        <v>7</v>
      </c>
      <c r="Y311" s="12">
        <f>+S311*V311</f>
        <v>45</v>
      </c>
      <c r="Z311" s="12"/>
      <c r="AA311" s="12"/>
      <c r="AB311" s="1" t="s">
        <v>10</v>
      </c>
      <c r="BJ311" s="3"/>
    </row>
    <row r="312" spans="2:62">
      <c r="B312" s="6"/>
      <c r="D312" s="1" t="s">
        <v>5</v>
      </c>
      <c r="E312" s="1">
        <v>3</v>
      </c>
      <c r="F312" s="8" t="s">
        <v>8</v>
      </c>
      <c r="G312" s="12">
        <f>+G311</f>
        <v>2.4</v>
      </c>
      <c r="H312" s="12"/>
      <c r="I312" s="8" t="s">
        <v>6</v>
      </c>
      <c r="J312" s="1">
        <v>4</v>
      </c>
      <c r="K312" s="8" t="s">
        <v>7</v>
      </c>
      <c r="L312" s="12">
        <f>E312*G312/J312</f>
        <v>1.7999999999999998</v>
      </c>
      <c r="M312" s="12"/>
      <c r="N312" s="1" t="s">
        <v>3</v>
      </c>
      <c r="Q312" s="1" t="s">
        <v>13</v>
      </c>
      <c r="S312" s="12">
        <f>+C302</f>
        <v>37.5</v>
      </c>
      <c r="T312" s="12"/>
      <c r="U312" s="8" t="s">
        <v>8</v>
      </c>
      <c r="V312" s="12">
        <f>+L312</f>
        <v>1.7999999999999998</v>
      </c>
      <c r="W312" s="12"/>
      <c r="X312" s="8" t="s">
        <v>9</v>
      </c>
      <c r="Y312" s="12">
        <f>+F295</f>
        <v>15</v>
      </c>
      <c r="Z312" s="12"/>
      <c r="AA312" s="8" t="s">
        <v>8</v>
      </c>
      <c r="AB312" s="12">
        <f>+L312-D303</f>
        <v>0.59999999999999987</v>
      </c>
      <c r="AC312" s="12"/>
      <c r="AD312" s="8" t="s">
        <v>7</v>
      </c>
      <c r="AE312" s="12">
        <f>+S312*V312-Y312*AB312</f>
        <v>58.5</v>
      </c>
      <c r="AF312" s="12"/>
      <c r="AG312" s="12"/>
      <c r="AH312" s="1" t="s">
        <v>10</v>
      </c>
      <c r="BJ312" s="3"/>
    </row>
    <row r="313" spans="2:62">
      <c r="B313" s="6"/>
      <c r="D313" s="1" t="s">
        <v>5</v>
      </c>
      <c r="E313" s="12">
        <f>+G312</f>
        <v>2.4</v>
      </c>
      <c r="F313" s="12"/>
      <c r="G313" s="1" t="s">
        <v>3</v>
      </c>
      <c r="Q313" s="1" t="s">
        <v>14</v>
      </c>
      <c r="T313" s="12">
        <f>+C302</f>
        <v>37.5</v>
      </c>
      <c r="U313" s="12"/>
      <c r="V313" s="8" t="s">
        <v>8</v>
      </c>
      <c r="W313" s="12">
        <f>+E313</f>
        <v>2.4</v>
      </c>
      <c r="X313" s="12"/>
      <c r="Y313" s="8" t="s">
        <v>9</v>
      </c>
      <c r="Z313" s="12">
        <f>+F295</f>
        <v>15</v>
      </c>
      <c r="AA313" s="12"/>
      <c r="AB313" s="8" t="s">
        <v>8</v>
      </c>
      <c r="AC313" s="12">
        <f>+E313-D303</f>
        <v>1.2</v>
      </c>
      <c r="AD313" s="12"/>
      <c r="AE313" s="8" t="s">
        <v>7</v>
      </c>
      <c r="AF313" s="12">
        <f>+T313*W313-Z313*AC313</f>
        <v>72</v>
      </c>
      <c r="AG313" s="12"/>
      <c r="AH313" s="12"/>
      <c r="AI313" s="1" t="s">
        <v>10</v>
      </c>
      <c r="BJ313" s="3"/>
    </row>
    <row r="314" spans="2:62">
      <c r="B314" s="6"/>
      <c r="D314" s="1" t="s">
        <v>19</v>
      </c>
      <c r="BJ314" s="3"/>
    </row>
    <row r="315" spans="2:62">
      <c r="B315" s="6"/>
      <c r="D315" s="1" t="s">
        <v>15</v>
      </c>
      <c r="F315" s="12">
        <v>12.5</v>
      </c>
      <c r="G315" s="12"/>
      <c r="H315" s="8" t="s">
        <v>8</v>
      </c>
      <c r="I315" s="12">
        <f>+AF313</f>
        <v>72</v>
      </c>
      <c r="J315" s="12"/>
      <c r="K315" s="12"/>
      <c r="L315" s="1" t="s">
        <v>16</v>
      </c>
      <c r="M315" s="12">
        <v>2.5</v>
      </c>
      <c r="N315" s="12"/>
      <c r="O315" s="8" t="s">
        <v>8</v>
      </c>
      <c r="P315" s="12">
        <f>+I315</f>
        <v>72</v>
      </c>
      <c r="Q315" s="12"/>
      <c r="R315" s="12"/>
      <c r="S315" s="8" t="s">
        <v>17</v>
      </c>
      <c r="T315" s="1">
        <v>3</v>
      </c>
      <c r="U315" s="8" t="s">
        <v>8</v>
      </c>
      <c r="V315" s="12">
        <f>+Y310</f>
        <v>22.5</v>
      </c>
      <c r="W315" s="12"/>
      <c r="X315" s="12"/>
      <c r="Y315" s="8" t="s">
        <v>17</v>
      </c>
      <c r="Z315" s="1">
        <v>4</v>
      </c>
      <c r="AA315" s="8" t="s">
        <v>8</v>
      </c>
      <c r="AB315" s="12">
        <f>+Y311</f>
        <v>45</v>
      </c>
      <c r="AC315" s="12"/>
      <c r="AD315" s="12"/>
      <c r="AE315" s="8" t="s">
        <v>17</v>
      </c>
      <c r="AF315" s="1">
        <v>3</v>
      </c>
      <c r="AG315" s="8" t="s">
        <v>8</v>
      </c>
      <c r="AH315" s="12">
        <f>+AE312</f>
        <v>58.5</v>
      </c>
      <c r="AI315" s="12"/>
      <c r="AJ315" s="12"/>
      <c r="AK315" s="1" t="s">
        <v>18</v>
      </c>
      <c r="BJ315" s="3"/>
    </row>
    <row r="316" spans="2:62">
      <c r="B316" s="6"/>
      <c r="D316" s="1" t="s">
        <v>15</v>
      </c>
      <c r="F316" s="12">
        <f>F315*I315/(M315*P315+T315*V315+Z315*AB315+AF315*AH315)</f>
        <v>1.4925373134328359</v>
      </c>
      <c r="G316" s="12"/>
      <c r="H316" s="12"/>
      <c r="BJ316" s="3"/>
    </row>
    <row r="317" spans="2:62">
      <c r="B317" s="6"/>
      <c r="D317" s="1" t="s">
        <v>5</v>
      </c>
      <c r="E317" s="12">
        <f>+F305</f>
        <v>2.4</v>
      </c>
      <c r="F317" s="12"/>
      <c r="G317" s="8" t="s">
        <v>6</v>
      </c>
      <c r="H317" s="1">
        <v>4</v>
      </c>
      <c r="I317" s="8" t="s">
        <v>17</v>
      </c>
      <c r="J317" s="12">
        <f>+F305</f>
        <v>2.4</v>
      </c>
      <c r="K317" s="12"/>
      <c r="L317" s="8" t="s">
        <v>7</v>
      </c>
      <c r="M317" s="12">
        <f>+E317/H317+J317</f>
        <v>3</v>
      </c>
      <c r="N317" s="12"/>
      <c r="O317" s="1" t="s">
        <v>3</v>
      </c>
      <c r="V317" s="1" t="s">
        <v>11</v>
      </c>
      <c r="X317" s="12">
        <f>+C302</f>
        <v>37.5</v>
      </c>
      <c r="Y317" s="12"/>
      <c r="Z317" s="8" t="s">
        <v>8</v>
      </c>
      <c r="AA317" s="12">
        <f>+M317</f>
        <v>3</v>
      </c>
      <c r="AB317" s="12"/>
      <c r="AC317" s="8" t="s">
        <v>9</v>
      </c>
      <c r="AD317" s="12">
        <f>+F295</f>
        <v>15</v>
      </c>
      <c r="AE317" s="12"/>
      <c r="AF317" s="8" t="s">
        <v>8</v>
      </c>
      <c r="AG317" s="12">
        <f>+M317-D303</f>
        <v>1.8</v>
      </c>
      <c r="AH317" s="12"/>
      <c r="AI317" s="8" t="s">
        <v>7</v>
      </c>
      <c r="AJ317" s="12">
        <f>+X317*AA317-AD317*AG317</f>
        <v>85.5</v>
      </c>
      <c r="AK317" s="12"/>
      <c r="AL317" s="12"/>
      <c r="AM317" s="1" t="s">
        <v>10</v>
      </c>
      <c r="BJ317" s="3"/>
    </row>
    <row r="318" spans="2:62">
      <c r="B318" s="6"/>
      <c r="D318" s="1" t="s">
        <v>5</v>
      </c>
      <c r="E318" s="1">
        <v>2</v>
      </c>
      <c r="F318" s="8" t="s">
        <v>8</v>
      </c>
      <c r="G318" s="12">
        <f>+E317</f>
        <v>2.4</v>
      </c>
      <c r="H318" s="12"/>
      <c r="I318" s="8" t="s">
        <v>6</v>
      </c>
      <c r="J318" s="1">
        <v>4</v>
      </c>
      <c r="K318" s="8" t="s">
        <v>17</v>
      </c>
      <c r="L318" s="12">
        <f>+F305</f>
        <v>2.4</v>
      </c>
      <c r="M318" s="12"/>
      <c r="N318" s="8" t="s">
        <v>7</v>
      </c>
      <c r="O318" s="12">
        <f>E318*G318/J318+L318</f>
        <v>3.5999999999999996</v>
      </c>
      <c r="P318" s="12"/>
      <c r="Q318" s="1" t="s">
        <v>3</v>
      </c>
      <c r="V318" s="1" t="s">
        <v>12</v>
      </c>
      <c r="X318" s="12">
        <f>+C302</f>
        <v>37.5</v>
      </c>
      <c r="Y318" s="12"/>
      <c r="Z318" s="8" t="s">
        <v>8</v>
      </c>
      <c r="AA318" s="12">
        <f>+O318</f>
        <v>3.5999999999999996</v>
      </c>
      <c r="AB318" s="12"/>
      <c r="AC318" s="8" t="s">
        <v>9</v>
      </c>
      <c r="AD318" s="12">
        <f>+F295</f>
        <v>15</v>
      </c>
      <c r="AE318" s="12"/>
      <c r="AF318" s="8" t="s">
        <v>8</v>
      </c>
      <c r="AG318" s="12">
        <f>+O318-D303</f>
        <v>2.3999999999999995</v>
      </c>
      <c r="AH318" s="12"/>
      <c r="AI318" s="8" t="s">
        <v>7</v>
      </c>
      <c r="AJ318" s="12">
        <f>+X318*AA318-AD318*AG318</f>
        <v>99</v>
      </c>
      <c r="AK318" s="12"/>
      <c r="AL318" s="12"/>
      <c r="AM318" s="1" t="s">
        <v>10</v>
      </c>
      <c r="BJ318" s="3"/>
    </row>
    <row r="319" spans="2:62">
      <c r="B319" s="6"/>
      <c r="D319" s="1" t="s">
        <v>5</v>
      </c>
      <c r="E319" s="1">
        <v>3</v>
      </c>
      <c r="F319" s="8" t="s">
        <v>8</v>
      </c>
      <c r="G319" s="12">
        <f>+G318</f>
        <v>2.4</v>
      </c>
      <c r="H319" s="12"/>
      <c r="I319" s="8" t="s">
        <v>6</v>
      </c>
      <c r="J319" s="1">
        <v>4</v>
      </c>
      <c r="K319" s="8" t="s">
        <v>17</v>
      </c>
      <c r="L319" s="12">
        <f>+F305</f>
        <v>2.4</v>
      </c>
      <c r="M319" s="12"/>
      <c r="N319" s="8" t="s">
        <v>7</v>
      </c>
      <c r="O319" s="12">
        <f>E319*G319/J319+L319</f>
        <v>4.1999999999999993</v>
      </c>
      <c r="P319" s="12"/>
      <c r="Q319" s="1" t="s">
        <v>3</v>
      </c>
      <c r="V319" s="1" t="s">
        <v>13</v>
      </c>
      <c r="X319" s="12">
        <f>+C302</f>
        <v>37.5</v>
      </c>
      <c r="Y319" s="12"/>
      <c r="Z319" s="8" t="s">
        <v>8</v>
      </c>
      <c r="AA319" s="12">
        <f>+O319</f>
        <v>4.1999999999999993</v>
      </c>
      <c r="AB319" s="12"/>
      <c r="AC319" s="8" t="s">
        <v>9</v>
      </c>
      <c r="AD319" s="12">
        <f>+F295</f>
        <v>15</v>
      </c>
      <c r="AE319" s="12"/>
      <c r="AF319" s="8" t="s">
        <v>8</v>
      </c>
      <c r="AG319" s="12">
        <f>+O319-D303</f>
        <v>2.9999999999999991</v>
      </c>
      <c r="AH319" s="12"/>
      <c r="AI319" s="8" t="s">
        <v>9</v>
      </c>
      <c r="AJ319" s="12">
        <f>+M295</f>
        <v>15</v>
      </c>
      <c r="AK319" s="12"/>
      <c r="AL319" s="8" t="s">
        <v>8</v>
      </c>
      <c r="AM319" s="12">
        <f>+O319-F305-K303</f>
        <v>0.59999999999999942</v>
      </c>
      <c r="AN319" s="12"/>
      <c r="AO319" s="8" t="s">
        <v>7</v>
      </c>
      <c r="AP319" s="12">
        <f>+X319*AA319-AD319*AG319-AJ319*AM319</f>
        <v>103.5</v>
      </c>
      <c r="AQ319" s="12"/>
      <c r="AR319" s="12"/>
      <c r="AS319" s="1" t="s">
        <v>10</v>
      </c>
      <c r="BJ319" s="3"/>
    </row>
    <row r="320" spans="2:62">
      <c r="B320" s="6"/>
      <c r="D320" s="1" t="s">
        <v>5</v>
      </c>
      <c r="E320" s="12">
        <f>+M305+F305</f>
        <v>4.8</v>
      </c>
      <c r="F320" s="12"/>
      <c r="G320" s="1" t="s">
        <v>3</v>
      </c>
      <c r="V320" s="1" t="s">
        <v>14</v>
      </c>
      <c r="Y320" s="12">
        <f>+C302</f>
        <v>37.5</v>
      </c>
      <c r="Z320" s="12"/>
      <c r="AA320" s="8" t="s">
        <v>8</v>
      </c>
      <c r="AB320" s="12">
        <f>+E320</f>
        <v>4.8</v>
      </c>
      <c r="AC320" s="12"/>
      <c r="AD320" s="8" t="s">
        <v>9</v>
      </c>
      <c r="AE320" s="12">
        <f>+F295</f>
        <v>15</v>
      </c>
      <c r="AF320" s="12"/>
      <c r="AG320" s="8" t="s">
        <v>8</v>
      </c>
      <c r="AH320" s="12">
        <f>+E320-D303</f>
        <v>3.5999999999999996</v>
      </c>
      <c r="AI320" s="12"/>
      <c r="AJ320" s="8" t="s">
        <v>9</v>
      </c>
      <c r="AK320" s="12">
        <f>+M295</f>
        <v>15</v>
      </c>
      <c r="AL320" s="12"/>
      <c r="AM320" s="8" t="s">
        <v>8</v>
      </c>
      <c r="AN320" s="12">
        <f>+E320-F305-K303</f>
        <v>1.2</v>
      </c>
      <c r="AO320" s="12"/>
      <c r="AP320" s="8" t="s">
        <v>7</v>
      </c>
      <c r="AQ320" s="12">
        <f>+Y320*AB320-AE320*AH320-AK320*AN320</f>
        <v>108</v>
      </c>
      <c r="AR320" s="12"/>
      <c r="AS320" s="12"/>
      <c r="AT320" s="1" t="s">
        <v>10</v>
      </c>
      <c r="BJ320" s="3"/>
    </row>
    <row r="321" spans="2:62">
      <c r="B321" s="6"/>
      <c r="D321" s="1" t="s">
        <v>19</v>
      </c>
      <c r="BJ321" s="3"/>
    </row>
    <row r="322" spans="2:62">
      <c r="B322" s="6"/>
      <c r="D322" s="1" t="s">
        <v>15</v>
      </c>
      <c r="F322" s="12">
        <v>12.5</v>
      </c>
      <c r="G322" s="12"/>
      <c r="H322" s="8" t="s">
        <v>8</v>
      </c>
      <c r="I322" s="12">
        <f>+AQ320</f>
        <v>108</v>
      </c>
      <c r="J322" s="12"/>
      <c r="K322" s="12"/>
      <c r="L322" s="1" t="s">
        <v>16</v>
      </c>
      <c r="M322" s="12">
        <v>2.5</v>
      </c>
      <c r="N322" s="12"/>
      <c r="O322" s="8" t="s">
        <v>8</v>
      </c>
      <c r="P322" s="12">
        <f>+I322</f>
        <v>108</v>
      </c>
      <c r="Q322" s="12"/>
      <c r="R322" s="12"/>
      <c r="S322" s="8" t="s">
        <v>17</v>
      </c>
      <c r="T322" s="1">
        <v>3</v>
      </c>
      <c r="U322" s="8" t="s">
        <v>8</v>
      </c>
      <c r="V322" s="12">
        <f>+AJ317</f>
        <v>85.5</v>
      </c>
      <c r="W322" s="12"/>
      <c r="X322" s="12"/>
      <c r="Y322" s="8" t="s">
        <v>17</v>
      </c>
      <c r="Z322" s="1">
        <v>4</v>
      </c>
      <c r="AA322" s="8" t="s">
        <v>8</v>
      </c>
      <c r="AB322" s="12">
        <f>+AJ318</f>
        <v>99</v>
      </c>
      <c r="AC322" s="12"/>
      <c r="AD322" s="12"/>
      <c r="AE322" s="8" t="s">
        <v>17</v>
      </c>
      <c r="AF322" s="1">
        <v>3</v>
      </c>
      <c r="AG322" s="8" t="s">
        <v>8</v>
      </c>
      <c r="AH322" s="12">
        <f>+AP319</f>
        <v>103.5</v>
      </c>
      <c r="AI322" s="12"/>
      <c r="AJ322" s="12"/>
      <c r="AK322" s="1" t="s">
        <v>18</v>
      </c>
      <c r="BJ322" s="3"/>
    </row>
    <row r="323" spans="2:62">
      <c r="B323" s="6"/>
      <c r="D323" s="1" t="s">
        <v>15</v>
      </c>
      <c r="F323" s="12">
        <f>F322*I322/(M322*P322+T322*V322+Z322*AB322+AF322*AH322)</f>
        <v>1.0948905109489051</v>
      </c>
      <c r="G323" s="12"/>
      <c r="H323" s="12"/>
      <c r="BJ323" s="3"/>
    </row>
    <row r="324" spans="2:62">
      <c r="B324" s="6"/>
      <c r="D324" s="1" t="s">
        <v>5</v>
      </c>
      <c r="E324" s="12">
        <f>+T305</f>
        <v>2.4</v>
      </c>
      <c r="F324" s="12"/>
      <c r="G324" s="8" t="s">
        <v>6</v>
      </c>
      <c r="H324" s="1">
        <v>4</v>
      </c>
      <c r="I324" s="8" t="s">
        <v>17</v>
      </c>
      <c r="J324" s="12">
        <f>+F305+M305</f>
        <v>4.8</v>
      </c>
      <c r="K324" s="12"/>
      <c r="L324" s="8" t="s">
        <v>7</v>
      </c>
      <c r="M324" s="12">
        <f>+E324/H324+J324</f>
        <v>5.3999999999999995</v>
      </c>
      <c r="N324" s="12"/>
      <c r="O324" s="1" t="s">
        <v>3</v>
      </c>
      <c r="V324" s="1" t="s">
        <v>39</v>
      </c>
      <c r="X324" s="12">
        <f>+C302</f>
        <v>37.5</v>
      </c>
      <c r="Y324" s="12"/>
      <c r="Z324" s="8" t="s">
        <v>8</v>
      </c>
      <c r="AA324" s="12">
        <f>+M324</f>
        <v>5.3999999999999995</v>
      </c>
      <c r="AB324" s="12"/>
      <c r="AC324" s="8" t="s">
        <v>9</v>
      </c>
      <c r="AD324" s="12">
        <f>+F295</f>
        <v>15</v>
      </c>
      <c r="AE324" s="12"/>
      <c r="AF324" s="8" t="s">
        <v>8</v>
      </c>
      <c r="AG324" s="12">
        <f>+M324-D303</f>
        <v>4.1999999999999993</v>
      </c>
      <c r="AH324" s="12"/>
      <c r="AI324" s="8" t="s">
        <v>9</v>
      </c>
      <c r="AJ324" s="12">
        <f>+M295</f>
        <v>15</v>
      </c>
      <c r="AK324" s="12"/>
      <c r="AL324" s="8" t="s">
        <v>8</v>
      </c>
      <c r="AM324" s="12">
        <f>+M324-F305-K303</f>
        <v>1.7999999999999996</v>
      </c>
      <c r="AN324" s="12"/>
      <c r="AO324" s="8" t="s">
        <v>7</v>
      </c>
      <c r="AP324" s="12">
        <f>+X324*AA324-AD324*AG324-AJ324*AM324</f>
        <v>112.5</v>
      </c>
      <c r="AQ324" s="12"/>
      <c r="AR324" s="12"/>
      <c r="AS324" s="1" t="s">
        <v>10</v>
      </c>
      <c r="BJ324" s="3"/>
    </row>
    <row r="325" spans="2:62">
      <c r="B325" s="6"/>
      <c r="D325" s="1" t="s">
        <v>5</v>
      </c>
      <c r="E325" s="1">
        <v>2</v>
      </c>
      <c r="F325" s="8" t="s">
        <v>8</v>
      </c>
      <c r="G325" s="12">
        <f>+E324</f>
        <v>2.4</v>
      </c>
      <c r="H325" s="12"/>
      <c r="I325" s="8" t="s">
        <v>6</v>
      </c>
      <c r="J325" s="1">
        <v>4</v>
      </c>
      <c r="K325" s="8" t="s">
        <v>17</v>
      </c>
      <c r="L325" s="12">
        <f>+J324</f>
        <v>4.8</v>
      </c>
      <c r="M325" s="12"/>
      <c r="N325" s="8" t="s">
        <v>7</v>
      </c>
      <c r="O325" s="12">
        <f>E325*G325/J325+L325</f>
        <v>6</v>
      </c>
      <c r="P325" s="12"/>
      <c r="Q325" s="1" t="s">
        <v>3</v>
      </c>
      <c r="V325" s="1" t="s">
        <v>36</v>
      </c>
      <c r="X325" s="12">
        <f>+C302</f>
        <v>37.5</v>
      </c>
      <c r="Y325" s="12"/>
      <c r="Z325" s="8" t="s">
        <v>8</v>
      </c>
      <c r="AA325" s="12">
        <f>+O325</f>
        <v>6</v>
      </c>
      <c r="AB325" s="12"/>
      <c r="AC325" s="8" t="s">
        <v>9</v>
      </c>
      <c r="AD325" s="12">
        <f>+F295</f>
        <v>15</v>
      </c>
      <c r="AE325" s="12"/>
      <c r="AF325" s="8" t="s">
        <v>8</v>
      </c>
      <c r="AG325" s="12">
        <f>+O325-D303</f>
        <v>4.8</v>
      </c>
      <c r="AH325" s="12"/>
      <c r="AI325" s="8" t="s">
        <v>9</v>
      </c>
      <c r="AJ325" s="12">
        <f>+M295</f>
        <v>15</v>
      </c>
      <c r="AK325" s="12"/>
      <c r="AL325" s="8" t="s">
        <v>8</v>
      </c>
      <c r="AM325" s="12">
        <f>+O325-F305-K303</f>
        <v>2.4000000000000004</v>
      </c>
      <c r="AN325" s="12"/>
      <c r="AO325" s="8" t="s">
        <v>7</v>
      </c>
      <c r="AP325" s="12">
        <f>+X325*AA325-AD325*AG325-AJ325*AM325</f>
        <v>117</v>
      </c>
      <c r="AQ325" s="12"/>
      <c r="AR325" s="12"/>
      <c r="AS325" s="1" t="s">
        <v>10</v>
      </c>
      <c r="BJ325" s="3"/>
    </row>
    <row r="326" spans="2:62">
      <c r="B326" s="6"/>
      <c r="D326" s="1" t="s">
        <v>5</v>
      </c>
      <c r="E326" s="1">
        <v>3</v>
      </c>
      <c r="F326" s="8" t="s">
        <v>8</v>
      </c>
      <c r="G326" s="12">
        <f>+G325</f>
        <v>2.4</v>
      </c>
      <c r="H326" s="12"/>
      <c r="I326" s="8" t="s">
        <v>6</v>
      </c>
      <c r="J326" s="1">
        <v>4</v>
      </c>
      <c r="K326" s="8" t="s">
        <v>17</v>
      </c>
      <c r="L326" s="12">
        <f>+L325</f>
        <v>4.8</v>
      </c>
      <c r="M326" s="12"/>
      <c r="N326" s="8" t="s">
        <v>7</v>
      </c>
      <c r="O326" s="12">
        <f>E326*G326/J326+L326</f>
        <v>6.6</v>
      </c>
      <c r="P326" s="12"/>
      <c r="Q326" s="1" t="s">
        <v>3</v>
      </c>
      <c r="V326" s="1" t="s">
        <v>37</v>
      </c>
      <c r="X326" s="12">
        <f>+C302</f>
        <v>37.5</v>
      </c>
      <c r="Y326" s="12"/>
      <c r="Z326" s="8" t="s">
        <v>8</v>
      </c>
      <c r="AA326" s="12">
        <f>+O326</f>
        <v>6.6</v>
      </c>
      <c r="AB326" s="12"/>
      <c r="AC326" s="8" t="s">
        <v>9</v>
      </c>
      <c r="AD326" s="12">
        <f>+F295</f>
        <v>15</v>
      </c>
      <c r="AE326" s="12"/>
      <c r="AF326" s="8" t="s">
        <v>8</v>
      </c>
      <c r="AG326" s="12">
        <f>+O326-D303</f>
        <v>5.3999999999999995</v>
      </c>
      <c r="AH326" s="12"/>
      <c r="AI326" s="8" t="s">
        <v>9</v>
      </c>
      <c r="AJ326" s="12">
        <f>+M295</f>
        <v>15</v>
      </c>
      <c r="AK326" s="12"/>
      <c r="AL326" s="8" t="s">
        <v>8</v>
      </c>
      <c r="AM326" s="12">
        <f>+O326-F305-K303</f>
        <v>2.9999999999999991</v>
      </c>
      <c r="AN326" s="12"/>
      <c r="AO326" s="8" t="s">
        <v>9</v>
      </c>
      <c r="AP326" s="12">
        <f>+T295</f>
        <v>15</v>
      </c>
      <c r="AQ326" s="12"/>
      <c r="AR326" s="8" t="s">
        <v>8</v>
      </c>
      <c r="AS326" s="12">
        <f>+O326-F305-M305-S303</f>
        <v>0.59999999999999942</v>
      </c>
      <c r="AT326" s="12"/>
      <c r="AU326" s="8" t="s">
        <v>7</v>
      </c>
      <c r="AV326" s="12">
        <f>+X326*AA326-AD326*AG326-AJ326*AM326-AP326*AS326</f>
        <v>112.50000000000003</v>
      </c>
      <c r="AW326" s="12"/>
      <c r="AX326" s="12"/>
      <c r="AY326" s="1" t="s">
        <v>10</v>
      </c>
      <c r="BJ326" s="3"/>
    </row>
    <row r="327" spans="2:62">
      <c r="B327" s="6"/>
      <c r="D327" s="1" t="s">
        <v>5</v>
      </c>
      <c r="E327" s="12">
        <f>+T307/2</f>
        <v>6</v>
      </c>
      <c r="F327" s="12"/>
      <c r="G327" s="1" t="s">
        <v>3</v>
      </c>
      <c r="V327" s="1" t="s">
        <v>14</v>
      </c>
      <c r="Y327" s="12">
        <f>+C302</f>
        <v>37.5</v>
      </c>
      <c r="Z327" s="12"/>
      <c r="AA327" s="8" t="s">
        <v>8</v>
      </c>
      <c r="AB327" s="12">
        <f>+E327</f>
        <v>6</v>
      </c>
      <c r="AC327" s="12"/>
      <c r="AD327" s="8" t="s">
        <v>9</v>
      </c>
      <c r="AE327" s="12">
        <f>+F295</f>
        <v>15</v>
      </c>
      <c r="AF327" s="12"/>
      <c r="AG327" s="8" t="s">
        <v>8</v>
      </c>
      <c r="AH327" s="12">
        <f>+E327-D303</f>
        <v>4.8</v>
      </c>
      <c r="AI327" s="12"/>
      <c r="AJ327" s="8" t="s">
        <v>9</v>
      </c>
      <c r="AK327" s="12">
        <f>+M295</f>
        <v>15</v>
      </c>
      <c r="AL327" s="12"/>
      <c r="AM327" s="8" t="s">
        <v>8</v>
      </c>
      <c r="AN327" s="12">
        <f>+E327-F305-K303</f>
        <v>2.4000000000000004</v>
      </c>
      <c r="AO327" s="12"/>
      <c r="AP327" s="8" t="s">
        <v>7</v>
      </c>
      <c r="AQ327" s="12">
        <f>+Y327*AB327-AE327*AH327-AK327*AN327</f>
        <v>117</v>
      </c>
      <c r="AR327" s="12"/>
      <c r="AS327" s="12"/>
      <c r="AT327" s="1" t="s">
        <v>10</v>
      </c>
      <c r="BJ327" s="3"/>
    </row>
    <row r="328" spans="2:62">
      <c r="B328" s="6"/>
      <c r="D328" s="1" t="s">
        <v>40</v>
      </c>
      <c r="BJ328" s="3"/>
    </row>
    <row r="329" spans="2:62">
      <c r="B329" s="6"/>
      <c r="D329" s="1" t="s">
        <v>15</v>
      </c>
      <c r="F329" s="12">
        <v>12.5</v>
      </c>
      <c r="G329" s="12"/>
      <c r="H329" s="8" t="s">
        <v>8</v>
      </c>
      <c r="I329" s="12">
        <f>+AQ327</f>
        <v>117</v>
      </c>
      <c r="J329" s="12"/>
      <c r="K329" s="12"/>
      <c r="L329" s="1" t="s">
        <v>16</v>
      </c>
      <c r="M329" s="12">
        <v>2.5</v>
      </c>
      <c r="N329" s="12"/>
      <c r="O329" s="8" t="s">
        <v>8</v>
      </c>
      <c r="P329" s="12">
        <f>+I329</f>
        <v>117</v>
      </c>
      <c r="Q329" s="12"/>
      <c r="R329" s="12"/>
      <c r="S329" s="8" t="s">
        <v>17</v>
      </c>
      <c r="T329" s="1">
        <v>3</v>
      </c>
      <c r="U329" s="8" t="s">
        <v>8</v>
      </c>
      <c r="V329" s="12">
        <f>+AP324</f>
        <v>112.5</v>
      </c>
      <c r="W329" s="12"/>
      <c r="X329" s="12"/>
      <c r="Y329" s="8" t="s">
        <v>17</v>
      </c>
      <c r="Z329" s="1">
        <v>4</v>
      </c>
      <c r="AA329" s="8" t="s">
        <v>8</v>
      </c>
      <c r="AB329" s="12">
        <f>+AP325</f>
        <v>117</v>
      </c>
      <c r="AC329" s="12"/>
      <c r="AD329" s="12"/>
      <c r="AE329" s="8" t="s">
        <v>17</v>
      </c>
      <c r="AF329" s="1">
        <v>3</v>
      </c>
      <c r="AG329" s="8" t="s">
        <v>8</v>
      </c>
      <c r="AH329" s="12">
        <f>+AV326</f>
        <v>112.50000000000003</v>
      </c>
      <c r="AI329" s="12"/>
      <c r="AJ329" s="12"/>
      <c r="AK329" s="1" t="s">
        <v>18</v>
      </c>
      <c r="BJ329" s="3"/>
    </row>
    <row r="330" spans="2:62">
      <c r="B330" s="6"/>
      <c r="D330" s="1" t="s">
        <v>15</v>
      </c>
      <c r="F330" s="12">
        <f>F329*I329/(M329*P329+T329*V329+Z329*AB329+AF329*AH329)</f>
        <v>1.0188087774294672</v>
      </c>
      <c r="G330" s="12"/>
      <c r="H330" s="12"/>
      <c r="BJ330" s="3"/>
    </row>
    <row r="331" spans="2:62">
      <c r="B331" s="6"/>
      <c r="F331" s="8"/>
      <c r="G331" s="8"/>
      <c r="H331" s="8"/>
      <c r="BJ331" s="3"/>
    </row>
    <row r="332" spans="2:62">
      <c r="B332" s="6"/>
      <c r="D332" s="7" t="s">
        <v>30</v>
      </c>
      <c r="BJ332" s="3"/>
    </row>
    <row r="333" spans="2:62">
      <c r="B333" s="6"/>
      <c r="E333" s="13">
        <v>5</v>
      </c>
      <c r="F333" s="13"/>
      <c r="G333" s="1" t="s">
        <v>0</v>
      </c>
      <c r="BJ333" s="3"/>
    </row>
    <row r="334" spans="2:62">
      <c r="B334" s="6"/>
      <c r="BJ334" s="3"/>
    </row>
    <row r="335" spans="2:62">
      <c r="B335" s="6"/>
      <c r="BJ335" s="3"/>
    </row>
    <row r="336" spans="2:62">
      <c r="B336" s="6"/>
      <c r="G336" s="1" t="s">
        <v>20</v>
      </c>
      <c r="K336" s="1" t="s">
        <v>21</v>
      </c>
      <c r="O336" s="1" t="s">
        <v>22</v>
      </c>
      <c r="BJ336" s="3"/>
    </row>
    <row r="337" spans="2:62">
      <c r="B337" s="6"/>
      <c r="H337" s="1" t="s">
        <v>15</v>
      </c>
      <c r="J337" s="12">
        <f>+F349</f>
        <v>1.1363636363636365</v>
      </c>
      <c r="K337" s="12"/>
      <c r="L337" s="12"/>
      <c r="BJ337" s="3"/>
    </row>
    <row r="338" spans="2:62">
      <c r="B338" s="6"/>
      <c r="BJ338" s="3"/>
    </row>
    <row r="339" spans="2:62">
      <c r="B339" s="6"/>
      <c r="C339" s="12">
        <f>(E333*J340*J340/2)/J340</f>
        <v>60</v>
      </c>
      <c r="D339" s="12"/>
      <c r="E339" s="1" t="s">
        <v>1</v>
      </c>
      <c r="Q339" s="12">
        <f>+E333*J340-C339</f>
        <v>60</v>
      </c>
      <c r="R339" s="12"/>
      <c r="S339" s="1" t="s">
        <v>1</v>
      </c>
      <c r="BJ339" s="3"/>
    </row>
    <row r="340" spans="2:62">
      <c r="B340" s="6"/>
      <c r="I340" s="1" t="s">
        <v>2</v>
      </c>
      <c r="J340" s="13">
        <v>24</v>
      </c>
      <c r="K340" s="13"/>
      <c r="L340" s="1" t="s">
        <v>3</v>
      </c>
      <c r="BJ340" s="3"/>
    </row>
    <row r="341" spans="2:62">
      <c r="B341" s="6"/>
      <c r="F341" s="1" t="s">
        <v>4</v>
      </c>
      <c r="BJ341" s="3"/>
    </row>
    <row r="342" spans="2:62">
      <c r="B342" s="6"/>
      <c r="BJ342" s="3"/>
    </row>
    <row r="343" spans="2:62">
      <c r="B343" s="6"/>
      <c r="D343" s="1" t="s">
        <v>5</v>
      </c>
      <c r="E343" s="12">
        <f>+J340</f>
        <v>24</v>
      </c>
      <c r="F343" s="12"/>
      <c r="G343" s="8" t="s">
        <v>6</v>
      </c>
      <c r="H343" s="1">
        <v>4</v>
      </c>
      <c r="I343" s="8" t="s">
        <v>7</v>
      </c>
      <c r="J343" s="12">
        <f>+E343/H343</f>
        <v>6</v>
      </c>
      <c r="K343" s="12"/>
      <c r="L343" s="1" t="s">
        <v>3</v>
      </c>
      <c r="Q343" s="1" t="s">
        <v>11</v>
      </c>
      <c r="S343" s="12">
        <f>+C339</f>
        <v>60</v>
      </c>
      <c r="T343" s="12"/>
      <c r="U343" s="8" t="s">
        <v>8</v>
      </c>
      <c r="V343" s="12">
        <f>+J343</f>
        <v>6</v>
      </c>
      <c r="W343" s="12"/>
      <c r="X343" s="8" t="s">
        <v>9</v>
      </c>
      <c r="Y343" s="12">
        <f>+E333</f>
        <v>5</v>
      </c>
      <c r="Z343" s="12"/>
      <c r="AA343" s="8" t="s">
        <v>8</v>
      </c>
      <c r="AB343" s="12">
        <f>+J343</f>
        <v>6</v>
      </c>
      <c r="AC343" s="12"/>
      <c r="AD343" s="8" t="s">
        <v>8</v>
      </c>
      <c r="AE343" s="12">
        <f>+AB343/2</f>
        <v>3</v>
      </c>
      <c r="AF343" s="12"/>
      <c r="AG343" s="8" t="s">
        <v>7</v>
      </c>
      <c r="AH343" s="12">
        <f>+S343*V343-Y343*AB343*AE343</f>
        <v>270</v>
      </c>
      <c r="AI343" s="12"/>
      <c r="AJ343" s="12"/>
      <c r="AK343" s="1" t="s">
        <v>10</v>
      </c>
      <c r="BJ343" s="3"/>
    </row>
    <row r="344" spans="2:62">
      <c r="B344" s="6"/>
      <c r="D344" s="1" t="s">
        <v>5</v>
      </c>
      <c r="E344" s="1">
        <v>2</v>
      </c>
      <c r="F344" s="8" t="s">
        <v>8</v>
      </c>
      <c r="G344" s="12">
        <f>+E343</f>
        <v>24</v>
      </c>
      <c r="H344" s="12"/>
      <c r="I344" s="8" t="s">
        <v>6</v>
      </c>
      <c r="J344" s="1">
        <v>4</v>
      </c>
      <c r="K344" s="8" t="s">
        <v>7</v>
      </c>
      <c r="L344" s="12">
        <f>E344*G344/J344</f>
        <v>12</v>
      </c>
      <c r="M344" s="12"/>
      <c r="N344" s="1" t="s">
        <v>3</v>
      </c>
      <c r="Q344" s="1" t="s">
        <v>12</v>
      </c>
      <c r="S344" s="12">
        <f>+C339</f>
        <v>60</v>
      </c>
      <c r="T344" s="12"/>
      <c r="U344" s="8" t="s">
        <v>8</v>
      </c>
      <c r="V344" s="12">
        <f>+L344</f>
        <v>12</v>
      </c>
      <c r="W344" s="12"/>
      <c r="X344" s="8" t="s">
        <v>9</v>
      </c>
      <c r="Y344" s="12">
        <f>+E333</f>
        <v>5</v>
      </c>
      <c r="Z344" s="12"/>
      <c r="AA344" s="8" t="s">
        <v>8</v>
      </c>
      <c r="AB344" s="12">
        <f>+L344</f>
        <v>12</v>
      </c>
      <c r="AC344" s="12"/>
      <c r="AD344" s="8" t="s">
        <v>8</v>
      </c>
      <c r="AE344" s="12">
        <f>+AB344/2</f>
        <v>6</v>
      </c>
      <c r="AF344" s="12"/>
      <c r="AG344" s="8" t="s">
        <v>7</v>
      </c>
      <c r="AH344" s="12">
        <f>+S344*V344-Y344*AB344*AE344</f>
        <v>360</v>
      </c>
      <c r="AI344" s="12"/>
      <c r="AJ344" s="12"/>
      <c r="AK344" s="1" t="s">
        <v>10</v>
      </c>
      <c r="BJ344" s="3"/>
    </row>
    <row r="345" spans="2:62">
      <c r="B345" s="6"/>
      <c r="D345" s="1" t="s">
        <v>5</v>
      </c>
      <c r="E345" s="1">
        <v>3</v>
      </c>
      <c r="F345" s="8" t="s">
        <v>8</v>
      </c>
      <c r="G345" s="12">
        <f>+G344</f>
        <v>24</v>
      </c>
      <c r="H345" s="12"/>
      <c r="I345" s="8" t="s">
        <v>6</v>
      </c>
      <c r="J345" s="1">
        <v>4</v>
      </c>
      <c r="K345" s="8" t="s">
        <v>7</v>
      </c>
      <c r="L345" s="12">
        <f>E345*G345/J345</f>
        <v>18</v>
      </c>
      <c r="M345" s="12"/>
      <c r="N345" s="1" t="s">
        <v>3</v>
      </c>
      <c r="Q345" s="1" t="s">
        <v>13</v>
      </c>
      <c r="S345" s="12">
        <f>+C339</f>
        <v>60</v>
      </c>
      <c r="T345" s="12"/>
      <c r="U345" s="8" t="s">
        <v>8</v>
      </c>
      <c r="V345" s="12">
        <f>+L345</f>
        <v>18</v>
      </c>
      <c r="W345" s="12"/>
      <c r="X345" s="8" t="s">
        <v>9</v>
      </c>
      <c r="Y345" s="12">
        <f>+E333</f>
        <v>5</v>
      </c>
      <c r="Z345" s="12"/>
      <c r="AA345" s="8" t="s">
        <v>8</v>
      </c>
      <c r="AB345" s="12">
        <f>+L345</f>
        <v>18</v>
      </c>
      <c r="AC345" s="12"/>
      <c r="AD345" s="8" t="s">
        <v>8</v>
      </c>
      <c r="AE345" s="12">
        <f>+AB345/2</f>
        <v>9</v>
      </c>
      <c r="AF345" s="12"/>
      <c r="AG345" s="8" t="s">
        <v>7</v>
      </c>
      <c r="AH345" s="12">
        <f>+S345*V345-Y345*AB345*AE345</f>
        <v>270</v>
      </c>
      <c r="AI345" s="12"/>
      <c r="AJ345" s="12"/>
      <c r="AK345" s="1" t="s">
        <v>10</v>
      </c>
      <c r="BJ345" s="3"/>
    </row>
    <row r="346" spans="2:62">
      <c r="B346" s="6"/>
      <c r="D346" s="1" t="s">
        <v>5</v>
      </c>
      <c r="E346" s="12">
        <f>+J340/2</f>
        <v>12</v>
      </c>
      <c r="F346" s="12"/>
      <c r="G346" s="1" t="s">
        <v>3</v>
      </c>
      <c r="Q346" s="1" t="s">
        <v>14</v>
      </c>
      <c r="T346" s="12">
        <f>+C339</f>
        <v>60</v>
      </c>
      <c r="U346" s="12"/>
      <c r="V346" s="8" t="s">
        <v>8</v>
      </c>
      <c r="W346" s="12">
        <f>+E346</f>
        <v>12</v>
      </c>
      <c r="X346" s="12"/>
      <c r="Y346" s="8" t="s">
        <v>9</v>
      </c>
      <c r="Z346" s="12">
        <f>+E333</f>
        <v>5</v>
      </c>
      <c r="AA346" s="12"/>
      <c r="AB346" s="8" t="s">
        <v>8</v>
      </c>
      <c r="AC346" s="12">
        <f>+E346</f>
        <v>12</v>
      </c>
      <c r="AD346" s="12"/>
      <c r="AE346" s="8" t="s">
        <v>8</v>
      </c>
      <c r="AF346" s="12">
        <f>+AC346/2</f>
        <v>6</v>
      </c>
      <c r="AG346" s="12"/>
      <c r="AH346" s="8" t="s">
        <v>7</v>
      </c>
      <c r="AI346" s="12">
        <f>+T346*W346-Z346*AC346*AF346</f>
        <v>360</v>
      </c>
      <c r="AJ346" s="12"/>
      <c r="AK346" s="12"/>
      <c r="AL346" s="1" t="s">
        <v>10</v>
      </c>
      <c r="BJ346" s="3"/>
    </row>
    <row r="347" spans="2:62">
      <c r="B347" s="6"/>
      <c r="D347" s="1" t="s">
        <v>19</v>
      </c>
      <c r="BJ347" s="3"/>
    </row>
    <row r="348" spans="2:62">
      <c r="B348" s="6"/>
      <c r="D348" s="1" t="s">
        <v>15</v>
      </c>
      <c r="F348" s="12">
        <v>12.5</v>
      </c>
      <c r="G348" s="12"/>
      <c r="H348" s="8" t="s">
        <v>8</v>
      </c>
      <c r="I348" s="12">
        <f>+AI346</f>
        <v>360</v>
      </c>
      <c r="J348" s="12"/>
      <c r="K348" s="12"/>
      <c r="L348" s="1" t="s">
        <v>16</v>
      </c>
      <c r="M348" s="12">
        <v>2.5</v>
      </c>
      <c r="N348" s="12"/>
      <c r="O348" s="8" t="s">
        <v>8</v>
      </c>
      <c r="P348" s="12">
        <f>+I348</f>
        <v>360</v>
      </c>
      <c r="Q348" s="12"/>
      <c r="R348" s="12"/>
      <c r="S348" s="8" t="s">
        <v>17</v>
      </c>
      <c r="T348" s="1">
        <v>3</v>
      </c>
      <c r="U348" s="8" t="s">
        <v>8</v>
      </c>
      <c r="V348" s="12">
        <f>+AH343</f>
        <v>270</v>
      </c>
      <c r="W348" s="12"/>
      <c r="X348" s="12"/>
      <c r="Y348" s="8" t="s">
        <v>17</v>
      </c>
      <c r="Z348" s="1">
        <v>4</v>
      </c>
      <c r="AA348" s="8" t="s">
        <v>8</v>
      </c>
      <c r="AB348" s="12">
        <f>+AH344</f>
        <v>360</v>
      </c>
      <c r="AC348" s="12"/>
      <c r="AD348" s="12"/>
      <c r="AE348" s="8" t="s">
        <v>17</v>
      </c>
      <c r="AF348" s="1">
        <v>3</v>
      </c>
      <c r="AG348" s="8" t="s">
        <v>8</v>
      </c>
      <c r="AH348" s="12">
        <f>+AH345</f>
        <v>270</v>
      </c>
      <c r="AI348" s="12"/>
      <c r="AJ348" s="12"/>
      <c r="AK348" s="1" t="s">
        <v>18</v>
      </c>
      <c r="BJ348" s="3"/>
    </row>
    <row r="349" spans="2:62">
      <c r="B349" s="6"/>
      <c r="D349" s="1" t="s">
        <v>15</v>
      </c>
      <c r="F349" s="12">
        <f>F348*I348/(M348*P348+T348*V348+Z348*AB348+AF348*AH348)</f>
        <v>1.1363636363636365</v>
      </c>
      <c r="G349" s="12"/>
      <c r="H349" s="12"/>
      <c r="BJ349" s="3"/>
    </row>
    <row r="350" spans="2:62">
      <c r="B350" s="6"/>
      <c r="BJ350" s="3"/>
    </row>
    <row r="351" spans="2:62">
      <c r="B351" s="6"/>
      <c r="D351" s="7" t="s">
        <v>31</v>
      </c>
      <c r="BJ351" s="3"/>
    </row>
    <row r="352" spans="2:62">
      <c r="B352" s="6"/>
      <c r="E352" s="13">
        <v>5</v>
      </c>
      <c r="F352" s="13"/>
      <c r="G352" s="1" t="s">
        <v>0</v>
      </c>
      <c r="BJ352" s="3"/>
    </row>
    <row r="353" spans="2:62">
      <c r="B353" s="6"/>
      <c r="BJ353" s="3"/>
    </row>
    <row r="354" spans="2:62">
      <c r="B354" s="6"/>
      <c r="BJ354" s="3"/>
    </row>
    <row r="355" spans="2:62">
      <c r="B355" s="6"/>
      <c r="E355" s="1" t="s">
        <v>20</v>
      </c>
      <c r="G355" s="1" t="s">
        <v>21</v>
      </c>
      <c r="I355" s="1" t="s">
        <v>22</v>
      </c>
      <c r="BJ355" s="3"/>
    </row>
    <row r="356" spans="2:62">
      <c r="B356" s="6"/>
      <c r="E356" s="1" t="s">
        <v>15</v>
      </c>
      <c r="G356" s="12">
        <f>+F370</f>
        <v>1.2987012987012987</v>
      </c>
      <c r="H356" s="12"/>
      <c r="I356" s="12"/>
      <c r="L356" s="1" t="s">
        <v>15</v>
      </c>
      <c r="N356" s="12">
        <f>+G356</f>
        <v>1.2987012987012987</v>
      </c>
      <c r="O356" s="12"/>
      <c r="P356" s="12"/>
      <c r="BJ356" s="3"/>
    </row>
    <row r="357" spans="2:62">
      <c r="B357" s="6"/>
      <c r="BJ357" s="3"/>
    </row>
    <row r="358" spans="2:62">
      <c r="B358" s="6"/>
      <c r="C358" s="12">
        <f>(E352*J361*J361/2)/J361</f>
        <v>20</v>
      </c>
      <c r="D358" s="12"/>
      <c r="E358" s="1" t="s">
        <v>1</v>
      </c>
      <c r="Q358" s="12">
        <f>+E352*J361-C358</f>
        <v>20</v>
      </c>
      <c r="R358" s="12"/>
      <c r="S358" s="1" t="s">
        <v>1</v>
      </c>
      <c r="BJ358" s="3"/>
    </row>
    <row r="359" spans="2:62">
      <c r="B359" s="6"/>
      <c r="C359" s="8"/>
      <c r="D359" s="8"/>
      <c r="F359" s="12">
        <f>+J361/2</f>
        <v>4</v>
      </c>
      <c r="G359" s="12"/>
      <c r="H359" s="1" t="s">
        <v>3</v>
      </c>
      <c r="M359" s="12">
        <f>+J361/2</f>
        <v>4</v>
      </c>
      <c r="N359" s="12"/>
      <c r="O359" s="1" t="s">
        <v>3</v>
      </c>
      <c r="Q359" s="8"/>
      <c r="R359" s="8"/>
      <c r="BJ359" s="3"/>
    </row>
    <row r="360" spans="2:62">
      <c r="B360" s="6"/>
      <c r="C360" s="8"/>
      <c r="D360" s="8"/>
      <c r="Q360" s="8"/>
      <c r="R360" s="8"/>
      <c r="BJ360" s="3"/>
    </row>
    <row r="361" spans="2:62">
      <c r="B361" s="6"/>
      <c r="I361" s="1" t="s">
        <v>2</v>
      </c>
      <c r="J361" s="13">
        <v>8</v>
      </c>
      <c r="K361" s="13"/>
      <c r="L361" s="1" t="s">
        <v>3</v>
      </c>
      <c r="BJ361" s="3"/>
    </row>
    <row r="362" spans="2:62">
      <c r="B362" s="6"/>
      <c r="F362" s="1" t="s">
        <v>4</v>
      </c>
      <c r="BJ362" s="3"/>
    </row>
    <row r="363" spans="2:62">
      <c r="B363" s="6"/>
      <c r="BJ363" s="3"/>
    </row>
    <row r="364" spans="2:62">
      <c r="B364" s="6"/>
      <c r="D364" s="1" t="s">
        <v>5</v>
      </c>
      <c r="E364" s="12">
        <f>+J361/2</f>
        <v>4</v>
      </c>
      <c r="F364" s="12"/>
      <c r="G364" s="8" t="s">
        <v>6</v>
      </c>
      <c r="H364" s="1">
        <v>4</v>
      </c>
      <c r="I364" s="8" t="s">
        <v>7</v>
      </c>
      <c r="J364" s="12">
        <f>+E364/H364</f>
        <v>1</v>
      </c>
      <c r="K364" s="12"/>
      <c r="L364" s="1" t="s">
        <v>3</v>
      </c>
      <c r="Q364" s="1" t="s">
        <v>11</v>
      </c>
      <c r="S364" s="12">
        <f>+C358</f>
        <v>20</v>
      </c>
      <c r="T364" s="12"/>
      <c r="U364" s="8" t="s">
        <v>8</v>
      </c>
      <c r="V364" s="12">
        <f>+J364</f>
        <v>1</v>
      </c>
      <c r="W364" s="12"/>
      <c r="X364" s="8" t="s">
        <v>9</v>
      </c>
      <c r="Y364" s="12">
        <f>+E352</f>
        <v>5</v>
      </c>
      <c r="Z364" s="12"/>
      <c r="AA364" s="8" t="s">
        <v>8</v>
      </c>
      <c r="AB364" s="12">
        <f>+J364</f>
        <v>1</v>
      </c>
      <c r="AC364" s="12"/>
      <c r="AD364" s="8" t="s">
        <v>8</v>
      </c>
      <c r="AE364" s="12">
        <f>+AB364/2</f>
        <v>0.5</v>
      </c>
      <c r="AF364" s="12"/>
      <c r="AG364" s="8" t="s">
        <v>7</v>
      </c>
      <c r="AH364" s="12">
        <f>+S364*V364-Y364*AB364*AE364</f>
        <v>17.5</v>
      </c>
      <c r="AI364" s="12"/>
      <c r="AJ364" s="12"/>
      <c r="AK364" s="1" t="s">
        <v>10</v>
      </c>
      <c r="BJ364" s="3"/>
    </row>
    <row r="365" spans="2:62">
      <c r="B365" s="6"/>
      <c r="D365" s="1" t="s">
        <v>5</v>
      </c>
      <c r="E365" s="1">
        <v>2</v>
      </c>
      <c r="F365" s="8" t="s">
        <v>8</v>
      </c>
      <c r="G365" s="12">
        <f>+E364</f>
        <v>4</v>
      </c>
      <c r="H365" s="12"/>
      <c r="I365" s="8" t="s">
        <v>6</v>
      </c>
      <c r="J365" s="1">
        <v>4</v>
      </c>
      <c r="K365" s="8" t="s">
        <v>7</v>
      </c>
      <c r="L365" s="12">
        <f>E365*G365/J365</f>
        <v>2</v>
      </c>
      <c r="M365" s="12"/>
      <c r="N365" s="1" t="s">
        <v>3</v>
      </c>
      <c r="Q365" s="1" t="s">
        <v>12</v>
      </c>
      <c r="S365" s="12">
        <f>+C358</f>
        <v>20</v>
      </c>
      <c r="T365" s="12"/>
      <c r="U365" s="8" t="s">
        <v>8</v>
      </c>
      <c r="V365" s="12">
        <f>+L365</f>
        <v>2</v>
      </c>
      <c r="W365" s="12"/>
      <c r="X365" s="8" t="s">
        <v>9</v>
      </c>
      <c r="Y365" s="12">
        <f>+E352</f>
        <v>5</v>
      </c>
      <c r="Z365" s="12"/>
      <c r="AA365" s="8" t="s">
        <v>8</v>
      </c>
      <c r="AB365" s="12">
        <f>+L365</f>
        <v>2</v>
      </c>
      <c r="AC365" s="12"/>
      <c r="AD365" s="8" t="s">
        <v>8</v>
      </c>
      <c r="AE365" s="12">
        <f>+AB365/2</f>
        <v>1</v>
      </c>
      <c r="AF365" s="12"/>
      <c r="AG365" s="8" t="s">
        <v>7</v>
      </c>
      <c r="AH365" s="12">
        <f>+S365*V365-Y365*AB365*AE365</f>
        <v>30</v>
      </c>
      <c r="AI365" s="12"/>
      <c r="AJ365" s="12"/>
      <c r="AK365" s="1" t="s">
        <v>10</v>
      </c>
      <c r="BJ365" s="3"/>
    </row>
    <row r="366" spans="2:62">
      <c r="B366" s="6"/>
      <c r="D366" s="1" t="s">
        <v>5</v>
      </c>
      <c r="E366" s="1">
        <v>3</v>
      </c>
      <c r="F366" s="8" t="s">
        <v>8</v>
      </c>
      <c r="G366" s="12">
        <f>+G365</f>
        <v>4</v>
      </c>
      <c r="H366" s="12"/>
      <c r="I366" s="8" t="s">
        <v>6</v>
      </c>
      <c r="J366" s="1">
        <v>4</v>
      </c>
      <c r="K366" s="8" t="s">
        <v>7</v>
      </c>
      <c r="L366" s="12">
        <f>E366*G366/J366</f>
        <v>3</v>
      </c>
      <c r="M366" s="12"/>
      <c r="N366" s="1" t="s">
        <v>3</v>
      </c>
      <c r="Q366" s="1" t="s">
        <v>13</v>
      </c>
      <c r="S366" s="12">
        <f>+C358</f>
        <v>20</v>
      </c>
      <c r="T366" s="12"/>
      <c r="U366" s="8" t="s">
        <v>8</v>
      </c>
      <c r="V366" s="12">
        <f>+L366</f>
        <v>3</v>
      </c>
      <c r="W366" s="12"/>
      <c r="X366" s="8" t="s">
        <v>9</v>
      </c>
      <c r="Y366" s="12">
        <f>+E352</f>
        <v>5</v>
      </c>
      <c r="Z366" s="12"/>
      <c r="AA366" s="8" t="s">
        <v>8</v>
      </c>
      <c r="AB366" s="12">
        <f>+L366</f>
        <v>3</v>
      </c>
      <c r="AC366" s="12"/>
      <c r="AD366" s="8" t="s">
        <v>8</v>
      </c>
      <c r="AE366" s="12">
        <f>+AB366/2</f>
        <v>1.5</v>
      </c>
      <c r="AF366" s="12"/>
      <c r="AG366" s="8" t="s">
        <v>7</v>
      </c>
      <c r="AH366" s="12">
        <f>+S366*V366-Y366*AB366*AE366</f>
        <v>37.5</v>
      </c>
      <c r="AI366" s="12"/>
      <c r="AJ366" s="12"/>
      <c r="AK366" s="1" t="s">
        <v>10</v>
      </c>
      <c r="BJ366" s="3"/>
    </row>
    <row r="367" spans="2:62">
      <c r="B367" s="6"/>
      <c r="D367" s="1" t="s">
        <v>5</v>
      </c>
      <c r="E367" s="12">
        <f>+J361/2</f>
        <v>4</v>
      </c>
      <c r="F367" s="12"/>
      <c r="G367" s="1" t="s">
        <v>3</v>
      </c>
      <c r="Q367" s="1" t="s">
        <v>14</v>
      </c>
      <c r="T367" s="12">
        <f>+C358</f>
        <v>20</v>
      </c>
      <c r="U367" s="12"/>
      <c r="V367" s="8" t="s">
        <v>8</v>
      </c>
      <c r="W367" s="12">
        <f>+E367</f>
        <v>4</v>
      </c>
      <c r="X367" s="12"/>
      <c r="Y367" s="8" t="s">
        <v>9</v>
      </c>
      <c r="Z367" s="12">
        <f>+E352</f>
        <v>5</v>
      </c>
      <c r="AA367" s="12"/>
      <c r="AB367" s="8" t="s">
        <v>8</v>
      </c>
      <c r="AC367" s="12">
        <f>+E367</f>
        <v>4</v>
      </c>
      <c r="AD367" s="12"/>
      <c r="AE367" s="8" t="s">
        <v>8</v>
      </c>
      <c r="AF367" s="12">
        <f>+AC367/2</f>
        <v>2</v>
      </c>
      <c r="AG367" s="12"/>
      <c r="AH367" s="8" t="s">
        <v>7</v>
      </c>
      <c r="AI367" s="12">
        <f>+T367*W367-Z367*AC367*AF367</f>
        <v>40</v>
      </c>
      <c r="AJ367" s="12"/>
      <c r="AK367" s="12"/>
      <c r="AL367" s="1" t="s">
        <v>10</v>
      </c>
      <c r="BJ367" s="3"/>
    </row>
    <row r="368" spans="2:62">
      <c r="B368" s="6"/>
      <c r="D368" s="1" t="s">
        <v>19</v>
      </c>
      <c r="BJ368" s="3"/>
    </row>
    <row r="369" spans="2:62">
      <c r="B369" s="6"/>
      <c r="D369" s="1" t="s">
        <v>15</v>
      </c>
      <c r="F369" s="12">
        <v>12.5</v>
      </c>
      <c r="G369" s="12"/>
      <c r="H369" s="8" t="s">
        <v>8</v>
      </c>
      <c r="I369" s="12">
        <f>+AI367</f>
        <v>40</v>
      </c>
      <c r="J369" s="12"/>
      <c r="K369" s="12"/>
      <c r="L369" s="1" t="s">
        <v>16</v>
      </c>
      <c r="M369" s="12">
        <v>2.5</v>
      </c>
      <c r="N369" s="12"/>
      <c r="O369" s="8" t="s">
        <v>8</v>
      </c>
      <c r="P369" s="12">
        <f>+I369</f>
        <v>40</v>
      </c>
      <c r="Q369" s="12"/>
      <c r="R369" s="12"/>
      <c r="S369" s="8" t="s">
        <v>17</v>
      </c>
      <c r="T369" s="1">
        <v>3</v>
      </c>
      <c r="U369" s="8" t="s">
        <v>8</v>
      </c>
      <c r="V369" s="12">
        <f>+AH364</f>
        <v>17.5</v>
      </c>
      <c r="W369" s="12"/>
      <c r="X369" s="12"/>
      <c r="Y369" s="8" t="s">
        <v>17</v>
      </c>
      <c r="Z369" s="1">
        <v>4</v>
      </c>
      <c r="AA369" s="8" t="s">
        <v>8</v>
      </c>
      <c r="AB369" s="12">
        <f>+AH365</f>
        <v>30</v>
      </c>
      <c r="AC369" s="12"/>
      <c r="AD369" s="12"/>
      <c r="AE369" s="8" t="s">
        <v>17</v>
      </c>
      <c r="AF369" s="1">
        <v>3</v>
      </c>
      <c r="AG369" s="8" t="s">
        <v>8</v>
      </c>
      <c r="AH369" s="12">
        <f>+AH366</f>
        <v>37.5</v>
      </c>
      <c r="AI369" s="12"/>
      <c r="AJ369" s="12"/>
      <c r="AK369" s="1" t="s">
        <v>18</v>
      </c>
      <c r="BJ369" s="3"/>
    </row>
    <row r="370" spans="2:62">
      <c r="B370" s="6"/>
      <c r="D370" s="1" t="s">
        <v>15</v>
      </c>
      <c r="F370" s="12">
        <f>F369*I369/(M369*P369+T369*V369+Z369*AB369+AF369*AH369)</f>
        <v>1.2987012987012987</v>
      </c>
      <c r="G370" s="12"/>
      <c r="H370" s="12"/>
      <c r="BJ370" s="3"/>
    </row>
    <row r="371" spans="2:62">
      <c r="B371" s="6"/>
      <c r="BJ371" s="3"/>
    </row>
    <row r="372" spans="2:62">
      <c r="B372" s="6"/>
      <c r="D372" s="7" t="s">
        <v>31</v>
      </c>
      <c r="BJ372" s="3"/>
    </row>
    <row r="373" spans="2:62">
      <c r="B373" s="6"/>
      <c r="E373" s="13">
        <v>5</v>
      </c>
      <c r="F373" s="13"/>
      <c r="G373" s="1" t="s">
        <v>0</v>
      </c>
      <c r="BJ373" s="3"/>
    </row>
    <row r="374" spans="2:62">
      <c r="B374" s="6"/>
      <c r="BJ374" s="3"/>
    </row>
    <row r="375" spans="2:62">
      <c r="B375" s="6"/>
      <c r="BJ375" s="3"/>
    </row>
    <row r="376" spans="2:62">
      <c r="B376" s="6"/>
      <c r="E376" s="1" t="s">
        <v>20</v>
      </c>
      <c r="G376" s="1" t="s">
        <v>21</v>
      </c>
      <c r="I376" s="1" t="s">
        <v>22</v>
      </c>
      <c r="L376" s="1" t="s">
        <v>27</v>
      </c>
      <c r="N376" s="1" t="s">
        <v>28</v>
      </c>
      <c r="P376" s="1" t="s">
        <v>29</v>
      </c>
      <c r="BJ376" s="3"/>
    </row>
    <row r="377" spans="2:62">
      <c r="B377" s="6"/>
      <c r="E377" s="1" t="s">
        <v>15</v>
      </c>
      <c r="G377" s="12">
        <f>+F391</f>
        <v>1.4598540145985401</v>
      </c>
      <c r="H377" s="12"/>
      <c r="I377" s="12"/>
      <c r="L377" s="1" t="s">
        <v>15</v>
      </c>
      <c r="N377" s="12">
        <f>+F398</f>
        <v>1.0135135135135136</v>
      </c>
      <c r="O377" s="12"/>
      <c r="P377" s="12"/>
      <c r="S377" s="1" t="s">
        <v>15</v>
      </c>
      <c r="U377" s="12">
        <f>+G377</f>
        <v>1.4598540145985401</v>
      </c>
      <c r="V377" s="12"/>
      <c r="W377" s="12"/>
      <c r="BJ377" s="3"/>
    </row>
    <row r="378" spans="2:62">
      <c r="B378" s="6"/>
      <c r="BJ378" s="3"/>
    </row>
    <row r="379" spans="2:62">
      <c r="B379" s="6"/>
      <c r="C379" s="12">
        <f>(E373*N382*N382/2)/N382</f>
        <v>15</v>
      </c>
      <c r="D379" s="12"/>
      <c r="E379" s="1" t="s">
        <v>1</v>
      </c>
      <c r="X379" s="12">
        <f>+E373*N382-C379</f>
        <v>15</v>
      </c>
      <c r="Y379" s="12"/>
      <c r="Z379" s="1" t="s">
        <v>1</v>
      </c>
      <c r="BJ379" s="3"/>
    </row>
    <row r="380" spans="2:62">
      <c r="B380" s="6"/>
      <c r="C380" s="8"/>
      <c r="D380" s="8"/>
      <c r="F380" s="12">
        <f>+N382/3</f>
        <v>2</v>
      </c>
      <c r="G380" s="12"/>
      <c r="H380" s="1" t="s">
        <v>3</v>
      </c>
      <c r="M380" s="12">
        <f>+N382/3</f>
        <v>2</v>
      </c>
      <c r="N380" s="12"/>
      <c r="O380" s="1" t="s">
        <v>3</v>
      </c>
      <c r="T380" s="12">
        <f>+N382/3</f>
        <v>2</v>
      </c>
      <c r="U380" s="12"/>
      <c r="V380" s="1" t="s">
        <v>3</v>
      </c>
      <c r="X380" s="8"/>
      <c r="Y380" s="8"/>
      <c r="BJ380" s="3"/>
    </row>
    <row r="381" spans="2:62">
      <c r="B381" s="6"/>
      <c r="C381" s="8"/>
      <c r="D381" s="8"/>
      <c r="X381" s="8"/>
      <c r="Y381" s="8"/>
      <c r="BJ381" s="3"/>
    </row>
    <row r="382" spans="2:62">
      <c r="B382" s="6"/>
      <c r="M382" s="1" t="s">
        <v>2</v>
      </c>
      <c r="N382" s="13">
        <v>6</v>
      </c>
      <c r="O382" s="13"/>
      <c r="P382" s="1" t="s">
        <v>3</v>
      </c>
      <c r="BJ382" s="3"/>
    </row>
    <row r="383" spans="2:62">
      <c r="B383" s="6"/>
      <c r="F383" s="1" t="s">
        <v>4</v>
      </c>
      <c r="BJ383" s="3"/>
    </row>
    <row r="384" spans="2:62">
      <c r="B384" s="6"/>
      <c r="BJ384" s="3"/>
    </row>
    <row r="385" spans="2:62">
      <c r="B385" s="6"/>
      <c r="D385" s="1" t="s">
        <v>5</v>
      </c>
      <c r="E385" s="12">
        <f>+N382/3</f>
        <v>2</v>
      </c>
      <c r="F385" s="12"/>
      <c r="G385" s="8" t="s">
        <v>6</v>
      </c>
      <c r="H385" s="1">
        <v>4</v>
      </c>
      <c r="I385" s="8" t="s">
        <v>7</v>
      </c>
      <c r="J385" s="12">
        <f>+E385/H385</f>
        <v>0.5</v>
      </c>
      <c r="K385" s="12"/>
      <c r="L385" s="1" t="s">
        <v>3</v>
      </c>
      <c r="Q385" s="1" t="s">
        <v>11</v>
      </c>
      <c r="S385" s="12">
        <f>+C379</f>
        <v>15</v>
      </c>
      <c r="T385" s="12"/>
      <c r="U385" s="8" t="s">
        <v>8</v>
      </c>
      <c r="V385" s="12">
        <f>+J385</f>
        <v>0.5</v>
      </c>
      <c r="W385" s="12"/>
      <c r="X385" s="8" t="s">
        <v>9</v>
      </c>
      <c r="Y385" s="12">
        <f>+E373</f>
        <v>5</v>
      </c>
      <c r="Z385" s="12"/>
      <c r="AA385" s="8" t="s">
        <v>8</v>
      </c>
      <c r="AB385" s="12">
        <f>+J385</f>
        <v>0.5</v>
      </c>
      <c r="AC385" s="12"/>
      <c r="AD385" s="8" t="s">
        <v>8</v>
      </c>
      <c r="AE385" s="12">
        <f>+AB385/2</f>
        <v>0.25</v>
      </c>
      <c r="AF385" s="12"/>
      <c r="AG385" s="8" t="s">
        <v>7</v>
      </c>
      <c r="AH385" s="12">
        <f>+S385*V385-Y385*AB385*AE385</f>
        <v>6.875</v>
      </c>
      <c r="AI385" s="12"/>
      <c r="AJ385" s="12"/>
      <c r="AK385" s="1" t="s">
        <v>10</v>
      </c>
      <c r="BJ385" s="3"/>
    </row>
    <row r="386" spans="2:62">
      <c r="B386" s="6"/>
      <c r="D386" s="1" t="s">
        <v>5</v>
      </c>
      <c r="E386" s="1">
        <v>2</v>
      </c>
      <c r="F386" s="8" t="s">
        <v>8</v>
      </c>
      <c r="G386" s="12">
        <f>+E385</f>
        <v>2</v>
      </c>
      <c r="H386" s="12"/>
      <c r="I386" s="8" t="s">
        <v>6</v>
      </c>
      <c r="J386" s="1">
        <v>4</v>
      </c>
      <c r="K386" s="8" t="s">
        <v>7</v>
      </c>
      <c r="L386" s="12">
        <f>E386*G386/J386</f>
        <v>1</v>
      </c>
      <c r="M386" s="12"/>
      <c r="N386" s="1" t="s">
        <v>3</v>
      </c>
      <c r="Q386" s="1" t="s">
        <v>12</v>
      </c>
      <c r="S386" s="12">
        <f>+C379</f>
        <v>15</v>
      </c>
      <c r="T386" s="12"/>
      <c r="U386" s="8" t="s">
        <v>8</v>
      </c>
      <c r="V386" s="12">
        <f>+L386</f>
        <v>1</v>
      </c>
      <c r="W386" s="12"/>
      <c r="X386" s="8" t="s">
        <v>9</v>
      </c>
      <c r="Y386" s="12">
        <f>+E373</f>
        <v>5</v>
      </c>
      <c r="Z386" s="12"/>
      <c r="AA386" s="8" t="s">
        <v>8</v>
      </c>
      <c r="AB386" s="12">
        <f>+L386</f>
        <v>1</v>
      </c>
      <c r="AC386" s="12"/>
      <c r="AD386" s="8" t="s">
        <v>8</v>
      </c>
      <c r="AE386" s="12">
        <f>+AB386/2</f>
        <v>0.5</v>
      </c>
      <c r="AF386" s="12"/>
      <c r="AG386" s="8" t="s">
        <v>7</v>
      </c>
      <c r="AH386" s="12">
        <f>+S386*V386-Y386*AB386*AE386</f>
        <v>12.5</v>
      </c>
      <c r="AI386" s="12"/>
      <c r="AJ386" s="12"/>
      <c r="AK386" s="1" t="s">
        <v>10</v>
      </c>
      <c r="BJ386" s="3"/>
    </row>
    <row r="387" spans="2:62">
      <c r="B387" s="6"/>
      <c r="D387" s="1" t="s">
        <v>5</v>
      </c>
      <c r="E387" s="1">
        <v>3</v>
      </c>
      <c r="F387" s="8" t="s">
        <v>8</v>
      </c>
      <c r="G387" s="12">
        <f>+G386</f>
        <v>2</v>
      </c>
      <c r="H387" s="12"/>
      <c r="I387" s="8" t="s">
        <v>6</v>
      </c>
      <c r="J387" s="1">
        <v>4</v>
      </c>
      <c r="K387" s="8" t="s">
        <v>7</v>
      </c>
      <c r="L387" s="12">
        <f>E387*G387/J387</f>
        <v>1.5</v>
      </c>
      <c r="M387" s="12"/>
      <c r="N387" s="1" t="s">
        <v>3</v>
      </c>
      <c r="Q387" s="1" t="s">
        <v>13</v>
      </c>
      <c r="S387" s="12">
        <f>+C379</f>
        <v>15</v>
      </c>
      <c r="T387" s="12"/>
      <c r="U387" s="8" t="s">
        <v>8</v>
      </c>
      <c r="V387" s="12">
        <f>+L387</f>
        <v>1.5</v>
      </c>
      <c r="W387" s="12"/>
      <c r="X387" s="8" t="s">
        <v>9</v>
      </c>
      <c r="Y387" s="12">
        <f>+E373</f>
        <v>5</v>
      </c>
      <c r="Z387" s="12"/>
      <c r="AA387" s="8" t="s">
        <v>8</v>
      </c>
      <c r="AB387" s="12">
        <f>+L387</f>
        <v>1.5</v>
      </c>
      <c r="AC387" s="12"/>
      <c r="AD387" s="8" t="s">
        <v>8</v>
      </c>
      <c r="AE387" s="12">
        <f>+AB387/2</f>
        <v>0.75</v>
      </c>
      <c r="AF387" s="12"/>
      <c r="AG387" s="8" t="s">
        <v>7</v>
      </c>
      <c r="AH387" s="12">
        <f>+S387*V387-Y387*AB387*AE387</f>
        <v>16.875</v>
      </c>
      <c r="AI387" s="12"/>
      <c r="AJ387" s="12"/>
      <c r="AK387" s="1" t="s">
        <v>10</v>
      </c>
      <c r="BJ387" s="3"/>
    </row>
    <row r="388" spans="2:62">
      <c r="B388" s="6"/>
      <c r="D388" s="1" t="s">
        <v>5</v>
      </c>
      <c r="E388" s="12">
        <f>+G387</f>
        <v>2</v>
      </c>
      <c r="F388" s="12"/>
      <c r="G388" s="1" t="s">
        <v>3</v>
      </c>
      <c r="Q388" s="1" t="s">
        <v>14</v>
      </c>
      <c r="T388" s="12">
        <f>+C379</f>
        <v>15</v>
      </c>
      <c r="U388" s="12"/>
      <c r="V388" s="8" t="s">
        <v>8</v>
      </c>
      <c r="W388" s="12">
        <f>+E388</f>
        <v>2</v>
      </c>
      <c r="X388" s="12"/>
      <c r="Y388" s="8" t="s">
        <v>9</v>
      </c>
      <c r="Z388" s="12">
        <f>+E373</f>
        <v>5</v>
      </c>
      <c r="AA388" s="12"/>
      <c r="AB388" s="8" t="s">
        <v>8</v>
      </c>
      <c r="AC388" s="12">
        <f>+E388</f>
        <v>2</v>
      </c>
      <c r="AD388" s="12"/>
      <c r="AE388" s="8" t="s">
        <v>8</v>
      </c>
      <c r="AF388" s="12">
        <f>+AC388/2</f>
        <v>1</v>
      </c>
      <c r="AG388" s="12"/>
      <c r="AH388" s="8" t="s">
        <v>7</v>
      </c>
      <c r="AI388" s="12">
        <f>+T388*W388-Z388*AC388*AF388</f>
        <v>20</v>
      </c>
      <c r="AJ388" s="12"/>
      <c r="AK388" s="12"/>
      <c r="AL388" s="1" t="s">
        <v>10</v>
      </c>
      <c r="BJ388" s="3"/>
    </row>
    <row r="389" spans="2:62">
      <c r="B389" s="6"/>
      <c r="D389" s="1" t="s">
        <v>19</v>
      </c>
      <c r="BJ389" s="3"/>
    </row>
    <row r="390" spans="2:62">
      <c r="B390" s="6"/>
      <c r="D390" s="1" t="s">
        <v>15</v>
      </c>
      <c r="F390" s="12">
        <v>12.5</v>
      </c>
      <c r="G390" s="12"/>
      <c r="H390" s="8" t="s">
        <v>8</v>
      </c>
      <c r="I390" s="12">
        <f>+AI388</f>
        <v>20</v>
      </c>
      <c r="J390" s="12"/>
      <c r="K390" s="12"/>
      <c r="L390" s="1" t="s">
        <v>16</v>
      </c>
      <c r="M390" s="12">
        <v>2.5</v>
      </c>
      <c r="N390" s="12"/>
      <c r="O390" s="8" t="s">
        <v>8</v>
      </c>
      <c r="P390" s="12">
        <f>+I390</f>
        <v>20</v>
      </c>
      <c r="Q390" s="12"/>
      <c r="R390" s="12"/>
      <c r="S390" s="8" t="s">
        <v>17</v>
      </c>
      <c r="T390" s="1">
        <v>3</v>
      </c>
      <c r="U390" s="8" t="s">
        <v>8</v>
      </c>
      <c r="V390" s="12">
        <f>+AH385</f>
        <v>6.875</v>
      </c>
      <c r="W390" s="12"/>
      <c r="X390" s="12"/>
      <c r="Y390" s="8" t="s">
        <v>17</v>
      </c>
      <c r="Z390" s="1">
        <v>4</v>
      </c>
      <c r="AA390" s="8" t="s">
        <v>8</v>
      </c>
      <c r="AB390" s="12">
        <f>+AH386</f>
        <v>12.5</v>
      </c>
      <c r="AC390" s="12"/>
      <c r="AD390" s="12"/>
      <c r="AE390" s="8" t="s">
        <v>17</v>
      </c>
      <c r="AF390" s="1">
        <v>3</v>
      </c>
      <c r="AG390" s="8" t="s">
        <v>8</v>
      </c>
      <c r="AH390" s="12">
        <f>+AH387</f>
        <v>16.875</v>
      </c>
      <c r="AI390" s="12"/>
      <c r="AJ390" s="12"/>
      <c r="AK390" s="1" t="s">
        <v>18</v>
      </c>
      <c r="BJ390" s="3"/>
    </row>
    <row r="391" spans="2:62">
      <c r="B391" s="6"/>
      <c r="D391" s="1" t="s">
        <v>15</v>
      </c>
      <c r="F391" s="12">
        <f>F390*I390/(M390*P390+T390*V390+Z390*AB390+AF390*AH390)</f>
        <v>1.4598540145985401</v>
      </c>
      <c r="G391" s="12"/>
      <c r="H391" s="12"/>
      <c r="BJ391" s="3"/>
    </row>
    <row r="392" spans="2:62">
      <c r="B392" s="6"/>
      <c r="D392" s="1" t="s">
        <v>5</v>
      </c>
      <c r="E392" s="12">
        <f>+M380</f>
        <v>2</v>
      </c>
      <c r="F392" s="12"/>
      <c r="G392" s="8" t="s">
        <v>6</v>
      </c>
      <c r="H392" s="1">
        <v>4</v>
      </c>
      <c r="I392" s="8" t="s">
        <v>17</v>
      </c>
      <c r="J392" s="12">
        <f>+F380</f>
        <v>2</v>
      </c>
      <c r="K392" s="12"/>
      <c r="L392" s="8" t="s">
        <v>7</v>
      </c>
      <c r="M392" s="12">
        <f>+E392/H392+J392</f>
        <v>2.5</v>
      </c>
      <c r="N392" s="12"/>
      <c r="O392" s="1" t="s">
        <v>3</v>
      </c>
      <c r="V392" s="1" t="s">
        <v>23</v>
      </c>
      <c r="X392" s="12">
        <f>+C379</f>
        <v>15</v>
      </c>
      <c r="Y392" s="12"/>
      <c r="Z392" s="8" t="s">
        <v>8</v>
      </c>
      <c r="AA392" s="12">
        <f>+M392</f>
        <v>2.5</v>
      </c>
      <c r="AB392" s="12"/>
      <c r="AC392" s="8" t="s">
        <v>9</v>
      </c>
      <c r="AD392" s="12">
        <f>+E373</f>
        <v>5</v>
      </c>
      <c r="AE392" s="12"/>
      <c r="AF392" s="8" t="s">
        <v>8</v>
      </c>
      <c r="AG392" s="12">
        <f>+M392</f>
        <v>2.5</v>
      </c>
      <c r="AH392" s="12"/>
      <c r="AI392" s="8" t="s">
        <v>8</v>
      </c>
      <c r="AJ392" s="12">
        <f>+AG392/2</f>
        <v>1.25</v>
      </c>
      <c r="AK392" s="12"/>
      <c r="AL392" s="8" t="s">
        <v>7</v>
      </c>
      <c r="AM392" s="12">
        <f>+X392*AA392-AD392*AG392*AJ392</f>
        <v>21.875</v>
      </c>
      <c r="AN392" s="12"/>
      <c r="AO392" s="12"/>
      <c r="AP392" s="1" t="s">
        <v>10</v>
      </c>
      <c r="BJ392" s="3"/>
    </row>
    <row r="393" spans="2:62">
      <c r="B393" s="6"/>
      <c r="D393" s="1" t="s">
        <v>5</v>
      </c>
      <c r="E393" s="1">
        <v>2</v>
      </c>
      <c r="F393" s="8" t="s">
        <v>8</v>
      </c>
      <c r="G393" s="12">
        <f>+E392</f>
        <v>2</v>
      </c>
      <c r="H393" s="12"/>
      <c r="I393" s="8" t="s">
        <v>6</v>
      </c>
      <c r="J393" s="1">
        <v>4</v>
      </c>
      <c r="K393" s="8" t="s">
        <v>17</v>
      </c>
      <c r="L393" s="12">
        <f>+J392</f>
        <v>2</v>
      </c>
      <c r="M393" s="12"/>
      <c r="N393" s="8" t="s">
        <v>7</v>
      </c>
      <c r="O393" s="12">
        <f>E393*G393/J393+L393</f>
        <v>3</v>
      </c>
      <c r="P393" s="12"/>
      <c r="Q393" s="1" t="s">
        <v>3</v>
      </c>
      <c r="V393" s="1" t="s">
        <v>24</v>
      </c>
      <c r="X393" s="12">
        <f>+C379</f>
        <v>15</v>
      </c>
      <c r="Y393" s="12"/>
      <c r="Z393" s="8" t="s">
        <v>8</v>
      </c>
      <c r="AA393" s="12">
        <f>+O393</f>
        <v>3</v>
      </c>
      <c r="AB393" s="12"/>
      <c r="AC393" s="8" t="s">
        <v>9</v>
      </c>
      <c r="AD393" s="12">
        <f>+E373</f>
        <v>5</v>
      </c>
      <c r="AE393" s="12"/>
      <c r="AF393" s="8" t="s">
        <v>8</v>
      </c>
      <c r="AG393" s="12">
        <f>+O393</f>
        <v>3</v>
      </c>
      <c r="AH393" s="12"/>
      <c r="AI393" s="8" t="s">
        <v>8</v>
      </c>
      <c r="AJ393" s="12">
        <f>+AG393/2</f>
        <v>1.5</v>
      </c>
      <c r="AK393" s="12"/>
      <c r="AL393" s="8" t="s">
        <v>7</v>
      </c>
      <c r="AM393" s="12">
        <f>+X393*AA393-AD393*AG393*AJ393</f>
        <v>22.5</v>
      </c>
      <c r="AN393" s="12"/>
      <c r="AO393" s="12"/>
      <c r="AP393" s="1" t="s">
        <v>10</v>
      </c>
      <c r="BJ393" s="3"/>
    </row>
    <row r="394" spans="2:62">
      <c r="B394" s="6"/>
      <c r="D394" s="1" t="s">
        <v>5</v>
      </c>
      <c r="E394" s="1">
        <v>3</v>
      </c>
      <c r="F394" s="8" t="s">
        <v>8</v>
      </c>
      <c r="G394" s="12">
        <f>+G393</f>
        <v>2</v>
      </c>
      <c r="H394" s="12"/>
      <c r="I394" s="8" t="s">
        <v>6</v>
      </c>
      <c r="J394" s="1">
        <v>4</v>
      </c>
      <c r="K394" s="8" t="s">
        <v>17</v>
      </c>
      <c r="L394" s="12">
        <f>+L393</f>
        <v>2</v>
      </c>
      <c r="M394" s="12"/>
      <c r="N394" s="8" t="s">
        <v>7</v>
      </c>
      <c r="O394" s="12">
        <f>E394*G394/J394+L394</f>
        <v>3.5</v>
      </c>
      <c r="P394" s="12"/>
      <c r="Q394" s="1" t="s">
        <v>3</v>
      </c>
      <c r="V394" s="1" t="s">
        <v>25</v>
      </c>
      <c r="X394" s="12">
        <f>+C379</f>
        <v>15</v>
      </c>
      <c r="Y394" s="12"/>
      <c r="Z394" s="8" t="s">
        <v>8</v>
      </c>
      <c r="AA394" s="12">
        <f>+O394</f>
        <v>3.5</v>
      </c>
      <c r="AB394" s="12"/>
      <c r="AC394" s="8" t="s">
        <v>9</v>
      </c>
      <c r="AD394" s="12">
        <f>+E373</f>
        <v>5</v>
      </c>
      <c r="AE394" s="12"/>
      <c r="AF394" s="8" t="s">
        <v>8</v>
      </c>
      <c r="AG394" s="12">
        <f>+O394</f>
        <v>3.5</v>
      </c>
      <c r="AH394" s="12"/>
      <c r="AI394" s="8" t="s">
        <v>8</v>
      </c>
      <c r="AJ394" s="12">
        <f>+AG394/2</f>
        <v>1.75</v>
      </c>
      <c r="AK394" s="12"/>
      <c r="AL394" s="8" t="s">
        <v>7</v>
      </c>
      <c r="AM394" s="12">
        <f>+X394*AA394-AD394*AG394*AJ394</f>
        <v>21.875</v>
      </c>
      <c r="AN394" s="12"/>
      <c r="AO394" s="12"/>
      <c r="AP394" s="1" t="s">
        <v>10</v>
      </c>
      <c r="BJ394" s="3"/>
    </row>
    <row r="395" spans="2:62">
      <c r="B395" s="6"/>
      <c r="D395" s="1" t="s">
        <v>5</v>
      </c>
      <c r="E395" s="12">
        <f>+N382/2</f>
        <v>3</v>
      </c>
      <c r="F395" s="12"/>
      <c r="G395" s="1" t="s">
        <v>3</v>
      </c>
      <c r="V395" s="1" t="s">
        <v>14</v>
      </c>
      <c r="Y395" s="12">
        <f>+C379</f>
        <v>15</v>
      </c>
      <c r="Z395" s="12"/>
      <c r="AA395" s="8" t="s">
        <v>8</v>
      </c>
      <c r="AB395" s="12">
        <f>+E395</f>
        <v>3</v>
      </c>
      <c r="AC395" s="12"/>
      <c r="AD395" s="8" t="s">
        <v>9</v>
      </c>
      <c r="AE395" s="12">
        <f>+E373</f>
        <v>5</v>
      </c>
      <c r="AF395" s="12"/>
      <c r="AG395" s="8" t="s">
        <v>8</v>
      </c>
      <c r="AH395" s="12">
        <f>+E395</f>
        <v>3</v>
      </c>
      <c r="AI395" s="12"/>
      <c r="AJ395" s="8" t="s">
        <v>8</v>
      </c>
      <c r="AK395" s="12">
        <f>+AH395/2</f>
        <v>1.5</v>
      </c>
      <c r="AL395" s="12"/>
      <c r="AM395" s="8" t="s">
        <v>7</v>
      </c>
      <c r="AN395" s="12">
        <f>+Y395*AB395-AE395*AH395*AK395</f>
        <v>22.5</v>
      </c>
      <c r="AO395" s="12"/>
      <c r="AP395" s="12"/>
      <c r="AQ395" s="1" t="s">
        <v>10</v>
      </c>
      <c r="BJ395" s="3"/>
    </row>
    <row r="396" spans="2:62">
      <c r="B396" s="6"/>
      <c r="D396" s="1" t="s">
        <v>26</v>
      </c>
      <c r="BJ396" s="3"/>
    </row>
    <row r="397" spans="2:62">
      <c r="B397" s="6"/>
      <c r="D397" s="1" t="s">
        <v>15</v>
      </c>
      <c r="F397" s="12">
        <v>12.5</v>
      </c>
      <c r="G397" s="12"/>
      <c r="H397" s="8" t="s">
        <v>8</v>
      </c>
      <c r="I397" s="12">
        <f>+AN395</f>
        <v>22.5</v>
      </c>
      <c r="J397" s="12"/>
      <c r="K397" s="12"/>
      <c r="L397" s="1" t="s">
        <v>16</v>
      </c>
      <c r="M397" s="12">
        <v>2.5</v>
      </c>
      <c r="N397" s="12"/>
      <c r="O397" s="8" t="s">
        <v>8</v>
      </c>
      <c r="P397" s="12">
        <f>+I397</f>
        <v>22.5</v>
      </c>
      <c r="Q397" s="12"/>
      <c r="R397" s="12"/>
      <c r="S397" s="8" t="s">
        <v>17</v>
      </c>
      <c r="T397" s="1">
        <v>3</v>
      </c>
      <c r="U397" s="8" t="s">
        <v>8</v>
      </c>
      <c r="V397" s="12">
        <f>+AM392</f>
        <v>21.875</v>
      </c>
      <c r="W397" s="12"/>
      <c r="X397" s="12"/>
      <c r="Y397" s="8" t="s">
        <v>17</v>
      </c>
      <c r="Z397" s="1">
        <v>4</v>
      </c>
      <c r="AA397" s="8" t="s">
        <v>8</v>
      </c>
      <c r="AB397" s="12">
        <f>+AM393</f>
        <v>22.5</v>
      </c>
      <c r="AC397" s="12"/>
      <c r="AD397" s="12"/>
      <c r="AE397" s="8" t="s">
        <v>17</v>
      </c>
      <c r="AF397" s="1">
        <v>3</v>
      </c>
      <c r="AG397" s="8" t="s">
        <v>8</v>
      </c>
      <c r="AH397" s="12">
        <f>+AM394</f>
        <v>21.875</v>
      </c>
      <c r="AI397" s="12"/>
      <c r="AJ397" s="12"/>
      <c r="AK397" s="1" t="s">
        <v>18</v>
      </c>
      <c r="BJ397" s="3"/>
    </row>
    <row r="398" spans="2:62">
      <c r="B398" s="6"/>
      <c r="D398" s="1" t="s">
        <v>15</v>
      </c>
      <c r="F398" s="12">
        <f>F397*I397/(M397*P397+T397*V397+Z397*AB397+AF397*AH397)</f>
        <v>1.0135135135135136</v>
      </c>
      <c r="G398" s="12"/>
      <c r="H398" s="12"/>
      <c r="BJ398" s="3"/>
    </row>
    <row r="399" spans="2:62">
      <c r="B399" s="6"/>
      <c r="F399" s="8"/>
      <c r="G399" s="8"/>
      <c r="H399" s="8"/>
      <c r="BJ399" s="3"/>
    </row>
    <row r="400" spans="2:62">
      <c r="B400" s="6"/>
      <c r="D400" s="7" t="s">
        <v>31</v>
      </c>
      <c r="BJ400" s="3"/>
    </row>
    <row r="401" spans="2:62">
      <c r="B401" s="6"/>
      <c r="E401" s="13">
        <v>5</v>
      </c>
      <c r="F401" s="13"/>
      <c r="G401" s="1" t="s">
        <v>0</v>
      </c>
      <c r="BJ401" s="3"/>
    </row>
    <row r="402" spans="2:62">
      <c r="B402" s="6"/>
      <c r="BJ402" s="3"/>
    </row>
    <row r="403" spans="2:62">
      <c r="B403" s="6"/>
      <c r="BJ403" s="3"/>
    </row>
    <row r="404" spans="2:62">
      <c r="B404" s="6"/>
      <c r="E404" s="1" t="s">
        <v>20</v>
      </c>
      <c r="G404" s="1" t="s">
        <v>21</v>
      </c>
      <c r="I404" s="1" t="s">
        <v>22</v>
      </c>
      <c r="L404" s="1" t="s">
        <v>27</v>
      </c>
      <c r="N404" s="1" t="s">
        <v>28</v>
      </c>
      <c r="P404" s="1" t="s">
        <v>29</v>
      </c>
      <c r="BJ404" s="3"/>
    </row>
    <row r="405" spans="2:62">
      <c r="B405" s="6"/>
      <c r="E405" s="1" t="s">
        <v>15</v>
      </c>
      <c r="G405" s="12">
        <f>+F419</f>
        <v>1.5228426395939085</v>
      </c>
      <c r="H405" s="12"/>
      <c r="I405" s="12"/>
      <c r="L405" s="1" t="s">
        <v>15</v>
      </c>
      <c r="N405" s="12">
        <f>+F426</f>
        <v>1.0610079575596818</v>
      </c>
      <c r="O405" s="12"/>
      <c r="P405" s="12"/>
      <c r="S405" s="1" t="s">
        <v>15</v>
      </c>
      <c r="U405" s="12">
        <f>+N405</f>
        <v>1.0610079575596818</v>
      </c>
      <c r="V405" s="12"/>
      <c r="W405" s="12"/>
      <c r="Z405" s="1" t="s">
        <v>15</v>
      </c>
      <c r="AB405" s="12">
        <f>+G405</f>
        <v>1.5228426395939085</v>
      </c>
      <c r="AC405" s="12"/>
      <c r="AD405" s="12"/>
      <c r="BJ405" s="3"/>
    </row>
    <row r="406" spans="2:62">
      <c r="B406" s="6"/>
      <c r="BJ406" s="3"/>
    </row>
    <row r="407" spans="2:62">
      <c r="B407" s="6"/>
      <c r="C407" s="12">
        <f>(E401*Q410*Q410/2)/Q410</f>
        <v>60</v>
      </c>
      <c r="D407" s="12"/>
      <c r="E407" s="1" t="s">
        <v>1</v>
      </c>
      <c r="AE407" s="12">
        <f>+E401*Q410-C407</f>
        <v>60</v>
      </c>
      <c r="AF407" s="12"/>
      <c r="AG407" s="1" t="s">
        <v>1</v>
      </c>
      <c r="BJ407" s="3"/>
    </row>
    <row r="408" spans="2:62">
      <c r="B408" s="6"/>
      <c r="C408" s="8"/>
      <c r="D408" s="8"/>
      <c r="F408" s="12">
        <f>+Q410/4</f>
        <v>6</v>
      </c>
      <c r="G408" s="12"/>
      <c r="H408" s="1" t="s">
        <v>3</v>
      </c>
      <c r="M408" s="12">
        <f>+Q410/4</f>
        <v>6</v>
      </c>
      <c r="N408" s="12"/>
      <c r="O408" s="1" t="s">
        <v>3</v>
      </c>
      <c r="T408" s="12">
        <f>+Q410/4</f>
        <v>6</v>
      </c>
      <c r="U408" s="12"/>
      <c r="V408" s="1" t="s">
        <v>3</v>
      </c>
      <c r="AA408" s="12">
        <f>+Q410/4</f>
        <v>6</v>
      </c>
      <c r="AB408" s="12"/>
      <c r="AC408" s="1" t="s">
        <v>3</v>
      </c>
      <c r="AE408" s="8"/>
      <c r="AF408" s="8"/>
      <c r="BJ408" s="3"/>
    </row>
    <row r="409" spans="2:62">
      <c r="B409" s="6"/>
      <c r="C409" s="8"/>
      <c r="D409" s="8"/>
      <c r="AE409" s="8"/>
      <c r="AF409" s="8"/>
      <c r="BJ409" s="3"/>
    </row>
    <row r="410" spans="2:62">
      <c r="B410" s="6"/>
      <c r="P410" s="1" t="s">
        <v>2</v>
      </c>
      <c r="Q410" s="13">
        <v>24</v>
      </c>
      <c r="R410" s="13"/>
      <c r="S410" s="1" t="s">
        <v>3</v>
      </c>
      <c r="BJ410" s="3"/>
    </row>
    <row r="411" spans="2:62">
      <c r="B411" s="6"/>
      <c r="F411" s="1" t="s">
        <v>4</v>
      </c>
      <c r="BJ411" s="3"/>
    </row>
    <row r="412" spans="2:62">
      <c r="B412" s="6"/>
      <c r="BJ412" s="3"/>
    </row>
    <row r="413" spans="2:62">
      <c r="B413" s="6"/>
      <c r="D413" s="1" t="s">
        <v>5</v>
      </c>
      <c r="E413" s="12">
        <f>+Q410/4</f>
        <v>6</v>
      </c>
      <c r="F413" s="12"/>
      <c r="G413" s="8" t="s">
        <v>6</v>
      </c>
      <c r="H413" s="1">
        <v>4</v>
      </c>
      <c r="I413" s="8" t="s">
        <v>7</v>
      </c>
      <c r="J413" s="12">
        <f>+E413/H413</f>
        <v>1.5</v>
      </c>
      <c r="K413" s="12"/>
      <c r="L413" s="1" t="s">
        <v>3</v>
      </c>
      <c r="Q413" s="1" t="s">
        <v>11</v>
      </c>
      <c r="S413" s="12">
        <f>+C407</f>
        <v>60</v>
      </c>
      <c r="T413" s="12"/>
      <c r="U413" s="8" t="s">
        <v>8</v>
      </c>
      <c r="V413" s="12">
        <f>+J413</f>
        <v>1.5</v>
      </c>
      <c r="W413" s="12"/>
      <c r="X413" s="8" t="s">
        <v>9</v>
      </c>
      <c r="Y413" s="12">
        <f>+E401</f>
        <v>5</v>
      </c>
      <c r="Z413" s="12"/>
      <c r="AA413" s="8" t="s">
        <v>8</v>
      </c>
      <c r="AB413" s="12">
        <f>+J413</f>
        <v>1.5</v>
      </c>
      <c r="AC413" s="12"/>
      <c r="AD413" s="8" t="s">
        <v>8</v>
      </c>
      <c r="AE413" s="12">
        <f>+AB413/2</f>
        <v>0.75</v>
      </c>
      <c r="AF413" s="12"/>
      <c r="AG413" s="8" t="s">
        <v>7</v>
      </c>
      <c r="AH413" s="12">
        <f>+S413*V413-Y413*AB413*AE413</f>
        <v>84.375</v>
      </c>
      <c r="AI413" s="12"/>
      <c r="AJ413" s="12"/>
      <c r="AK413" s="1" t="s">
        <v>10</v>
      </c>
      <c r="BJ413" s="3"/>
    </row>
    <row r="414" spans="2:62">
      <c r="B414" s="6"/>
      <c r="D414" s="1" t="s">
        <v>5</v>
      </c>
      <c r="E414" s="1">
        <v>2</v>
      </c>
      <c r="F414" s="8" t="s">
        <v>8</v>
      </c>
      <c r="G414" s="12">
        <f>+E413</f>
        <v>6</v>
      </c>
      <c r="H414" s="12"/>
      <c r="I414" s="8" t="s">
        <v>6</v>
      </c>
      <c r="J414" s="1">
        <v>4</v>
      </c>
      <c r="K414" s="8" t="s">
        <v>7</v>
      </c>
      <c r="L414" s="12">
        <f>E414*G414/J414</f>
        <v>3</v>
      </c>
      <c r="M414" s="12"/>
      <c r="N414" s="1" t="s">
        <v>3</v>
      </c>
      <c r="Q414" s="1" t="s">
        <v>12</v>
      </c>
      <c r="S414" s="12">
        <f>+C407</f>
        <v>60</v>
      </c>
      <c r="T414" s="12"/>
      <c r="U414" s="8" t="s">
        <v>8</v>
      </c>
      <c r="V414" s="12">
        <f>+L414</f>
        <v>3</v>
      </c>
      <c r="W414" s="12"/>
      <c r="X414" s="8" t="s">
        <v>9</v>
      </c>
      <c r="Y414" s="12">
        <f>+E401</f>
        <v>5</v>
      </c>
      <c r="Z414" s="12"/>
      <c r="AA414" s="8" t="s">
        <v>8</v>
      </c>
      <c r="AB414" s="12">
        <f>+L414</f>
        <v>3</v>
      </c>
      <c r="AC414" s="12"/>
      <c r="AD414" s="8" t="s">
        <v>8</v>
      </c>
      <c r="AE414" s="12">
        <f>+AB414/2</f>
        <v>1.5</v>
      </c>
      <c r="AF414" s="12"/>
      <c r="AG414" s="8" t="s">
        <v>7</v>
      </c>
      <c r="AH414" s="12">
        <f>+S414*V414-Y414*AB414*AE414</f>
        <v>157.5</v>
      </c>
      <c r="AI414" s="12"/>
      <c r="AJ414" s="12"/>
      <c r="AK414" s="1" t="s">
        <v>10</v>
      </c>
      <c r="BJ414" s="3"/>
    </row>
    <row r="415" spans="2:62">
      <c r="B415" s="6"/>
      <c r="D415" s="1" t="s">
        <v>5</v>
      </c>
      <c r="E415" s="1">
        <v>3</v>
      </c>
      <c r="F415" s="8" t="s">
        <v>8</v>
      </c>
      <c r="G415" s="12">
        <f>+G414</f>
        <v>6</v>
      </c>
      <c r="H415" s="12"/>
      <c r="I415" s="8" t="s">
        <v>6</v>
      </c>
      <c r="J415" s="1">
        <v>4</v>
      </c>
      <c r="K415" s="8" t="s">
        <v>7</v>
      </c>
      <c r="L415" s="12">
        <f>E415*G415/J415</f>
        <v>4.5</v>
      </c>
      <c r="M415" s="12"/>
      <c r="N415" s="1" t="s">
        <v>3</v>
      </c>
      <c r="Q415" s="1" t="s">
        <v>13</v>
      </c>
      <c r="S415" s="12">
        <f>+C407</f>
        <v>60</v>
      </c>
      <c r="T415" s="12"/>
      <c r="U415" s="8" t="s">
        <v>8</v>
      </c>
      <c r="V415" s="12">
        <f>+L415</f>
        <v>4.5</v>
      </c>
      <c r="W415" s="12"/>
      <c r="X415" s="8" t="s">
        <v>9</v>
      </c>
      <c r="Y415" s="12">
        <f>+E401</f>
        <v>5</v>
      </c>
      <c r="Z415" s="12"/>
      <c r="AA415" s="8" t="s">
        <v>8</v>
      </c>
      <c r="AB415" s="12">
        <f>+L415</f>
        <v>4.5</v>
      </c>
      <c r="AC415" s="12"/>
      <c r="AD415" s="8" t="s">
        <v>8</v>
      </c>
      <c r="AE415" s="12">
        <f>+AB415/2</f>
        <v>2.25</v>
      </c>
      <c r="AF415" s="12"/>
      <c r="AG415" s="8" t="s">
        <v>7</v>
      </c>
      <c r="AH415" s="12">
        <f>+S415*V415-Y415*AB415*AE415</f>
        <v>219.375</v>
      </c>
      <c r="AI415" s="12"/>
      <c r="AJ415" s="12"/>
      <c r="AK415" s="1" t="s">
        <v>10</v>
      </c>
      <c r="BJ415" s="3"/>
    </row>
    <row r="416" spans="2:62">
      <c r="B416" s="6"/>
      <c r="D416" s="1" t="s">
        <v>5</v>
      </c>
      <c r="E416" s="12">
        <f>+G415</f>
        <v>6</v>
      </c>
      <c r="F416" s="12"/>
      <c r="G416" s="1" t="s">
        <v>3</v>
      </c>
      <c r="Q416" s="1" t="s">
        <v>14</v>
      </c>
      <c r="T416" s="12">
        <f>+C407</f>
        <v>60</v>
      </c>
      <c r="U416" s="12"/>
      <c r="V416" s="8" t="s">
        <v>8</v>
      </c>
      <c r="W416" s="12">
        <f>+E416</f>
        <v>6</v>
      </c>
      <c r="X416" s="12"/>
      <c r="Y416" s="8" t="s">
        <v>9</v>
      </c>
      <c r="Z416" s="12">
        <f>+E401</f>
        <v>5</v>
      </c>
      <c r="AA416" s="12"/>
      <c r="AB416" s="8" t="s">
        <v>8</v>
      </c>
      <c r="AC416" s="12">
        <f>+E416</f>
        <v>6</v>
      </c>
      <c r="AD416" s="12"/>
      <c r="AE416" s="8" t="s">
        <v>8</v>
      </c>
      <c r="AF416" s="12">
        <f>+AC416/2</f>
        <v>3</v>
      </c>
      <c r="AG416" s="12"/>
      <c r="AH416" s="8" t="s">
        <v>7</v>
      </c>
      <c r="AI416" s="12">
        <f>+T416*W416-Z416*AC416*AF416</f>
        <v>270</v>
      </c>
      <c r="AJ416" s="12"/>
      <c r="AK416" s="12"/>
      <c r="AL416" s="1" t="s">
        <v>10</v>
      </c>
      <c r="BJ416" s="3"/>
    </row>
    <row r="417" spans="2:62">
      <c r="B417" s="6"/>
      <c r="D417" s="1" t="s">
        <v>19</v>
      </c>
      <c r="BJ417" s="3"/>
    </row>
    <row r="418" spans="2:62">
      <c r="B418" s="6"/>
      <c r="D418" s="1" t="s">
        <v>15</v>
      </c>
      <c r="F418" s="12">
        <v>12.5</v>
      </c>
      <c r="G418" s="12"/>
      <c r="H418" s="8" t="s">
        <v>8</v>
      </c>
      <c r="I418" s="12">
        <f>+AI416</f>
        <v>270</v>
      </c>
      <c r="J418" s="12"/>
      <c r="K418" s="12"/>
      <c r="L418" s="1" t="s">
        <v>16</v>
      </c>
      <c r="M418" s="12">
        <v>2.5</v>
      </c>
      <c r="N418" s="12"/>
      <c r="O418" s="8" t="s">
        <v>8</v>
      </c>
      <c r="P418" s="12">
        <f>+I418</f>
        <v>270</v>
      </c>
      <c r="Q418" s="12"/>
      <c r="R418" s="12"/>
      <c r="S418" s="8" t="s">
        <v>17</v>
      </c>
      <c r="T418" s="1">
        <v>3</v>
      </c>
      <c r="U418" s="8" t="s">
        <v>8</v>
      </c>
      <c r="V418" s="12">
        <f>+AH413</f>
        <v>84.375</v>
      </c>
      <c r="W418" s="12"/>
      <c r="X418" s="12"/>
      <c r="Y418" s="8" t="s">
        <v>17</v>
      </c>
      <c r="Z418" s="1">
        <v>4</v>
      </c>
      <c r="AA418" s="8" t="s">
        <v>8</v>
      </c>
      <c r="AB418" s="12">
        <f>+AH414</f>
        <v>157.5</v>
      </c>
      <c r="AC418" s="12"/>
      <c r="AD418" s="12"/>
      <c r="AE418" s="8" t="s">
        <v>17</v>
      </c>
      <c r="AF418" s="1">
        <v>3</v>
      </c>
      <c r="AG418" s="8" t="s">
        <v>8</v>
      </c>
      <c r="AH418" s="12">
        <f>+AH415</f>
        <v>219.375</v>
      </c>
      <c r="AI418" s="12"/>
      <c r="AJ418" s="12"/>
      <c r="AK418" s="1" t="s">
        <v>18</v>
      </c>
      <c r="BJ418" s="3"/>
    </row>
    <row r="419" spans="2:62">
      <c r="B419" s="6"/>
      <c r="D419" s="1" t="s">
        <v>15</v>
      </c>
      <c r="F419" s="12">
        <f>F418*I418/(M418*P418+T418*V418+Z418*AB418+AF418*AH418)</f>
        <v>1.5228426395939085</v>
      </c>
      <c r="G419" s="12"/>
      <c r="H419" s="12"/>
      <c r="BJ419" s="3"/>
    </row>
    <row r="420" spans="2:62">
      <c r="B420" s="6"/>
      <c r="D420" s="1" t="s">
        <v>5</v>
      </c>
      <c r="E420" s="12">
        <f>+M408</f>
        <v>6</v>
      </c>
      <c r="F420" s="12"/>
      <c r="G420" s="8" t="s">
        <v>6</v>
      </c>
      <c r="H420" s="1">
        <v>4</v>
      </c>
      <c r="I420" s="8" t="s">
        <v>17</v>
      </c>
      <c r="J420" s="12">
        <f>+F408</f>
        <v>6</v>
      </c>
      <c r="K420" s="12"/>
      <c r="L420" s="8" t="s">
        <v>7</v>
      </c>
      <c r="M420" s="12">
        <f>+E420/H420+J420</f>
        <v>7.5</v>
      </c>
      <c r="N420" s="12"/>
      <c r="O420" s="1" t="s">
        <v>3</v>
      </c>
      <c r="V420" s="1" t="s">
        <v>23</v>
      </c>
      <c r="X420" s="12">
        <f>+C407</f>
        <v>60</v>
      </c>
      <c r="Y420" s="12"/>
      <c r="Z420" s="8" t="s">
        <v>8</v>
      </c>
      <c r="AA420" s="12">
        <f>+M420</f>
        <v>7.5</v>
      </c>
      <c r="AB420" s="12"/>
      <c r="AC420" s="8" t="s">
        <v>9</v>
      </c>
      <c r="AD420" s="12">
        <f>+E401</f>
        <v>5</v>
      </c>
      <c r="AE420" s="12"/>
      <c r="AF420" s="8" t="s">
        <v>8</v>
      </c>
      <c r="AG420" s="12">
        <f>+M420</f>
        <v>7.5</v>
      </c>
      <c r="AH420" s="12"/>
      <c r="AI420" s="8" t="s">
        <v>8</v>
      </c>
      <c r="AJ420" s="12">
        <f>+AG420/2</f>
        <v>3.75</v>
      </c>
      <c r="AK420" s="12"/>
      <c r="AL420" s="8" t="s">
        <v>7</v>
      </c>
      <c r="AM420" s="12">
        <f>+X420*AA420-AD420*AG420*AJ420</f>
        <v>309.375</v>
      </c>
      <c r="AN420" s="12"/>
      <c r="AO420" s="12"/>
      <c r="AP420" s="1" t="s">
        <v>10</v>
      </c>
      <c r="BJ420" s="3"/>
    </row>
    <row r="421" spans="2:62">
      <c r="B421" s="6"/>
      <c r="D421" s="1" t="s">
        <v>5</v>
      </c>
      <c r="E421" s="1">
        <v>2</v>
      </c>
      <c r="F421" s="8" t="s">
        <v>8</v>
      </c>
      <c r="G421" s="12">
        <f>+E420</f>
        <v>6</v>
      </c>
      <c r="H421" s="12"/>
      <c r="I421" s="8" t="s">
        <v>6</v>
      </c>
      <c r="J421" s="1">
        <v>4</v>
      </c>
      <c r="K421" s="8" t="s">
        <v>17</v>
      </c>
      <c r="L421" s="12">
        <f>+J420</f>
        <v>6</v>
      </c>
      <c r="M421" s="12"/>
      <c r="N421" s="8" t="s">
        <v>7</v>
      </c>
      <c r="O421" s="12">
        <f>E421*G421/J421+L421</f>
        <v>9</v>
      </c>
      <c r="P421" s="12"/>
      <c r="Q421" s="1" t="s">
        <v>3</v>
      </c>
      <c r="V421" s="1" t="s">
        <v>24</v>
      </c>
      <c r="X421" s="12">
        <f>+C407</f>
        <v>60</v>
      </c>
      <c r="Y421" s="12"/>
      <c r="Z421" s="8" t="s">
        <v>8</v>
      </c>
      <c r="AA421" s="12">
        <f>+O421</f>
        <v>9</v>
      </c>
      <c r="AB421" s="12"/>
      <c r="AC421" s="8" t="s">
        <v>9</v>
      </c>
      <c r="AD421" s="12">
        <f>+E401</f>
        <v>5</v>
      </c>
      <c r="AE421" s="12"/>
      <c r="AF421" s="8" t="s">
        <v>8</v>
      </c>
      <c r="AG421" s="12">
        <f>+O421</f>
        <v>9</v>
      </c>
      <c r="AH421" s="12"/>
      <c r="AI421" s="8" t="s">
        <v>8</v>
      </c>
      <c r="AJ421" s="12">
        <f>+AG421/2</f>
        <v>4.5</v>
      </c>
      <c r="AK421" s="12"/>
      <c r="AL421" s="8" t="s">
        <v>7</v>
      </c>
      <c r="AM421" s="12">
        <f>+X421*AA421-AD421*AG421*AJ421</f>
        <v>337.5</v>
      </c>
      <c r="AN421" s="12"/>
      <c r="AO421" s="12"/>
      <c r="AP421" s="1" t="s">
        <v>10</v>
      </c>
      <c r="BJ421" s="3"/>
    </row>
    <row r="422" spans="2:62">
      <c r="B422" s="6"/>
      <c r="D422" s="1" t="s">
        <v>5</v>
      </c>
      <c r="E422" s="1">
        <v>3</v>
      </c>
      <c r="F422" s="8" t="s">
        <v>8</v>
      </c>
      <c r="G422" s="12">
        <f>+G421</f>
        <v>6</v>
      </c>
      <c r="H422" s="12"/>
      <c r="I422" s="8" t="s">
        <v>6</v>
      </c>
      <c r="J422" s="1">
        <v>4</v>
      </c>
      <c r="K422" s="8" t="s">
        <v>17</v>
      </c>
      <c r="L422" s="12">
        <f>+L421</f>
        <v>6</v>
      </c>
      <c r="M422" s="12"/>
      <c r="N422" s="8" t="s">
        <v>7</v>
      </c>
      <c r="O422" s="12">
        <f>E422*G422/J422+L422</f>
        <v>10.5</v>
      </c>
      <c r="P422" s="12"/>
      <c r="Q422" s="1" t="s">
        <v>3</v>
      </c>
      <c r="V422" s="1" t="s">
        <v>25</v>
      </c>
      <c r="X422" s="12">
        <f>+C407</f>
        <v>60</v>
      </c>
      <c r="Y422" s="12"/>
      <c r="Z422" s="8" t="s">
        <v>8</v>
      </c>
      <c r="AA422" s="12">
        <f>+O422</f>
        <v>10.5</v>
      </c>
      <c r="AB422" s="12"/>
      <c r="AC422" s="8" t="s">
        <v>9</v>
      </c>
      <c r="AD422" s="12">
        <f>+E401</f>
        <v>5</v>
      </c>
      <c r="AE422" s="12"/>
      <c r="AF422" s="8" t="s">
        <v>8</v>
      </c>
      <c r="AG422" s="12">
        <f>+O422</f>
        <v>10.5</v>
      </c>
      <c r="AH422" s="12"/>
      <c r="AI422" s="8" t="s">
        <v>8</v>
      </c>
      <c r="AJ422" s="12">
        <f>+AG422/2</f>
        <v>5.25</v>
      </c>
      <c r="AK422" s="12"/>
      <c r="AL422" s="8" t="s">
        <v>7</v>
      </c>
      <c r="AM422" s="12">
        <f>+X422*AA422-AD422*AG422*AJ422</f>
        <v>354.375</v>
      </c>
      <c r="AN422" s="12"/>
      <c r="AO422" s="12"/>
      <c r="AP422" s="1" t="s">
        <v>10</v>
      </c>
      <c r="BJ422" s="3"/>
    </row>
    <row r="423" spans="2:62">
      <c r="B423" s="6"/>
      <c r="D423" s="1" t="s">
        <v>5</v>
      </c>
      <c r="E423" s="12">
        <f>+Q410/2</f>
        <v>12</v>
      </c>
      <c r="F423" s="12"/>
      <c r="G423" s="1" t="s">
        <v>3</v>
      </c>
      <c r="V423" s="1" t="s">
        <v>14</v>
      </c>
      <c r="Y423" s="12">
        <f>+C407</f>
        <v>60</v>
      </c>
      <c r="Z423" s="12"/>
      <c r="AA423" s="8" t="s">
        <v>8</v>
      </c>
      <c r="AB423" s="12">
        <f>+E423</f>
        <v>12</v>
      </c>
      <c r="AC423" s="12"/>
      <c r="AD423" s="8" t="s">
        <v>9</v>
      </c>
      <c r="AE423" s="12">
        <f>+E401</f>
        <v>5</v>
      </c>
      <c r="AF423" s="12"/>
      <c r="AG423" s="8" t="s">
        <v>8</v>
      </c>
      <c r="AH423" s="12">
        <f>+E423</f>
        <v>12</v>
      </c>
      <c r="AI423" s="12"/>
      <c r="AJ423" s="8" t="s">
        <v>8</v>
      </c>
      <c r="AK423" s="12">
        <f>+AH423/2</f>
        <v>6</v>
      </c>
      <c r="AL423" s="12"/>
      <c r="AM423" s="8" t="s">
        <v>7</v>
      </c>
      <c r="AN423" s="12">
        <f>+Y423*AB423-AE423*AH423*AK423</f>
        <v>360</v>
      </c>
      <c r="AO423" s="12"/>
      <c r="AP423" s="12"/>
      <c r="AQ423" s="1" t="s">
        <v>10</v>
      </c>
      <c r="BJ423" s="3"/>
    </row>
    <row r="424" spans="2:62">
      <c r="B424" s="6"/>
      <c r="D424" s="1" t="s">
        <v>26</v>
      </c>
      <c r="BJ424" s="3"/>
    </row>
    <row r="425" spans="2:62">
      <c r="B425" s="6"/>
      <c r="D425" s="1" t="s">
        <v>15</v>
      </c>
      <c r="F425" s="12">
        <v>12.5</v>
      </c>
      <c r="G425" s="12"/>
      <c r="H425" s="8" t="s">
        <v>8</v>
      </c>
      <c r="I425" s="12">
        <f>+AN423</f>
        <v>360</v>
      </c>
      <c r="J425" s="12"/>
      <c r="K425" s="12"/>
      <c r="L425" s="1" t="s">
        <v>16</v>
      </c>
      <c r="M425" s="12">
        <v>2.5</v>
      </c>
      <c r="N425" s="12"/>
      <c r="O425" s="8" t="s">
        <v>8</v>
      </c>
      <c r="P425" s="12">
        <f>+I425</f>
        <v>360</v>
      </c>
      <c r="Q425" s="12"/>
      <c r="R425" s="12"/>
      <c r="S425" s="8" t="s">
        <v>17</v>
      </c>
      <c r="T425" s="1">
        <v>3</v>
      </c>
      <c r="U425" s="8" t="s">
        <v>8</v>
      </c>
      <c r="V425" s="12">
        <f>+AM420</f>
        <v>309.375</v>
      </c>
      <c r="W425" s="12"/>
      <c r="X425" s="12"/>
      <c r="Y425" s="8" t="s">
        <v>17</v>
      </c>
      <c r="Z425" s="1">
        <v>4</v>
      </c>
      <c r="AA425" s="8" t="s">
        <v>8</v>
      </c>
      <c r="AB425" s="12">
        <f>+AM421</f>
        <v>337.5</v>
      </c>
      <c r="AC425" s="12"/>
      <c r="AD425" s="12"/>
      <c r="AE425" s="8" t="s">
        <v>17</v>
      </c>
      <c r="AF425" s="1">
        <v>3</v>
      </c>
      <c r="AG425" s="8" t="s">
        <v>8</v>
      </c>
      <c r="AH425" s="12">
        <f>+AM422</f>
        <v>354.375</v>
      </c>
      <c r="AI425" s="12"/>
      <c r="AJ425" s="12"/>
      <c r="AK425" s="1" t="s">
        <v>18</v>
      </c>
      <c r="BJ425" s="3"/>
    </row>
    <row r="426" spans="2:62">
      <c r="B426" s="6"/>
      <c r="D426" s="1" t="s">
        <v>15</v>
      </c>
      <c r="F426" s="12">
        <f>F425*I425/(M425*P425+T425*V425+Z425*AB425+AF425*AH425)</f>
        <v>1.0610079575596818</v>
      </c>
      <c r="G426" s="12"/>
      <c r="H426" s="12"/>
      <c r="BJ426" s="3"/>
    </row>
    <row r="427" spans="2:62">
      <c r="B427" s="6"/>
      <c r="F427" s="8"/>
      <c r="G427" s="8"/>
      <c r="H427" s="8"/>
      <c r="BJ427" s="3"/>
    </row>
    <row r="428" spans="2:62">
      <c r="B428" s="6"/>
      <c r="D428" s="7" t="s">
        <v>31</v>
      </c>
      <c r="BJ428" s="3"/>
    </row>
    <row r="429" spans="2:62">
      <c r="B429" s="6"/>
      <c r="E429" s="13">
        <v>5</v>
      </c>
      <c r="F429" s="13"/>
      <c r="G429" s="1" t="s">
        <v>0</v>
      </c>
      <c r="BJ429" s="3"/>
    </row>
    <row r="430" spans="2:62">
      <c r="B430" s="6"/>
      <c r="BJ430" s="3"/>
    </row>
    <row r="431" spans="2:62">
      <c r="B431" s="6"/>
      <c r="BJ431" s="3"/>
    </row>
    <row r="432" spans="2:62">
      <c r="B432" s="6"/>
      <c r="E432" s="1" t="s">
        <v>20</v>
      </c>
      <c r="G432" s="1" t="s">
        <v>21</v>
      </c>
      <c r="I432" s="1" t="s">
        <v>22</v>
      </c>
      <c r="L432" s="1" t="s">
        <v>27</v>
      </c>
      <c r="N432" s="1" t="s">
        <v>28</v>
      </c>
      <c r="P432" s="1" t="s">
        <v>29</v>
      </c>
      <c r="S432" s="1" t="s">
        <v>38</v>
      </c>
      <c r="U432" s="1" t="s">
        <v>34</v>
      </c>
      <c r="W432" s="1" t="s">
        <v>35</v>
      </c>
      <c r="BJ432" s="3"/>
    </row>
    <row r="433" spans="2:62">
      <c r="B433" s="6"/>
      <c r="E433" s="1" t="s">
        <v>15</v>
      </c>
      <c r="G433" s="12">
        <f>+F447</f>
        <v>1.556420233463035</v>
      </c>
      <c r="H433" s="12"/>
      <c r="I433" s="12"/>
      <c r="L433" s="1" t="s">
        <v>15</v>
      </c>
      <c r="N433" s="12">
        <f>+F454</f>
        <v>1.1173184357541901</v>
      </c>
      <c r="O433" s="12"/>
      <c r="P433" s="12"/>
      <c r="S433" s="1" t="s">
        <v>15</v>
      </c>
      <c r="U433" s="12">
        <f>+F461</f>
        <v>1.004823151125402</v>
      </c>
      <c r="V433" s="12"/>
      <c r="W433" s="12"/>
      <c r="Z433" s="1" t="s">
        <v>15</v>
      </c>
      <c r="AB433" s="12">
        <f>+N433</f>
        <v>1.1173184357541901</v>
      </c>
      <c r="AC433" s="12"/>
      <c r="AD433" s="12"/>
      <c r="AG433" s="1" t="s">
        <v>15</v>
      </c>
      <c r="AI433" s="12">
        <f>+G433</f>
        <v>1.556420233463035</v>
      </c>
      <c r="AJ433" s="12"/>
      <c r="AK433" s="12"/>
      <c r="BJ433" s="3"/>
    </row>
    <row r="434" spans="2:62">
      <c r="B434" s="6"/>
      <c r="BJ434" s="3"/>
    </row>
    <row r="435" spans="2:62">
      <c r="B435" s="6"/>
      <c r="C435" s="12">
        <f>(E429*T438*T438/2)/T438</f>
        <v>60</v>
      </c>
      <c r="D435" s="12"/>
      <c r="E435" s="1" t="s">
        <v>1</v>
      </c>
      <c r="AL435" s="12">
        <f>+E429*T438-C435</f>
        <v>60</v>
      </c>
      <c r="AM435" s="12"/>
      <c r="AN435" s="1" t="s">
        <v>1</v>
      </c>
      <c r="BJ435" s="3"/>
    </row>
    <row r="436" spans="2:62">
      <c r="B436" s="6"/>
      <c r="C436" s="8"/>
      <c r="D436" s="8"/>
      <c r="F436" s="12">
        <f>+T438/5</f>
        <v>4.8</v>
      </c>
      <c r="G436" s="12"/>
      <c r="H436" s="1" t="s">
        <v>3</v>
      </c>
      <c r="M436" s="12">
        <f>+F436</f>
        <v>4.8</v>
      </c>
      <c r="N436" s="12"/>
      <c r="O436" s="1" t="s">
        <v>3</v>
      </c>
      <c r="T436" s="12">
        <f>+M436</f>
        <v>4.8</v>
      </c>
      <c r="U436" s="12"/>
      <c r="V436" s="1" t="s">
        <v>3</v>
      </c>
      <c r="AA436" s="12">
        <f>+T436</f>
        <v>4.8</v>
      </c>
      <c r="AB436" s="12"/>
      <c r="AC436" s="1" t="s">
        <v>3</v>
      </c>
      <c r="AH436" s="12">
        <f>+AA436</f>
        <v>4.8</v>
      </c>
      <c r="AI436" s="12"/>
      <c r="AJ436" s="1" t="s">
        <v>3</v>
      </c>
      <c r="BJ436" s="3"/>
    </row>
    <row r="437" spans="2:62">
      <c r="B437" s="6"/>
      <c r="C437" s="8"/>
      <c r="D437" s="8"/>
      <c r="BJ437" s="3"/>
    </row>
    <row r="438" spans="2:62">
      <c r="B438" s="6"/>
      <c r="S438" s="1" t="s">
        <v>2</v>
      </c>
      <c r="T438" s="13">
        <v>24</v>
      </c>
      <c r="U438" s="13"/>
      <c r="V438" s="1" t="s">
        <v>3</v>
      </c>
      <c r="BJ438" s="3"/>
    </row>
    <row r="439" spans="2:62">
      <c r="B439" s="6"/>
      <c r="F439" s="1" t="s">
        <v>4</v>
      </c>
      <c r="BJ439" s="3"/>
    </row>
    <row r="440" spans="2:62">
      <c r="B440" s="6"/>
      <c r="BJ440" s="3"/>
    </row>
    <row r="441" spans="2:62">
      <c r="B441" s="6"/>
      <c r="D441" s="1" t="s">
        <v>5</v>
      </c>
      <c r="E441" s="12">
        <f>+T438/5</f>
        <v>4.8</v>
      </c>
      <c r="F441" s="12"/>
      <c r="G441" s="8" t="s">
        <v>6</v>
      </c>
      <c r="H441" s="1">
        <v>4</v>
      </c>
      <c r="I441" s="8" t="s">
        <v>7</v>
      </c>
      <c r="J441" s="12">
        <f>+E441/H441</f>
        <v>1.2</v>
      </c>
      <c r="K441" s="12"/>
      <c r="L441" s="1" t="s">
        <v>3</v>
      </c>
      <c r="Q441" s="1" t="s">
        <v>11</v>
      </c>
      <c r="S441" s="12">
        <f>+C435</f>
        <v>60</v>
      </c>
      <c r="T441" s="12"/>
      <c r="U441" s="8" t="s">
        <v>8</v>
      </c>
      <c r="V441" s="12">
        <f>+J441</f>
        <v>1.2</v>
      </c>
      <c r="W441" s="12"/>
      <c r="X441" s="8" t="s">
        <v>9</v>
      </c>
      <c r="Y441" s="12">
        <f>+E429</f>
        <v>5</v>
      </c>
      <c r="Z441" s="12"/>
      <c r="AA441" s="8" t="s">
        <v>8</v>
      </c>
      <c r="AB441" s="12">
        <f>+J441</f>
        <v>1.2</v>
      </c>
      <c r="AC441" s="12"/>
      <c r="AD441" s="8" t="s">
        <v>8</v>
      </c>
      <c r="AE441" s="12">
        <f>+AB441/2</f>
        <v>0.6</v>
      </c>
      <c r="AF441" s="12"/>
      <c r="AG441" s="8" t="s">
        <v>7</v>
      </c>
      <c r="AH441" s="12">
        <f>+S441*V441-Y441*AB441*AE441</f>
        <v>68.400000000000006</v>
      </c>
      <c r="AI441" s="12"/>
      <c r="AJ441" s="12"/>
      <c r="AK441" s="1" t="s">
        <v>10</v>
      </c>
      <c r="BJ441" s="3"/>
    </row>
    <row r="442" spans="2:62">
      <c r="B442" s="6"/>
      <c r="D442" s="1" t="s">
        <v>5</v>
      </c>
      <c r="E442" s="1">
        <v>2</v>
      </c>
      <c r="F442" s="8" t="s">
        <v>8</v>
      </c>
      <c r="G442" s="12">
        <f>+E441</f>
        <v>4.8</v>
      </c>
      <c r="H442" s="12"/>
      <c r="I442" s="8" t="s">
        <v>6</v>
      </c>
      <c r="J442" s="1">
        <v>4</v>
      </c>
      <c r="K442" s="8" t="s">
        <v>7</v>
      </c>
      <c r="L442" s="12">
        <f>E442*G442/J442</f>
        <v>2.4</v>
      </c>
      <c r="M442" s="12"/>
      <c r="N442" s="1" t="s">
        <v>3</v>
      </c>
      <c r="Q442" s="1" t="s">
        <v>12</v>
      </c>
      <c r="S442" s="12">
        <f>+C435</f>
        <v>60</v>
      </c>
      <c r="T442" s="12"/>
      <c r="U442" s="8" t="s">
        <v>8</v>
      </c>
      <c r="V442" s="12">
        <f>+L442</f>
        <v>2.4</v>
      </c>
      <c r="W442" s="12"/>
      <c r="X442" s="8" t="s">
        <v>9</v>
      </c>
      <c r="Y442" s="12">
        <f>+E429</f>
        <v>5</v>
      </c>
      <c r="Z442" s="12"/>
      <c r="AA442" s="8" t="s">
        <v>8</v>
      </c>
      <c r="AB442" s="12">
        <f>+L442</f>
        <v>2.4</v>
      </c>
      <c r="AC442" s="12"/>
      <c r="AD442" s="8" t="s">
        <v>8</v>
      </c>
      <c r="AE442" s="12">
        <f>+AB442/2</f>
        <v>1.2</v>
      </c>
      <c r="AF442" s="12"/>
      <c r="AG442" s="8" t="s">
        <v>7</v>
      </c>
      <c r="AH442" s="12">
        <f>+S442*V442-Y442*AB442*AE442</f>
        <v>129.6</v>
      </c>
      <c r="AI442" s="12"/>
      <c r="AJ442" s="12"/>
      <c r="AK442" s="1" t="s">
        <v>10</v>
      </c>
      <c r="BJ442" s="3"/>
    </row>
    <row r="443" spans="2:62">
      <c r="B443" s="6"/>
      <c r="D443" s="1" t="s">
        <v>5</v>
      </c>
      <c r="E443" s="1">
        <v>3</v>
      </c>
      <c r="F443" s="8" t="s">
        <v>8</v>
      </c>
      <c r="G443" s="12">
        <f>+G442</f>
        <v>4.8</v>
      </c>
      <c r="H443" s="12"/>
      <c r="I443" s="8" t="s">
        <v>6</v>
      </c>
      <c r="J443" s="1">
        <v>4</v>
      </c>
      <c r="K443" s="8" t="s">
        <v>7</v>
      </c>
      <c r="L443" s="12">
        <f>E443*G443/J443</f>
        <v>3.5999999999999996</v>
      </c>
      <c r="M443" s="12"/>
      <c r="N443" s="1" t="s">
        <v>3</v>
      </c>
      <c r="Q443" s="1" t="s">
        <v>13</v>
      </c>
      <c r="S443" s="12">
        <f>+C435</f>
        <v>60</v>
      </c>
      <c r="T443" s="12"/>
      <c r="U443" s="8" t="s">
        <v>8</v>
      </c>
      <c r="V443" s="12">
        <f>+L443</f>
        <v>3.5999999999999996</v>
      </c>
      <c r="W443" s="12"/>
      <c r="X443" s="8" t="s">
        <v>9</v>
      </c>
      <c r="Y443" s="12">
        <f>+E429</f>
        <v>5</v>
      </c>
      <c r="Z443" s="12"/>
      <c r="AA443" s="8" t="s">
        <v>8</v>
      </c>
      <c r="AB443" s="12">
        <f>+L443</f>
        <v>3.5999999999999996</v>
      </c>
      <c r="AC443" s="12"/>
      <c r="AD443" s="8" t="s">
        <v>8</v>
      </c>
      <c r="AE443" s="12">
        <f>+AB443/2</f>
        <v>1.7999999999999998</v>
      </c>
      <c r="AF443" s="12"/>
      <c r="AG443" s="8" t="s">
        <v>7</v>
      </c>
      <c r="AH443" s="12">
        <f>+S443*V443-Y443*AB443*AE443</f>
        <v>183.59999999999997</v>
      </c>
      <c r="AI443" s="12"/>
      <c r="AJ443" s="12"/>
      <c r="AK443" s="1" t="s">
        <v>10</v>
      </c>
      <c r="BJ443" s="3"/>
    </row>
    <row r="444" spans="2:62">
      <c r="B444" s="6"/>
      <c r="D444" s="1" t="s">
        <v>5</v>
      </c>
      <c r="E444" s="12">
        <f>+G443</f>
        <v>4.8</v>
      </c>
      <c r="F444" s="12"/>
      <c r="G444" s="1" t="s">
        <v>3</v>
      </c>
      <c r="Q444" s="1" t="s">
        <v>14</v>
      </c>
      <c r="T444" s="12">
        <f>+C435</f>
        <v>60</v>
      </c>
      <c r="U444" s="12"/>
      <c r="V444" s="8" t="s">
        <v>8</v>
      </c>
      <c r="W444" s="12">
        <f>+E444</f>
        <v>4.8</v>
      </c>
      <c r="X444" s="12"/>
      <c r="Y444" s="8" t="s">
        <v>9</v>
      </c>
      <c r="Z444" s="12">
        <f>+E429</f>
        <v>5</v>
      </c>
      <c r="AA444" s="12"/>
      <c r="AB444" s="8" t="s">
        <v>8</v>
      </c>
      <c r="AC444" s="12">
        <f>+E444</f>
        <v>4.8</v>
      </c>
      <c r="AD444" s="12"/>
      <c r="AE444" s="8" t="s">
        <v>8</v>
      </c>
      <c r="AF444" s="12">
        <f>+AC444/2</f>
        <v>2.4</v>
      </c>
      <c r="AG444" s="12"/>
      <c r="AH444" s="8" t="s">
        <v>7</v>
      </c>
      <c r="AI444" s="12">
        <f>+T444*W444-Z444*AC444*AF444</f>
        <v>230.4</v>
      </c>
      <c r="AJ444" s="12"/>
      <c r="AK444" s="12"/>
      <c r="AL444" s="1" t="s">
        <v>10</v>
      </c>
      <c r="BJ444" s="3"/>
    </row>
    <row r="445" spans="2:62">
      <c r="B445" s="6"/>
      <c r="D445" s="1" t="s">
        <v>19</v>
      </c>
      <c r="BJ445" s="3"/>
    </row>
    <row r="446" spans="2:62">
      <c r="B446" s="6"/>
      <c r="D446" s="1" t="s">
        <v>15</v>
      </c>
      <c r="F446" s="12">
        <v>12.5</v>
      </c>
      <c r="G446" s="12"/>
      <c r="H446" s="8" t="s">
        <v>8</v>
      </c>
      <c r="I446" s="12">
        <f>+AI444</f>
        <v>230.4</v>
      </c>
      <c r="J446" s="12"/>
      <c r="K446" s="12"/>
      <c r="L446" s="1" t="s">
        <v>16</v>
      </c>
      <c r="M446" s="12">
        <v>2.5</v>
      </c>
      <c r="N446" s="12"/>
      <c r="O446" s="8" t="s">
        <v>8</v>
      </c>
      <c r="P446" s="12">
        <f>+I446</f>
        <v>230.4</v>
      </c>
      <c r="Q446" s="12"/>
      <c r="R446" s="12"/>
      <c r="S446" s="8" t="s">
        <v>17</v>
      </c>
      <c r="T446" s="1">
        <v>3</v>
      </c>
      <c r="U446" s="8" t="s">
        <v>8</v>
      </c>
      <c r="V446" s="12">
        <f>+AH441</f>
        <v>68.400000000000006</v>
      </c>
      <c r="W446" s="12"/>
      <c r="X446" s="12"/>
      <c r="Y446" s="8" t="s">
        <v>17</v>
      </c>
      <c r="Z446" s="1">
        <v>4</v>
      </c>
      <c r="AA446" s="8" t="s">
        <v>8</v>
      </c>
      <c r="AB446" s="12">
        <f>+AH442</f>
        <v>129.6</v>
      </c>
      <c r="AC446" s="12"/>
      <c r="AD446" s="12"/>
      <c r="AE446" s="8" t="s">
        <v>17</v>
      </c>
      <c r="AF446" s="1">
        <v>3</v>
      </c>
      <c r="AG446" s="8" t="s">
        <v>8</v>
      </c>
      <c r="AH446" s="12">
        <f>+AH443</f>
        <v>183.59999999999997</v>
      </c>
      <c r="AI446" s="12"/>
      <c r="AJ446" s="12"/>
      <c r="AK446" s="1" t="s">
        <v>18</v>
      </c>
      <c r="BJ446" s="3"/>
    </row>
    <row r="447" spans="2:62">
      <c r="B447" s="6"/>
      <c r="D447" s="1" t="s">
        <v>15</v>
      </c>
      <c r="F447" s="12">
        <f>F446*I446/(M446*P446+T446*V446+Z446*AB446+AF446*AH446)</f>
        <v>1.556420233463035</v>
      </c>
      <c r="G447" s="12"/>
      <c r="H447" s="12"/>
      <c r="BJ447" s="3"/>
    </row>
    <row r="448" spans="2:62">
      <c r="B448" s="6"/>
      <c r="D448" s="1" t="s">
        <v>5</v>
      </c>
      <c r="E448" s="12">
        <f>+M436</f>
        <v>4.8</v>
      </c>
      <c r="F448" s="12"/>
      <c r="G448" s="8" t="s">
        <v>6</v>
      </c>
      <c r="H448" s="1">
        <v>4</v>
      </c>
      <c r="I448" s="8" t="s">
        <v>17</v>
      </c>
      <c r="J448" s="12">
        <f>+F436</f>
        <v>4.8</v>
      </c>
      <c r="K448" s="12"/>
      <c r="L448" s="8" t="s">
        <v>7</v>
      </c>
      <c r="M448" s="12">
        <f>+E448/H448+J448</f>
        <v>6</v>
      </c>
      <c r="N448" s="12"/>
      <c r="O448" s="1" t="s">
        <v>3</v>
      </c>
      <c r="V448" s="1" t="s">
        <v>23</v>
      </c>
      <c r="X448" s="12">
        <f>+C435</f>
        <v>60</v>
      </c>
      <c r="Y448" s="12"/>
      <c r="Z448" s="8" t="s">
        <v>8</v>
      </c>
      <c r="AA448" s="12">
        <f>+M448</f>
        <v>6</v>
      </c>
      <c r="AB448" s="12"/>
      <c r="AC448" s="8" t="s">
        <v>9</v>
      </c>
      <c r="AD448" s="12">
        <f>+E429</f>
        <v>5</v>
      </c>
      <c r="AE448" s="12"/>
      <c r="AF448" s="8" t="s">
        <v>8</v>
      </c>
      <c r="AG448" s="12">
        <f>+M448</f>
        <v>6</v>
      </c>
      <c r="AH448" s="12"/>
      <c r="AI448" s="8" t="s">
        <v>8</v>
      </c>
      <c r="AJ448" s="12">
        <f>+AG448/2</f>
        <v>3</v>
      </c>
      <c r="AK448" s="12"/>
      <c r="AL448" s="8" t="s">
        <v>7</v>
      </c>
      <c r="AM448" s="12">
        <f>+X448*AA448-AD448*AG448*AJ448</f>
        <v>270</v>
      </c>
      <c r="AN448" s="12"/>
      <c r="AO448" s="12"/>
      <c r="AP448" s="1" t="s">
        <v>10</v>
      </c>
      <c r="BJ448" s="3"/>
    </row>
    <row r="449" spans="2:62">
      <c r="B449" s="6"/>
      <c r="D449" s="1" t="s">
        <v>5</v>
      </c>
      <c r="E449" s="1">
        <v>2</v>
      </c>
      <c r="F449" s="8" t="s">
        <v>8</v>
      </c>
      <c r="G449" s="12">
        <f>+E448</f>
        <v>4.8</v>
      </c>
      <c r="H449" s="12"/>
      <c r="I449" s="8" t="s">
        <v>6</v>
      </c>
      <c r="J449" s="1">
        <v>4</v>
      </c>
      <c r="K449" s="8" t="s">
        <v>17</v>
      </c>
      <c r="L449" s="12">
        <f>+J448</f>
        <v>4.8</v>
      </c>
      <c r="M449" s="12"/>
      <c r="N449" s="8" t="s">
        <v>7</v>
      </c>
      <c r="O449" s="12">
        <f>E449*G449/J449+L449</f>
        <v>7.1999999999999993</v>
      </c>
      <c r="P449" s="12"/>
      <c r="Q449" s="1" t="s">
        <v>3</v>
      </c>
      <c r="V449" s="1" t="s">
        <v>24</v>
      </c>
      <c r="X449" s="12">
        <f>+C435</f>
        <v>60</v>
      </c>
      <c r="Y449" s="12"/>
      <c r="Z449" s="8" t="s">
        <v>8</v>
      </c>
      <c r="AA449" s="12">
        <f>+O449</f>
        <v>7.1999999999999993</v>
      </c>
      <c r="AB449" s="12"/>
      <c r="AC449" s="8" t="s">
        <v>9</v>
      </c>
      <c r="AD449" s="12">
        <f>+E429</f>
        <v>5</v>
      </c>
      <c r="AE449" s="12"/>
      <c r="AF449" s="8" t="s">
        <v>8</v>
      </c>
      <c r="AG449" s="12">
        <f>+O449</f>
        <v>7.1999999999999993</v>
      </c>
      <c r="AH449" s="12"/>
      <c r="AI449" s="8" t="s">
        <v>8</v>
      </c>
      <c r="AJ449" s="12">
        <f>+AG449/2</f>
        <v>3.5999999999999996</v>
      </c>
      <c r="AK449" s="12"/>
      <c r="AL449" s="8" t="s">
        <v>7</v>
      </c>
      <c r="AM449" s="12">
        <f>+X449*AA449-AD449*AG449*AJ449</f>
        <v>302.39999999999998</v>
      </c>
      <c r="AN449" s="12"/>
      <c r="AO449" s="12"/>
      <c r="AP449" s="1" t="s">
        <v>10</v>
      </c>
      <c r="BJ449" s="3"/>
    </row>
    <row r="450" spans="2:62">
      <c r="B450" s="6"/>
      <c r="D450" s="1" t="s">
        <v>5</v>
      </c>
      <c r="E450" s="1">
        <v>3</v>
      </c>
      <c r="F450" s="8" t="s">
        <v>8</v>
      </c>
      <c r="G450" s="12">
        <f>+G449</f>
        <v>4.8</v>
      </c>
      <c r="H450" s="12"/>
      <c r="I450" s="8" t="s">
        <v>6</v>
      </c>
      <c r="J450" s="1">
        <v>4</v>
      </c>
      <c r="K450" s="8" t="s">
        <v>17</v>
      </c>
      <c r="L450" s="12">
        <f>+L449</f>
        <v>4.8</v>
      </c>
      <c r="M450" s="12"/>
      <c r="N450" s="8" t="s">
        <v>7</v>
      </c>
      <c r="O450" s="12">
        <f>E450*G450/J450+L450</f>
        <v>8.3999999999999986</v>
      </c>
      <c r="P450" s="12"/>
      <c r="Q450" s="1" t="s">
        <v>3</v>
      </c>
      <c r="V450" s="1" t="s">
        <v>25</v>
      </c>
      <c r="X450" s="12">
        <f>+C435</f>
        <v>60</v>
      </c>
      <c r="Y450" s="12"/>
      <c r="Z450" s="8" t="s">
        <v>8</v>
      </c>
      <c r="AA450" s="12">
        <f>+O450</f>
        <v>8.3999999999999986</v>
      </c>
      <c r="AB450" s="12"/>
      <c r="AC450" s="8" t="s">
        <v>9</v>
      </c>
      <c r="AD450" s="12">
        <f>+E429</f>
        <v>5</v>
      </c>
      <c r="AE450" s="12"/>
      <c r="AF450" s="8" t="s">
        <v>8</v>
      </c>
      <c r="AG450" s="12">
        <f>+O450</f>
        <v>8.3999999999999986</v>
      </c>
      <c r="AH450" s="12"/>
      <c r="AI450" s="8" t="s">
        <v>8</v>
      </c>
      <c r="AJ450" s="12">
        <f>+AG450/2</f>
        <v>4.1999999999999993</v>
      </c>
      <c r="AK450" s="12"/>
      <c r="AL450" s="8" t="s">
        <v>7</v>
      </c>
      <c r="AM450" s="12">
        <f>+X450*AA450-AD450*AG450*AJ450</f>
        <v>327.59999999999991</v>
      </c>
      <c r="AN450" s="12"/>
      <c r="AO450" s="12"/>
      <c r="AP450" s="1" t="s">
        <v>10</v>
      </c>
      <c r="BJ450" s="3"/>
    </row>
    <row r="451" spans="2:62">
      <c r="B451" s="6"/>
      <c r="D451" s="1" t="s">
        <v>5</v>
      </c>
      <c r="E451" s="12">
        <f>+F436+M436</f>
        <v>9.6</v>
      </c>
      <c r="F451" s="12"/>
      <c r="G451" s="1" t="s">
        <v>3</v>
      </c>
      <c r="V451" s="1" t="s">
        <v>14</v>
      </c>
      <c r="Y451" s="12">
        <f>+C435</f>
        <v>60</v>
      </c>
      <c r="Z451" s="12"/>
      <c r="AA451" s="8" t="s">
        <v>8</v>
      </c>
      <c r="AB451" s="12">
        <f>+E451</f>
        <v>9.6</v>
      </c>
      <c r="AC451" s="12"/>
      <c r="AD451" s="8" t="s">
        <v>9</v>
      </c>
      <c r="AE451" s="12">
        <f>+E429</f>
        <v>5</v>
      </c>
      <c r="AF451" s="12"/>
      <c r="AG451" s="8" t="s">
        <v>8</v>
      </c>
      <c r="AH451" s="12">
        <f>+E451</f>
        <v>9.6</v>
      </c>
      <c r="AI451" s="12"/>
      <c r="AJ451" s="8" t="s">
        <v>8</v>
      </c>
      <c r="AK451" s="12">
        <f>+AH451/2</f>
        <v>4.8</v>
      </c>
      <c r="AL451" s="12"/>
      <c r="AM451" s="8" t="s">
        <v>7</v>
      </c>
      <c r="AN451" s="12">
        <f>+Y451*AB451-AE451*AH451*AK451</f>
        <v>345.6</v>
      </c>
      <c r="AO451" s="12"/>
      <c r="AP451" s="12"/>
      <c r="AQ451" s="1" t="s">
        <v>10</v>
      </c>
      <c r="BJ451" s="3"/>
    </row>
    <row r="452" spans="2:62">
      <c r="B452" s="6"/>
      <c r="D452" s="1" t="s">
        <v>26</v>
      </c>
      <c r="BJ452" s="3"/>
    </row>
    <row r="453" spans="2:62">
      <c r="B453" s="6"/>
      <c r="D453" s="1" t="s">
        <v>15</v>
      </c>
      <c r="F453" s="12">
        <v>12.5</v>
      </c>
      <c r="G453" s="12"/>
      <c r="H453" s="8" t="s">
        <v>8</v>
      </c>
      <c r="I453" s="12">
        <f>+AN451</f>
        <v>345.6</v>
      </c>
      <c r="J453" s="12"/>
      <c r="K453" s="12"/>
      <c r="L453" s="1" t="s">
        <v>16</v>
      </c>
      <c r="M453" s="12">
        <v>2.5</v>
      </c>
      <c r="N453" s="12"/>
      <c r="O453" s="8" t="s">
        <v>8</v>
      </c>
      <c r="P453" s="12">
        <f>+I453</f>
        <v>345.6</v>
      </c>
      <c r="Q453" s="12"/>
      <c r="R453" s="12"/>
      <c r="S453" s="8" t="s">
        <v>17</v>
      </c>
      <c r="T453" s="1">
        <v>3</v>
      </c>
      <c r="U453" s="8" t="s">
        <v>8</v>
      </c>
      <c r="V453" s="12">
        <f>+AM448</f>
        <v>270</v>
      </c>
      <c r="W453" s="12"/>
      <c r="X453" s="12"/>
      <c r="Y453" s="8" t="s">
        <v>17</v>
      </c>
      <c r="Z453" s="1">
        <v>4</v>
      </c>
      <c r="AA453" s="8" t="s">
        <v>8</v>
      </c>
      <c r="AB453" s="12">
        <f>+AM449</f>
        <v>302.39999999999998</v>
      </c>
      <c r="AC453" s="12"/>
      <c r="AD453" s="12"/>
      <c r="AE453" s="8" t="s">
        <v>17</v>
      </c>
      <c r="AF453" s="1">
        <v>3</v>
      </c>
      <c r="AG453" s="8" t="s">
        <v>8</v>
      </c>
      <c r="AH453" s="12">
        <f>+AM450</f>
        <v>327.59999999999991</v>
      </c>
      <c r="AI453" s="12"/>
      <c r="AJ453" s="12"/>
      <c r="AK453" s="1" t="s">
        <v>18</v>
      </c>
      <c r="BJ453" s="3"/>
    </row>
    <row r="454" spans="2:62">
      <c r="B454" s="6"/>
      <c r="D454" s="1" t="s">
        <v>15</v>
      </c>
      <c r="F454" s="12">
        <f>F453*I453/(M453*P453+T453*V453+Z453*AB453+AF453*AH453)</f>
        <v>1.1173184357541901</v>
      </c>
      <c r="G454" s="12"/>
      <c r="H454" s="12"/>
      <c r="BJ454" s="3"/>
    </row>
    <row r="455" spans="2:62">
      <c r="B455" s="6"/>
      <c r="D455" s="1" t="s">
        <v>5</v>
      </c>
      <c r="E455" s="12">
        <f>+F436</f>
        <v>4.8</v>
      </c>
      <c r="F455" s="12"/>
      <c r="G455" s="8" t="s">
        <v>6</v>
      </c>
      <c r="H455" s="1">
        <v>4</v>
      </c>
      <c r="I455" s="8" t="s">
        <v>17</v>
      </c>
      <c r="J455" s="12">
        <f>+F436+M436</f>
        <v>9.6</v>
      </c>
      <c r="K455" s="12"/>
      <c r="L455" s="8" t="s">
        <v>7</v>
      </c>
      <c r="M455" s="12">
        <f>+E455/H455+J455</f>
        <v>10.799999999999999</v>
      </c>
      <c r="N455" s="12"/>
      <c r="O455" s="1" t="s">
        <v>3</v>
      </c>
      <c r="V455" s="1" t="s">
        <v>39</v>
      </c>
      <c r="X455" s="12">
        <f>+C435</f>
        <v>60</v>
      </c>
      <c r="Y455" s="12"/>
      <c r="Z455" s="8" t="s">
        <v>8</v>
      </c>
      <c r="AA455" s="12">
        <f>+M455</f>
        <v>10.799999999999999</v>
      </c>
      <c r="AB455" s="12"/>
      <c r="AC455" s="8" t="s">
        <v>9</v>
      </c>
      <c r="AD455" s="12">
        <f>+E429</f>
        <v>5</v>
      </c>
      <c r="AE455" s="12"/>
      <c r="AF455" s="8" t="s">
        <v>8</v>
      </c>
      <c r="AG455" s="12">
        <f>+M455</f>
        <v>10.799999999999999</v>
      </c>
      <c r="AH455" s="12"/>
      <c r="AI455" s="8" t="s">
        <v>8</v>
      </c>
      <c r="AJ455" s="12">
        <f>+AG455/2</f>
        <v>5.3999999999999995</v>
      </c>
      <c r="AK455" s="12"/>
      <c r="AL455" s="8" t="s">
        <v>7</v>
      </c>
      <c r="AM455" s="12">
        <f>+X455*AA455-AD455*AG455*AJ455</f>
        <v>356.4</v>
      </c>
      <c r="AN455" s="12"/>
      <c r="AO455" s="12"/>
      <c r="AP455" s="1" t="s">
        <v>10</v>
      </c>
      <c r="BJ455" s="3"/>
    </row>
    <row r="456" spans="2:62">
      <c r="B456" s="6"/>
      <c r="D456" s="1" t="s">
        <v>5</v>
      </c>
      <c r="E456" s="1">
        <v>2</v>
      </c>
      <c r="F456" s="8" t="s">
        <v>8</v>
      </c>
      <c r="G456" s="12">
        <f>+E455</f>
        <v>4.8</v>
      </c>
      <c r="H456" s="12"/>
      <c r="I456" s="8" t="s">
        <v>6</v>
      </c>
      <c r="J456" s="1">
        <v>4</v>
      </c>
      <c r="K456" s="8" t="s">
        <v>17</v>
      </c>
      <c r="L456" s="12">
        <f>+J455</f>
        <v>9.6</v>
      </c>
      <c r="M456" s="12"/>
      <c r="N456" s="8" t="s">
        <v>7</v>
      </c>
      <c r="O456" s="12">
        <f>E456*G456/J456+L456</f>
        <v>12</v>
      </c>
      <c r="P456" s="12"/>
      <c r="Q456" s="1" t="s">
        <v>3</v>
      </c>
      <c r="V456" s="1" t="s">
        <v>36</v>
      </c>
      <c r="X456" s="12">
        <f>+C435</f>
        <v>60</v>
      </c>
      <c r="Y456" s="12"/>
      <c r="Z456" s="8" t="s">
        <v>8</v>
      </c>
      <c r="AA456" s="12">
        <f>+O456</f>
        <v>12</v>
      </c>
      <c r="AB456" s="12"/>
      <c r="AC456" s="8" t="s">
        <v>9</v>
      </c>
      <c r="AD456" s="12">
        <f>+E429</f>
        <v>5</v>
      </c>
      <c r="AE456" s="12"/>
      <c r="AF456" s="8" t="s">
        <v>8</v>
      </c>
      <c r="AG456" s="12">
        <f>+O456</f>
        <v>12</v>
      </c>
      <c r="AH456" s="12"/>
      <c r="AI456" s="8" t="s">
        <v>8</v>
      </c>
      <c r="AJ456" s="12">
        <f>+AG456/2</f>
        <v>6</v>
      </c>
      <c r="AK456" s="12"/>
      <c r="AL456" s="8" t="s">
        <v>7</v>
      </c>
      <c r="AM456" s="12">
        <f>+X456*AA456-AD456*AG456*AJ456</f>
        <v>360</v>
      </c>
      <c r="AN456" s="12"/>
      <c r="AO456" s="12"/>
      <c r="AP456" s="1" t="s">
        <v>10</v>
      </c>
      <c r="BJ456" s="3"/>
    </row>
    <row r="457" spans="2:62">
      <c r="B457" s="6"/>
      <c r="D457" s="1" t="s">
        <v>5</v>
      </c>
      <c r="E457" s="1">
        <v>3</v>
      </c>
      <c r="F457" s="8" t="s">
        <v>8</v>
      </c>
      <c r="G457" s="12">
        <f>+G456</f>
        <v>4.8</v>
      </c>
      <c r="H457" s="12"/>
      <c r="I457" s="8" t="s">
        <v>6</v>
      </c>
      <c r="J457" s="1">
        <v>4</v>
      </c>
      <c r="K457" s="8" t="s">
        <v>17</v>
      </c>
      <c r="L457" s="12">
        <f>+L456</f>
        <v>9.6</v>
      </c>
      <c r="M457" s="12"/>
      <c r="N457" s="8" t="s">
        <v>7</v>
      </c>
      <c r="O457" s="12">
        <f>E457*G457/J457+L457</f>
        <v>13.2</v>
      </c>
      <c r="P457" s="12"/>
      <c r="Q457" s="1" t="s">
        <v>3</v>
      </c>
      <c r="V457" s="1" t="s">
        <v>37</v>
      </c>
      <c r="X457" s="12">
        <f>+C435</f>
        <v>60</v>
      </c>
      <c r="Y457" s="12"/>
      <c r="Z457" s="8" t="s">
        <v>8</v>
      </c>
      <c r="AA457" s="12">
        <f>+O457</f>
        <v>13.2</v>
      </c>
      <c r="AB457" s="12"/>
      <c r="AC457" s="8" t="s">
        <v>9</v>
      </c>
      <c r="AD457" s="12">
        <f>+E429</f>
        <v>5</v>
      </c>
      <c r="AE457" s="12"/>
      <c r="AF457" s="8" t="s">
        <v>8</v>
      </c>
      <c r="AG457" s="12">
        <f>+O457</f>
        <v>13.2</v>
      </c>
      <c r="AH457" s="12"/>
      <c r="AI457" s="8" t="s">
        <v>8</v>
      </c>
      <c r="AJ457" s="12">
        <f>+AG457/2</f>
        <v>6.6</v>
      </c>
      <c r="AK457" s="12"/>
      <c r="AL457" s="8" t="s">
        <v>7</v>
      </c>
      <c r="AM457" s="12">
        <f>+X457*AA457-AD457*AG457*AJ457</f>
        <v>356.40000000000003</v>
      </c>
      <c r="AN457" s="12"/>
      <c r="AO457" s="12"/>
      <c r="AP457" s="1" t="s">
        <v>10</v>
      </c>
      <c r="BJ457" s="3"/>
    </row>
    <row r="458" spans="2:62">
      <c r="B458" s="6"/>
      <c r="D458" s="1" t="s">
        <v>5</v>
      </c>
      <c r="E458" s="12">
        <f>+T438/2</f>
        <v>12</v>
      </c>
      <c r="F458" s="12"/>
      <c r="G458" s="1" t="s">
        <v>3</v>
      </c>
      <c r="V458" s="1" t="s">
        <v>14</v>
      </c>
      <c r="Y458" s="12">
        <f>+C435</f>
        <v>60</v>
      </c>
      <c r="Z458" s="12"/>
      <c r="AA458" s="8" t="s">
        <v>8</v>
      </c>
      <c r="AB458" s="12">
        <f>+E458</f>
        <v>12</v>
      </c>
      <c r="AC458" s="12"/>
      <c r="AD458" s="8" t="s">
        <v>9</v>
      </c>
      <c r="AE458" s="12">
        <f>+E429</f>
        <v>5</v>
      </c>
      <c r="AF458" s="12"/>
      <c r="AG458" s="8" t="s">
        <v>8</v>
      </c>
      <c r="AH458" s="12">
        <f>+E458</f>
        <v>12</v>
      </c>
      <c r="AI458" s="12"/>
      <c r="AJ458" s="8" t="s">
        <v>8</v>
      </c>
      <c r="AK458" s="12">
        <f>+AH458/2</f>
        <v>6</v>
      </c>
      <c r="AL458" s="12"/>
      <c r="AM458" s="8" t="s">
        <v>7</v>
      </c>
      <c r="AN458" s="12">
        <f>+Y458*AB458-AE458*AH458*AK458</f>
        <v>360</v>
      </c>
      <c r="AO458" s="12"/>
      <c r="AP458" s="12"/>
      <c r="AQ458" s="1" t="s">
        <v>10</v>
      </c>
      <c r="BJ458" s="3"/>
    </row>
    <row r="459" spans="2:62">
      <c r="B459" s="6"/>
      <c r="D459" s="1" t="s">
        <v>40</v>
      </c>
      <c r="BJ459" s="3"/>
    </row>
    <row r="460" spans="2:62">
      <c r="B460" s="6"/>
      <c r="D460" s="1" t="s">
        <v>15</v>
      </c>
      <c r="F460" s="12">
        <v>12.5</v>
      </c>
      <c r="G460" s="12"/>
      <c r="H460" s="8" t="s">
        <v>8</v>
      </c>
      <c r="I460" s="12">
        <f>+AN458</f>
        <v>360</v>
      </c>
      <c r="J460" s="12"/>
      <c r="K460" s="12"/>
      <c r="L460" s="1" t="s">
        <v>16</v>
      </c>
      <c r="M460" s="12">
        <v>2.5</v>
      </c>
      <c r="N460" s="12"/>
      <c r="O460" s="8" t="s">
        <v>8</v>
      </c>
      <c r="P460" s="12">
        <f>+I460</f>
        <v>360</v>
      </c>
      <c r="Q460" s="12"/>
      <c r="R460" s="12"/>
      <c r="S460" s="8" t="s">
        <v>17</v>
      </c>
      <c r="T460" s="1">
        <v>3</v>
      </c>
      <c r="U460" s="8" t="s">
        <v>8</v>
      </c>
      <c r="V460" s="12">
        <f>+AM455</f>
        <v>356.4</v>
      </c>
      <c r="W460" s="12"/>
      <c r="X460" s="12"/>
      <c r="Y460" s="8" t="s">
        <v>17</v>
      </c>
      <c r="Z460" s="1">
        <v>4</v>
      </c>
      <c r="AA460" s="8" t="s">
        <v>8</v>
      </c>
      <c r="AB460" s="12">
        <f>+AM456</f>
        <v>360</v>
      </c>
      <c r="AC460" s="12"/>
      <c r="AD460" s="12"/>
      <c r="AE460" s="8" t="s">
        <v>17</v>
      </c>
      <c r="AF460" s="1">
        <v>3</v>
      </c>
      <c r="AG460" s="8" t="s">
        <v>8</v>
      </c>
      <c r="AH460" s="12">
        <f>+AM457</f>
        <v>356.40000000000003</v>
      </c>
      <c r="AI460" s="12"/>
      <c r="AJ460" s="12"/>
      <c r="AK460" s="1" t="s">
        <v>18</v>
      </c>
      <c r="BJ460" s="3"/>
    </row>
    <row r="461" spans="2:62">
      <c r="B461" s="6"/>
      <c r="D461" s="1" t="s">
        <v>15</v>
      </c>
      <c r="F461" s="12">
        <f>F460*I460/(M460*P460+T460*V460+Z460*AB460+AF460*AH460)</f>
        <v>1.004823151125402</v>
      </c>
      <c r="G461" s="12"/>
      <c r="H461" s="12"/>
      <c r="BJ461" s="3"/>
    </row>
    <row r="462" spans="2:62">
      <c r="B462" s="6"/>
      <c r="F462" s="8"/>
      <c r="G462" s="8"/>
      <c r="H462" s="8"/>
      <c r="BJ462" s="3"/>
    </row>
    <row r="463" spans="2:62">
      <c r="B463" s="6"/>
      <c r="D463" s="7" t="s">
        <v>30</v>
      </c>
      <c r="BJ463" s="3"/>
    </row>
    <row r="464" spans="2:62">
      <c r="B464" s="6"/>
      <c r="J464" s="13">
        <v>12</v>
      </c>
      <c r="K464" s="13"/>
      <c r="L464" s="1" t="s">
        <v>1</v>
      </c>
      <c r="BJ464" s="3"/>
    </row>
    <row r="465" spans="2:62">
      <c r="B465" s="6"/>
      <c r="BJ465" s="3"/>
    </row>
    <row r="466" spans="2:62">
      <c r="B466" s="6"/>
      <c r="E466" s="13">
        <v>5</v>
      </c>
      <c r="F466" s="13"/>
      <c r="G466" s="1" t="s">
        <v>0</v>
      </c>
      <c r="BJ466" s="3"/>
    </row>
    <row r="467" spans="2:62">
      <c r="B467" s="6"/>
      <c r="BJ467" s="3"/>
    </row>
    <row r="468" spans="2:62">
      <c r="B468" s="6"/>
      <c r="BJ468" s="3"/>
    </row>
    <row r="469" spans="2:62">
      <c r="B469" s="6"/>
      <c r="G469" s="1" t="s">
        <v>20</v>
      </c>
      <c r="K469" s="1" t="s">
        <v>21</v>
      </c>
      <c r="O469" s="1" t="s">
        <v>22</v>
      </c>
      <c r="BJ469" s="3"/>
    </row>
    <row r="470" spans="2:62">
      <c r="B470" s="6"/>
      <c r="H470" s="1" t="s">
        <v>15</v>
      </c>
      <c r="J470" s="12">
        <f>+F484</f>
        <v>1.1627906976744187</v>
      </c>
      <c r="K470" s="12"/>
      <c r="L470" s="12"/>
      <c r="BJ470" s="3"/>
    </row>
    <row r="471" spans="2:62">
      <c r="B471" s="6"/>
      <c r="BJ471" s="3"/>
    </row>
    <row r="472" spans="2:62">
      <c r="B472" s="6"/>
      <c r="C472" s="12">
        <f>(E466*J475*M473+J464*M473)/J475</f>
        <v>66</v>
      </c>
      <c r="D472" s="12"/>
      <c r="E472" s="1" t="s">
        <v>1</v>
      </c>
      <c r="Q472" s="12">
        <f>+E466*J475+J464-C472</f>
        <v>66</v>
      </c>
      <c r="R472" s="12"/>
      <c r="S472" s="1" t="s">
        <v>1</v>
      </c>
      <c r="BJ472" s="3"/>
    </row>
    <row r="473" spans="2:62">
      <c r="B473" s="6"/>
      <c r="F473" s="12">
        <f>+J475/2</f>
        <v>12</v>
      </c>
      <c r="G473" s="12"/>
      <c r="H473" s="1" t="s">
        <v>3</v>
      </c>
      <c r="M473" s="12">
        <f>+J475/2</f>
        <v>12</v>
      </c>
      <c r="N473" s="12"/>
      <c r="O473" s="1" t="s">
        <v>3</v>
      </c>
      <c r="BJ473" s="3"/>
    </row>
    <row r="474" spans="2:62">
      <c r="B474" s="6"/>
      <c r="BJ474" s="3"/>
    </row>
    <row r="475" spans="2:62">
      <c r="B475" s="6"/>
      <c r="I475" s="1" t="s">
        <v>2</v>
      </c>
      <c r="J475" s="13">
        <v>24</v>
      </c>
      <c r="K475" s="13"/>
      <c r="L475" s="1" t="s">
        <v>3</v>
      </c>
      <c r="BJ475" s="3"/>
    </row>
    <row r="476" spans="2:62">
      <c r="B476" s="6"/>
      <c r="F476" s="1" t="s">
        <v>4</v>
      </c>
      <c r="BJ476" s="3"/>
    </row>
    <row r="477" spans="2:62">
      <c r="B477" s="6"/>
      <c r="BJ477" s="3"/>
    </row>
    <row r="478" spans="2:62">
      <c r="B478" s="6"/>
      <c r="D478" s="1" t="s">
        <v>5</v>
      </c>
      <c r="E478" s="12">
        <f>+J475</f>
        <v>24</v>
      </c>
      <c r="F478" s="12"/>
      <c r="G478" s="8" t="s">
        <v>6</v>
      </c>
      <c r="H478" s="1">
        <v>4</v>
      </c>
      <c r="I478" s="8" t="s">
        <v>7</v>
      </c>
      <c r="J478" s="12">
        <f>+E478/H478</f>
        <v>6</v>
      </c>
      <c r="K478" s="12"/>
      <c r="L478" s="1" t="s">
        <v>3</v>
      </c>
      <c r="Q478" s="1" t="s">
        <v>11</v>
      </c>
      <c r="S478" s="12">
        <f>+C472</f>
        <v>66</v>
      </c>
      <c r="T478" s="12"/>
      <c r="U478" s="8" t="s">
        <v>8</v>
      </c>
      <c r="V478" s="12">
        <f>+J478</f>
        <v>6</v>
      </c>
      <c r="W478" s="12"/>
      <c r="X478" s="8" t="s">
        <v>9</v>
      </c>
      <c r="Y478" s="12">
        <f>+E466</f>
        <v>5</v>
      </c>
      <c r="Z478" s="12"/>
      <c r="AA478" s="8" t="s">
        <v>8</v>
      </c>
      <c r="AB478" s="12">
        <f>+J478</f>
        <v>6</v>
      </c>
      <c r="AC478" s="12"/>
      <c r="AD478" s="8" t="s">
        <v>8</v>
      </c>
      <c r="AE478" s="12">
        <f>+AB478/2</f>
        <v>3</v>
      </c>
      <c r="AF478" s="12"/>
      <c r="AG478" s="8" t="s">
        <v>7</v>
      </c>
      <c r="AH478" s="12">
        <f>+S478*V478-Y478*AB478*AE478</f>
        <v>306</v>
      </c>
      <c r="AI478" s="12"/>
      <c r="AJ478" s="12"/>
      <c r="AK478" s="1" t="s">
        <v>10</v>
      </c>
      <c r="BJ478" s="3"/>
    </row>
    <row r="479" spans="2:62">
      <c r="B479" s="6"/>
      <c r="D479" s="1" t="s">
        <v>5</v>
      </c>
      <c r="E479" s="1">
        <v>2</v>
      </c>
      <c r="F479" s="8" t="s">
        <v>8</v>
      </c>
      <c r="G479" s="12">
        <f>+E478</f>
        <v>24</v>
      </c>
      <c r="H479" s="12"/>
      <c r="I479" s="8" t="s">
        <v>6</v>
      </c>
      <c r="J479" s="1">
        <v>4</v>
      </c>
      <c r="K479" s="8" t="s">
        <v>7</v>
      </c>
      <c r="L479" s="12">
        <f>E479*G479/J479</f>
        <v>12</v>
      </c>
      <c r="M479" s="12"/>
      <c r="N479" s="1" t="s">
        <v>3</v>
      </c>
      <c r="Q479" s="1" t="s">
        <v>12</v>
      </c>
      <c r="S479" s="12">
        <f>+C472</f>
        <v>66</v>
      </c>
      <c r="T479" s="12"/>
      <c r="U479" s="8" t="s">
        <v>8</v>
      </c>
      <c r="V479" s="12">
        <f>+L479</f>
        <v>12</v>
      </c>
      <c r="W479" s="12"/>
      <c r="X479" s="8" t="s">
        <v>9</v>
      </c>
      <c r="Y479" s="12">
        <f>+E466</f>
        <v>5</v>
      </c>
      <c r="Z479" s="12"/>
      <c r="AA479" s="8" t="s">
        <v>8</v>
      </c>
      <c r="AB479" s="12">
        <f>+L479</f>
        <v>12</v>
      </c>
      <c r="AC479" s="12"/>
      <c r="AD479" s="8" t="s">
        <v>8</v>
      </c>
      <c r="AE479" s="12">
        <f>+AB479/2</f>
        <v>6</v>
      </c>
      <c r="AF479" s="12"/>
      <c r="AG479" s="8" t="s">
        <v>7</v>
      </c>
      <c r="AH479" s="12">
        <f>+S479*V479-Y479*AB479*AE479</f>
        <v>432</v>
      </c>
      <c r="AI479" s="12"/>
      <c r="AJ479" s="12"/>
      <c r="AK479" s="1" t="s">
        <v>10</v>
      </c>
      <c r="BJ479" s="3"/>
    </row>
    <row r="480" spans="2:62">
      <c r="B480" s="6"/>
      <c r="D480" s="1" t="s">
        <v>5</v>
      </c>
      <c r="E480" s="1">
        <v>3</v>
      </c>
      <c r="F480" s="8" t="s">
        <v>8</v>
      </c>
      <c r="G480" s="12">
        <f>+G479</f>
        <v>24</v>
      </c>
      <c r="H480" s="12"/>
      <c r="I480" s="8" t="s">
        <v>6</v>
      </c>
      <c r="J480" s="1">
        <v>4</v>
      </c>
      <c r="K480" s="8" t="s">
        <v>7</v>
      </c>
      <c r="L480" s="12">
        <f>E480*G480/J480</f>
        <v>18</v>
      </c>
      <c r="M480" s="12"/>
      <c r="N480" s="1" t="s">
        <v>3</v>
      </c>
      <c r="Q480" s="1" t="s">
        <v>13</v>
      </c>
      <c r="S480" s="12">
        <f>+C472</f>
        <v>66</v>
      </c>
      <c r="T480" s="12"/>
      <c r="U480" s="8" t="s">
        <v>8</v>
      </c>
      <c r="V480" s="12">
        <f>+L480</f>
        <v>18</v>
      </c>
      <c r="W480" s="12"/>
      <c r="X480" s="8" t="s">
        <v>9</v>
      </c>
      <c r="Y480" s="12">
        <f>+E466</f>
        <v>5</v>
      </c>
      <c r="Z480" s="12"/>
      <c r="AA480" s="8" t="s">
        <v>8</v>
      </c>
      <c r="AB480" s="12">
        <f>+L480</f>
        <v>18</v>
      </c>
      <c r="AC480" s="12"/>
      <c r="AD480" s="8" t="s">
        <v>8</v>
      </c>
      <c r="AE480" s="12">
        <f>+AB480/2</f>
        <v>9</v>
      </c>
      <c r="AF480" s="12"/>
      <c r="AG480" s="8" t="s">
        <v>9</v>
      </c>
      <c r="AH480" s="12">
        <f>+J464</f>
        <v>12</v>
      </c>
      <c r="AI480" s="12"/>
      <c r="AJ480" s="8" t="s">
        <v>8</v>
      </c>
      <c r="AK480" s="12">
        <f>+L480-F473</f>
        <v>6</v>
      </c>
      <c r="AL480" s="12"/>
      <c r="AM480" s="8" t="s">
        <v>7</v>
      </c>
      <c r="AN480" s="12">
        <f>+S480*V480-Y480*AB480*AE480-AH480*AK480</f>
        <v>306</v>
      </c>
      <c r="AO480" s="12"/>
      <c r="AP480" s="12"/>
      <c r="AQ480" s="1" t="s">
        <v>10</v>
      </c>
      <c r="BJ480" s="3"/>
    </row>
    <row r="481" spans="2:62">
      <c r="B481" s="6"/>
      <c r="D481" s="1" t="s">
        <v>5</v>
      </c>
      <c r="E481" s="12">
        <f>+J475/2</f>
        <v>12</v>
      </c>
      <c r="F481" s="12"/>
      <c r="G481" s="1" t="s">
        <v>3</v>
      </c>
      <c r="Q481" s="1" t="s">
        <v>14</v>
      </c>
      <c r="T481" s="12">
        <f>+C472</f>
        <v>66</v>
      </c>
      <c r="U481" s="12"/>
      <c r="V481" s="8" t="s">
        <v>8</v>
      </c>
      <c r="W481" s="12">
        <f>+E481</f>
        <v>12</v>
      </c>
      <c r="X481" s="12"/>
      <c r="Y481" s="8" t="s">
        <v>9</v>
      </c>
      <c r="Z481" s="12">
        <f>+E466</f>
        <v>5</v>
      </c>
      <c r="AA481" s="12"/>
      <c r="AB481" s="8" t="s">
        <v>8</v>
      </c>
      <c r="AC481" s="12">
        <f>+E481</f>
        <v>12</v>
      </c>
      <c r="AD481" s="12"/>
      <c r="AE481" s="8" t="s">
        <v>8</v>
      </c>
      <c r="AF481" s="12">
        <f>+AC481/2</f>
        <v>6</v>
      </c>
      <c r="AG481" s="12"/>
      <c r="AH481" s="8" t="s">
        <v>7</v>
      </c>
      <c r="AI481" s="12">
        <f>+T481*W481-Z481*AC481*AF481</f>
        <v>432</v>
      </c>
      <c r="AJ481" s="12"/>
      <c r="AK481" s="12"/>
      <c r="AL481" s="1" t="s">
        <v>10</v>
      </c>
      <c r="BJ481" s="3"/>
    </row>
    <row r="482" spans="2:62">
      <c r="B482" s="6"/>
      <c r="D482" s="1" t="s">
        <v>19</v>
      </c>
      <c r="BJ482" s="3"/>
    </row>
    <row r="483" spans="2:62">
      <c r="B483" s="6"/>
      <c r="D483" s="1" t="s">
        <v>15</v>
      </c>
      <c r="F483" s="12">
        <v>12.5</v>
      </c>
      <c r="G483" s="12"/>
      <c r="H483" s="8" t="s">
        <v>8</v>
      </c>
      <c r="I483" s="12">
        <f>+AI481</f>
        <v>432</v>
      </c>
      <c r="J483" s="12"/>
      <c r="K483" s="12"/>
      <c r="L483" s="1" t="s">
        <v>16</v>
      </c>
      <c r="M483" s="12">
        <v>2.5</v>
      </c>
      <c r="N483" s="12"/>
      <c r="O483" s="8" t="s">
        <v>8</v>
      </c>
      <c r="P483" s="12">
        <f>+I483</f>
        <v>432</v>
      </c>
      <c r="Q483" s="12"/>
      <c r="R483" s="12"/>
      <c r="S483" s="8" t="s">
        <v>17</v>
      </c>
      <c r="T483" s="1">
        <v>3</v>
      </c>
      <c r="U483" s="8" t="s">
        <v>8</v>
      </c>
      <c r="V483" s="12">
        <f>+AH478</f>
        <v>306</v>
      </c>
      <c r="W483" s="12"/>
      <c r="X483" s="12"/>
      <c r="Y483" s="8" t="s">
        <v>17</v>
      </c>
      <c r="Z483" s="1">
        <v>4</v>
      </c>
      <c r="AA483" s="8" t="s">
        <v>8</v>
      </c>
      <c r="AB483" s="12">
        <f>+AH479</f>
        <v>432</v>
      </c>
      <c r="AC483" s="12"/>
      <c r="AD483" s="12"/>
      <c r="AE483" s="8" t="s">
        <v>17</v>
      </c>
      <c r="AF483" s="1">
        <v>3</v>
      </c>
      <c r="AG483" s="8" t="s">
        <v>8</v>
      </c>
      <c r="AH483" s="12">
        <f>+AN480</f>
        <v>306</v>
      </c>
      <c r="AI483" s="12"/>
      <c r="AJ483" s="12"/>
      <c r="AK483" s="1" t="s">
        <v>18</v>
      </c>
      <c r="BJ483" s="3"/>
    </row>
    <row r="484" spans="2:62">
      <c r="B484" s="6"/>
      <c r="D484" s="1" t="s">
        <v>15</v>
      </c>
      <c r="F484" s="12">
        <f>F483*I483/(M483*P483+T483*V483+Z483*AB483+AF483*AH483)</f>
        <v>1.1627906976744187</v>
      </c>
      <c r="G484" s="12"/>
      <c r="H484" s="12"/>
      <c r="BJ484" s="3"/>
    </row>
    <row r="485" spans="2:62">
      <c r="B485" s="6"/>
      <c r="BJ485" s="3"/>
    </row>
    <row r="486" spans="2:62">
      <c r="B486" s="6"/>
      <c r="D486" s="7" t="s">
        <v>30</v>
      </c>
      <c r="BJ486" s="3"/>
    </row>
    <row r="487" spans="2:62">
      <c r="B487" s="6"/>
      <c r="G487" s="13">
        <v>12</v>
      </c>
      <c r="H487" s="13"/>
      <c r="I487" s="1" t="s">
        <v>1</v>
      </c>
      <c r="L487" s="12">
        <f>+G487</f>
        <v>12</v>
      </c>
      <c r="M487" s="12"/>
      <c r="N487" s="1" t="s">
        <v>1</v>
      </c>
      <c r="BJ487" s="3"/>
    </row>
    <row r="488" spans="2:62">
      <c r="B488" s="6"/>
      <c r="BJ488" s="3"/>
    </row>
    <row r="489" spans="2:62">
      <c r="B489" s="6"/>
      <c r="E489" s="13">
        <v>5</v>
      </c>
      <c r="F489" s="13"/>
      <c r="G489" s="1" t="s">
        <v>0</v>
      </c>
      <c r="BJ489" s="3"/>
    </row>
    <row r="490" spans="2:62">
      <c r="B490" s="6"/>
      <c r="BJ490" s="3"/>
    </row>
    <row r="491" spans="2:62">
      <c r="B491" s="6"/>
      <c r="BJ491" s="3"/>
    </row>
    <row r="492" spans="2:62">
      <c r="B492" s="6"/>
      <c r="G492" s="1" t="s">
        <v>20</v>
      </c>
      <c r="K492" s="1" t="s">
        <v>21</v>
      </c>
      <c r="O492" s="1" t="s">
        <v>22</v>
      </c>
      <c r="BJ492" s="3"/>
    </row>
    <row r="493" spans="2:62">
      <c r="B493" s="6"/>
      <c r="H493" s="1" t="s">
        <v>15</v>
      </c>
      <c r="J493" s="12">
        <f>+F507</f>
        <v>1.1363636363636365</v>
      </c>
      <c r="K493" s="12"/>
      <c r="L493" s="12"/>
      <c r="BJ493" s="3"/>
    </row>
    <row r="494" spans="2:62">
      <c r="B494" s="6"/>
      <c r="BJ494" s="3"/>
    </row>
    <row r="495" spans="2:62">
      <c r="B495" s="6"/>
      <c r="C495" s="12">
        <f>(E489*J498*J498/2+G487*(J496+N496)+L487*N496)/J498</f>
        <v>42</v>
      </c>
      <c r="D495" s="12"/>
      <c r="E495" s="1" t="s">
        <v>1</v>
      </c>
      <c r="Q495" s="12">
        <f>+E489*J498+G487+L487-C495</f>
        <v>42</v>
      </c>
      <c r="R495" s="12"/>
      <c r="S495" s="1" t="s">
        <v>1</v>
      </c>
      <c r="BJ495" s="3"/>
    </row>
    <row r="496" spans="2:62">
      <c r="B496" s="6"/>
      <c r="E496" s="12">
        <f>+J498/3</f>
        <v>4</v>
      </c>
      <c r="F496" s="12"/>
      <c r="G496" s="1" t="s">
        <v>3</v>
      </c>
      <c r="J496" s="12">
        <f>+J498/3</f>
        <v>4</v>
      </c>
      <c r="K496" s="12"/>
      <c r="L496" s="1" t="s">
        <v>3</v>
      </c>
      <c r="N496" s="12">
        <f>+J498/3</f>
        <v>4</v>
      </c>
      <c r="O496" s="12"/>
      <c r="P496" s="1" t="s">
        <v>3</v>
      </c>
      <c r="BJ496" s="3"/>
    </row>
    <row r="497" spans="2:62">
      <c r="B497" s="6"/>
      <c r="BJ497" s="3"/>
    </row>
    <row r="498" spans="2:62">
      <c r="B498" s="6"/>
      <c r="I498" s="1" t="s">
        <v>2</v>
      </c>
      <c r="J498" s="13">
        <v>12</v>
      </c>
      <c r="K498" s="13"/>
      <c r="L498" s="1" t="s">
        <v>3</v>
      </c>
      <c r="BJ498" s="3"/>
    </row>
    <row r="499" spans="2:62">
      <c r="B499" s="6"/>
      <c r="F499" s="1" t="s">
        <v>4</v>
      </c>
      <c r="BJ499" s="3"/>
    </row>
    <row r="500" spans="2:62">
      <c r="B500" s="6"/>
      <c r="BJ500" s="3"/>
    </row>
    <row r="501" spans="2:62">
      <c r="B501" s="6"/>
      <c r="D501" s="1" t="s">
        <v>5</v>
      </c>
      <c r="E501" s="12">
        <f>+J498</f>
        <v>12</v>
      </c>
      <c r="F501" s="12"/>
      <c r="G501" s="8" t="s">
        <v>6</v>
      </c>
      <c r="H501" s="1">
        <v>4</v>
      </c>
      <c r="I501" s="8" t="s">
        <v>7</v>
      </c>
      <c r="J501" s="12">
        <f>+E501/H501</f>
        <v>3</v>
      </c>
      <c r="K501" s="12"/>
      <c r="L501" s="1" t="s">
        <v>3</v>
      </c>
      <c r="Q501" s="1" t="s">
        <v>11</v>
      </c>
      <c r="S501" s="12">
        <f>+C495</f>
        <v>42</v>
      </c>
      <c r="T501" s="12"/>
      <c r="U501" s="8" t="s">
        <v>8</v>
      </c>
      <c r="V501" s="12">
        <f>+J501</f>
        <v>3</v>
      </c>
      <c r="W501" s="12"/>
      <c r="X501" s="8" t="s">
        <v>9</v>
      </c>
      <c r="Y501" s="12">
        <f>+E489</f>
        <v>5</v>
      </c>
      <c r="Z501" s="12"/>
      <c r="AA501" s="8" t="s">
        <v>8</v>
      </c>
      <c r="AB501" s="12">
        <f>+J501</f>
        <v>3</v>
      </c>
      <c r="AC501" s="12"/>
      <c r="AD501" s="8" t="s">
        <v>8</v>
      </c>
      <c r="AE501" s="12">
        <f>+AB501/2</f>
        <v>1.5</v>
      </c>
      <c r="AF501" s="12"/>
      <c r="AG501" s="8" t="s">
        <v>7</v>
      </c>
      <c r="AH501" s="12">
        <f>+S501*V501-Y501*AB501*AE501</f>
        <v>103.5</v>
      </c>
      <c r="AI501" s="12"/>
      <c r="AJ501" s="12"/>
      <c r="AK501" s="1" t="s">
        <v>10</v>
      </c>
      <c r="BJ501" s="3"/>
    </row>
    <row r="502" spans="2:62">
      <c r="B502" s="6"/>
      <c r="D502" s="1" t="s">
        <v>5</v>
      </c>
      <c r="E502" s="1">
        <v>2</v>
      </c>
      <c r="F502" s="8" t="s">
        <v>8</v>
      </c>
      <c r="G502" s="12">
        <f>+E501</f>
        <v>12</v>
      </c>
      <c r="H502" s="12"/>
      <c r="I502" s="8" t="s">
        <v>6</v>
      </c>
      <c r="J502" s="1">
        <v>4</v>
      </c>
      <c r="K502" s="8" t="s">
        <v>7</v>
      </c>
      <c r="L502" s="12">
        <f>E502*G502/J502</f>
        <v>6</v>
      </c>
      <c r="M502" s="12"/>
      <c r="N502" s="1" t="s">
        <v>3</v>
      </c>
      <c r="Q502" s="1" t="s">
        <v>12</v>
      </c>
      <c r="S502" s="12">
        <f>+C495</f>
        <v>42</v>
      </c>
      <c r="T502" s="12"/>
      <c r="U502" s="8" t="s">
        <v>8</v>
      </c>
      <c r="V502" s="12">
        <f>+L502</f>
        <v>6</v>
      </c>
      <c r="W502" s="12"/>
      <c r="X502" s="8" t="s">
        <v>9</v>
      </c>
      <c r="Y502" s="12">
        <f>+E489</f>
        <v>5</v>
      </c>
      <c r="Z502" s="12"/>
      <c r="AA502" s="8" t="s">
        <v>8</v>
      </c>
      <c r="AB502" s="12">
        <f>+L502</f>
        <v>6</v>
      </c>
      <c r="AC502" s="12"/>
      <c r="AD502" s="8" t="s">
        <v>8</v>
      </c>
      <c r="AE502" s="12">
        <f>+AB502/2</f>
        <v>3</v>
      </c>
      <c r="AF502" s="12"/>
      <c r="AG502" s="8" t="s">
        <v>9</v>
      </c>
      <c r="AH502" s="12">
        <f>+G487</f>
        <v>12</v>
      </c>
      <c r="AI502" s="12"/>
      <c r="AJ502" s="8" t="s">
        <v>8</v>
      </c>
      <c r="AK502" s="12">
        <f>+L502-E496</f>
        <v>2</v>
      </c>
      <c r="AL502" s="12"/>
      <c r="AM502" s="8" t="s">
        <v>7</v>
      </c>
      <c r="AN502" s="12">
        <f>+S502*V502-Y502*AB502*AE502-AH502*AK502</f>
        <v>138</v>
      </c>
      <c r="AO502" s="12"/>
      <c r="AP502" s="12"/>
      <c r="AQ502" s="1" t="s">
        <v>10</v>
      </c>
      <c r="BJ502" s="3"/>
    </row>
    <row r="503" spans="2:62">
      <c r="B503" s="6"/>
      <c r="D503" s="1" t="s">
        <v>5</v>
      </c>
      <c r="E503" s="1">
        <v>3</v>
      </c>
      <c r="F503" s="8" t="s">
        <v>8</v>
      </c>
      <c r="G503" s="12">
        <f>+G502</f>
        <v>12</v>
      </c>
      <c r="H503" s="12"/>
      <c r="I503" s="8" t="s">
        <v>6</v>
      </c>
      <c r="J503" s="1">
        <v>4</v>
      </c>
      <c r="K503" s="8" t="s">
        <v>7</v>
      </c>
      <c r="L503" s="12">
        <f>E503*G503/J503</f>
        <v>9</v>
      </c>
      <c r="M503" s="12"/>
      <c r="N503" s="1" t="s">
        <v>3</v>
      </c>
      <c r="Q503" s="1" t="s">
        <v>13</v>
      </c>
      <c r="S503" s="12">
        <f>+C495</f>
        <v>42</v>
      </c>
      <c r="T503" s="12"/>
      <c r="U503" s="8" t="s">
        <v>8</v>
      </c>
      <c r="V503" s="12">
        <f>+L503</f>
        <v>9</v>
      </c>
      <c r="W503" s="12"/>
      <c r="X503" s="8" t="s">
        <v>9</v>
      </c>
      <c r="Y503" s="12">
        <f>+E489</f>
        <v>5</v>
      </c>
      <c r="Z503" s="12"/>
      <c r="AA503" s="8" t="s">
        <v>8</v>
      </c>
      <c r="AB503" s="12">
        <f>+L503</f>
        <v>9</v>
      </c>
      <c r="AC503" s="12"/>
      <c r="AD503" s="8" t="s">
        <v>8</v>
      </c>
      <c r="AE503" s="12">
        <f>+AB503/2</f>
        <v>4.5</v>
      </c>
      <c r="AF503" s="12"/>
      <c r="AG503" s="8" t="s">
        <v>9</v>
      </c>
      <c r="AH503" s="12">
        <f>+G487</f>
        <v>12</v>
      </c>
      <c r="AI503" s="12"/>
      <c r="AJ503" s="8" t="s">
        <v>8</v>
      </c>
      <c r="AK503" s="12">
        <f>+L503-E496</f>
        <v>5</v>
      </c>
      <c r="AL503" s="12"/>
      <c r="AM503" s="8" t="s">
        <v>9</v>
      </c>
      <c r="AN503" s="12">
        <f>+L487</f>
        <v>12</v>
      </c>
      <c r="AO503" s="12"/>
      <c r="AP503" s="8" t="s">
        <v>8</v>
      </c>
      <c r="AQ503" s="12">
        <f>+L503-E496-J496</f>
        <v>1</v>
      </c>
      <c r="AR503" s="12"/>
      <c r="AS503" s="8" t="s">
        <v>7</v>
      </c>
      <c r="AT503" s="12">
        <f>+S503*V503-Y503*AB503*AE503-AH503*AK503-AN503*AQ503</f>
        <v>103.5</v>
      </c>
      <c r="AU503" s="12"/>
      <c r="AV503" s="12"/>
      <c r="AW503" s="1" t="s">
        <v>10</v>
      </c>
      <c r="BJ503" s="3"/>
    </row>
    <row r="504" spans="2:62">
      <c r="B504" s="6"/>
      <c r="D504" s="1" t="s">
        <v>5</v>
      </c>
      <c r="E504" s="12">
        <f>+J498/2</f>
        <v>6</v>
      </c>
      <c r="F504" s="12"/>
      <c r="G504" s="1" t="s">
        <v>3</v>
      </c>
      <c r="Q504" s="1" t="s">
        <v>14</v>
      </c>
      <c r="T504" s="12">
        <f>+C495</f>
        <v>42</v>
      </c>
      <c r="U504" s="12"/>
      <c r="V504" s="8" t="s">
        <v>8</v>
      </c>
      <c r="W504" s="12">
        <f>+E504</f>
        <v>6</v>
      </c>
      <c r="X504" s="12"/>
      <c r="Y504" s="8" t="s">
        <v>9</v>
      </c>
      <c r="Z504" s="12">
        <f>+E489</f>
        <v>5</v>
      </c>
      <c r="AA504" s="12"/>
      <c r="AB504" s="8" t="s">
        <v>8</v>
      </c>
      <c r="AC504" s="12">
        <f>+E504</f>
        <v>6</v>
      </c>
      <c r="AD504" s="12"/>
      <c r="AE504" s="8" t="s">
        <v>8</v>
      </c>
      <c r="AF504" s="12">
        <f>+AC504/2</f>
        <v>3</v>
      </c>
      <c r="AG504" s="12"/>
      <c r="AH504" s="8" t="s">
        <v>9</v>
      </c>
      <c r="AI504" s="12">
        <f>+G487</f>
        <v>12</v>
      </c>
      <c r="AJ504" s="12"/>
      <c r="AK504" s="8" t="s">
        <v>8</v>
      </c>
      <c r="AL504" s="12">
        <f>+E504-E496</f>
        <v>2</v>
      </c>
      <c r="AM504" s="12"/>
      <c r="AN504" s="8" t="s">
        <v>7</v>
      </c>
      <c r="AO504" s="12">
        <f>+T504*W504-Z504*AC504*AF504-AI504*AL504</f>
        <v>138</v>
      </c>
      <c r="AP504" s="12"/>
      <c r="AQ504" s="12"/>
      <c r="AR504" s="1" t="s">
        <v>10</v>
      </c>
      <c r="BJ504" s="3"/>
    </row>
    <row r="505" spans="2:62">
      <c r="B505" s="6"/>
      <c r="D505" s="1" t="s">
        <v>19</v>
      </c>
      <c r="BJ505" s="3"/>
    </row>
    <row r="506" spans="2:62">
      <c r="B506" s="6"/>
      <c r="D506" s="1" t="s">
        <v>15</v>
      </c>
      <c r="F506" s="12">
        <v>12.5</v>
      </c>
      <c r="G506" s="12"/>
      <c r="H506" s="8" t="s">
        <v>8</v>
      </c>
      <c r="I506" s="12">
        <f>+AO504</f>
        <v>138</v>
      </c>
      <c r="J506" s="12"/>
      <c r="K506" s="12"/>
      <c r="L506" s="1" t="s">
        <v>16</v>
      </c>
      <c r="M506" s="12">
        <v>2.5</v>
      </c>
      <c r="N506" s="12"/>
      <c r="O506" s="8" t="s">
        <v>8</v>
      </c>
      <c r="P506" s="12">
        <f>+I506</f>
        <v>138</v>
      </c>
      <c r="Q506" s="12"/>
      <c r="R506" s="12"/>
      <c r="S506" s="8" t="s">
        <v>17</v>
      </c>
      <c r="T506" s="1">
        <v>3</v>
      </c>
      <c r="U506" s="8" t="s">
        <v>8</v>
      </c>
      <c r="V506" s="12">
        <f>+AH501</f>
        <v>103.5</v>
      </c>
      <c r="W506" s="12"/>
      <c r="X506" s="12"/>
      <c r="Y506" s="8" t="s">
        <v>17</v>
      </c>
      <c r="Z506" s="1">
        <v>4</v>
      </c>
      <c r="AA506" s="8" t="s">
        <v>8</v>
      </c>
      <c r="AB506" s="12">
        <f>+AN502</f>
        <v>138</v>
      </c>
      <c r="AC506" s="12"/>
      <c r="AD506" s="12"/>
      <c r="AE506" s="8" t="s">
        <v>17</v>
      </c>
      <c r="AF506" s="1">
        <v>3</v>
      </c>
      <c r="AG506" s="8" t="s">
        <v>8</v>
      </c>
      <c r="AH506" s="12">
        <f>+AT503</f>
        <v>103.5</v>
      </c>
      <c r="AI506" s="12"/>
      <c r="AJ506" s="12"/>
      <c r="AK506" s="1" t="s">
        <v>18</v>
      </c>
      <c r="BJ506" s="3"/>
    </row>
    <row r="507" spans="2:62">
      <c r="B507" s="6"/>
      <c r="D507" s="1" t="s">
        <v>15</v>
      </c>
      <c r="F507" s="12">
        <f>F506*I506/(M506*P506+T506*V506+Z506*AB506+AF506*AH506)</f>
        <v>1.1363636363636365</v>
      </c>
      <c r="G507" s="12"/>
      <c r="H507" s="12"/>
      <c r="BJ507" s="3"/>
    </row>
    <row r="508" spans="2:62">
      <c r="B508" s="6"/>
      <c r="BJ508" s="3"/>
    </row>
    <row r="509" spans="2:62">
      <c r="B509" s="6"/>
      <c r="D509" s="7" t="s">
        <v>30</v>
      </c>
      <c r="BJ509" s="3"/>
    </row>
    <row r="510" spans="2:62">
      <c r="B510" s="6"/>
      <c r="F510" s="13">
        <v>12</v>
      </c>
      <c r="G510" s="13"/>
      <c r="H510" s="1" t="s">
        <v>1</v>
      </c>
      <c r="J510" s="12">
        <f>+F510</f>
        <v>12</v>
      </c>
      <c r="K510" s="12"/>
      <c r="L510" s="1" t="s">
        <v>1</v>
      </c>
      <c r="M510" s="12">
        <f>+F510</f>
        <v>12</v>
      </c>
      <c r="N510" s="12"/>
      <c r="O510" s="1" t="s">
        <v>1</v>
      </c>
      <c r="BJ510" s="3"/>
    </row>
    <row r="511" spans="2:62">
      <c r="B511" s="6"/>
      <c r="BJ511" s="3"/>
    </row>
    <row r="512" spans="2:62">
      <c r="B512" s="6"/>
      <c r="E512" s="13">
        <v>5</v>
      </c>
      <c r="F512" s="13"/>
      <c r="G512" s="1" t="s">
        <v>0</v>
      </c>
      <c r="BJ512" s="3"/>
    </row>
    <row r="513" spans="2:62">
      <c r="B513" s="6"/>
      <c r="BJ513" s="3"/>
    </row>
    <row r="514" spans="2:62">
      <c r="B514" s="6"/>
      <c r="BJ514" s="3"/>
    </row>
    <row r="515" spans="2:62">
      <c r="B515" s="6"/>
      <c r="G515" s="1" t="s">
        <v>20</v>
      </c>
      <c r="K515" s="1" t="s">
        <v>21</v>
      </c>
      <c r="O515" s="1" t="s">
        <v>22</v>
      </c>
      <c r="BJ515" s="3"/>
    </row>
    <row r="516" spans="2:62">
      <c r="B516" s="6"/>
      <c r="H516" s="1" t="s">
        <v>15</v>
      </c>
      <c r="J516" s="12">
        <f>+F530</f>
        <v>1.1363636363636365</v>
      </c>
      <c r="K516" s="12"/>
      <c r="L516" s="12"/>
      <c r="BJ516" s="3"/>
    </row>
    <row r="517" spans="2:62">
      <c r="B517" s="6"/>
      <c r="BJ517" s="3"/>
    </row>
    <row r="518" spans="2:62">
      <c r="B518" s="6"/>
      <c r="C518" s="12">
        <f>E512*J521/2+1.5*F510</f>
        <v>58</v>
      </c>
      <c r="D518" s="12"/>
      <c r="E518" s="1" t="s">
        <v>1</v>
      </c>
      <c r="Q518" s="12">
        <f>+E512*J521+F510+J510+M510-C518</f>
        <v>58</v>
      </c>
      <c r="R518" s="12"/>
      <c r="S518" s="1" t="s">
        <v>1</v>
      </c>
      <c r="BJ518" s="3"/>
    </row>
    <row r="519" spans="2:62">
      <c r="B519" s="6"/>
      <c r="D519" s="12">
        <f>+J521/4</f>
        <v>4</v>
      </c>
      <c r="E519" s="12"/>
      <c r="F519" s="1" t="s">
        <v>3</v>
      </c>
      <c r="H519" s="12">
        <f>+J521/4</f>
        <v>4</v>
      </c>
      <c r="I519" s="12"/>
      <c r="J519" s="1" t="s">
        <v>3</v>
      </c>
      <c r="K519" s="12">
        <f>+J521/4</f>
        <v>4</v>
      </c>
      <c r="L519" s="12"/>
      <c r="M519" s="1" t="s">
        <v>3</v>
      </c>
      <c r="O519" s="12">
        <f>+J521/4</f>
        <v>4</v>
      </c>
      <c r="P519" s="12"/>
      <c r="Q519" s="1" t="s">
        <v>3</v>
      </c>
      <c r="BJ519" s="3"/>
    </row>
    <row r="520" spans="2:62">
      <c r="B520" s="6"/>
      <c r="BJ520" s="3"/>
    </row>
    <row r="521" spans="2:62">
      <c r="B521" s="6"/>
      <c r="I521" s="1" t="s">
        <v>2</v>
      </c>
      <c r="J521" s="13">
        <v>16</v>
      </c>
      <c r="K521" s="13"/>
      <c r="L521" s="1" t="s">
        <v>3</v>
      </c>
      <c r="BJ521" s="3"/>
    </row>
    <row r="522" spans="2:62">
      <c r="B522" s="6"/>
      <c r="F522" s="1" t="s">
        <v>4</v>
      </c>
      <c r="BJ522" s="3"/>
    </row>
    <row r="523" spans="2:62">
      <c r="B523" s="6"/>
      <c r="BJ523" s="3"/>
    </row>
    <row r="524" spans="2:62">
      <c r="B524" s="6"/>
      <c r="D524" s="1" t="s">
        <v>5</v>
      </c>
      <c r="E524" s="12">
        <f>+J521</f>
        <v>16</v>
      </c>
      <c r="F524" s="12"/>
      <c r="G524" s="8" t="s">
        <v>6</v>
      </c>
      <c r="H524" s="1">
        <v>4</v>
      </c>
      <c r="I524" s="8" t="s">
        <v>7</v>
      </c>
      <c r="J524" s="12">
        <f>+E524/H524</f>
        <v>4</v>
      </c>
      <c r="K524" s="12"/>
      <c r="L524" s="1" t="s">
        <v>3</v>
      </c>
      <c r="Q524" s="1" t="s">
        <v>11</v>
      </c>
      <c r="S524" s="12">
        <f>+C518</f>
        <v>58</v>
      </c>
      <c r="T524" s="12"/>
      <c r="U524" s="8" t="s">
        <v>8</v>
      </c>
      <c r="V524" s="12">
        <f>+J524</f>
        <v>4</v>
      </c>
      <c r="W524" s="12"/>
      <c r="X524" s="8" t="s">
        <v>9</v>
      </c>
      <c r="Y524" s="12">
        <f>+E512</f>
        <v>5</v>
      </c>
      <c r="Z524" s="12"/>
      <c r="AA524" s="8" t="s">
        <v>8</v>
      </c>
      <c r="AB524" s="12">
        <f>+J524</f>
        <v>4</v>
      </c>
      <c r="AC524" s="12"/>
      <c r="AD524" s="8" t="s">
        <v>8</v>
      </c>
      <c r="AE524" s="12">
        <f>+AB524/2</f>
        <v>2</v>
      </c>
      <c r="AF524" s="12"/>
      <c r="AG524" s="8" t="s">
        <v>7</v>
      </c>
      <c r="AH524" s="12">
        <f>+S524*V524-Y524*AB524*AE524</f>
        <v>192</v>
      </c>
      <c r="AI524" s="12"/>
      <c r="AJ524" s="12"/>
      <c r="AK524" s="1" t="s">
        <v>10</v>
      </c>
      <c r="BJ524" s="3"/>
    </row>
    <row r="525" spans="2:62">
      <c r="B525" s="6"/>
      <c r="D525" s="1" t="s">
        <v>5</v>
      </c>
      <c r="E525" s="1">
        <v>2</v>
      </c>
      <c r="F525" s="8" t="s">
        <v>8</v>
      </c>
      <c r="G525" s="12">
        <f>+E524</f>
        <v>16</v>
      </c>
      <c r="H525" s="12"/>
      <c r="I525" s="8" t="s">
        <v>6</v>
      </c>
      <c r="J525" s="1">
        <v>4</v>
      </c>
      <c r="K525" s="8" t="s">
        <v>7</v>
      </c>
      <c r="L525" s="12">
        <f>E525*G525/J525</f>
        <v>8</v>
      </c>
      <c r="M525" s="12"/>
      <c r="N525" s="1" t="s">
        <v>3</v>
      </c>
      <c r="Q525" s="1" t="s">
        <v>12</v>
      </c>
      <c r="S525" s="12">
        <f>+C518</f>
        <v>58</v>
      </c>
      <c r="T525" s="12"/>
      <c r="U525" s="8" t="s">
        <v>8</v>
      </c>
      <c r="V525" s="12">
        <f>+L525</f>
        <v>8</v>
      </c>
      <c r="W525" s="12"/>
      <c r="X525" s="8" t="s">
        <v>9</v>
      </c>
      <c r="Y525" s="12">
        <f>+E512</f>
        <v>5</v>
      </c>
      <c r="Z525" s="12"/>
      <c r="AA525" s="8" t="s">
        <v>8</v>
      </c>
      <c r="AB525" s="12">
        <f>+L525</f>
        <v>8</v>
      </c>
      <c r="AC525" s="12"/>
      <c r="AD525" s="8" t="s">
        <v>8</v>
      </c>
      <c r="AE525" s="12">
        <f>+AB525/2</f>
        <v>4</v>
      </c>
      <c r="AF525" s="12"/>
      <c r="AG525" s="8" t="s">
        <v>9</v>
      </c>
      <c r="AH525" s="12">
        <f>+F510</f>
        <v>12</v>
      </c>
      <c r="AI525" s="12"/>
      <c r="AJ525" s="8" t="s">
        <v>8</v>
      </c>
      <c r="AK525" s="12">
        <f>+L525-D519</f>
        <v>4</v>
      </c>
      <c r="AL525" s="12"/>
      <c r="AM525" s="8" t="s">
        <v>7</v>
      </c>
      <c r="AN525" s="12">
        <f>+S525*V525-Y525*AB525*AE525-AH525*AK525</f>
        <v>256</v>
      </c>
      <c r="AO525" s="12"/>
      <c r="AP525" s="12"/>
      <c r="AQ525" s="1" t="s">
        <v>10</v>
      </c>
      <c r="BJ525" s="3"/>
    </row>
    <row r="526" spans="2:62">
      <c r="B526" s="6"/>
      <c r="D526" s="1" t="s">
        <v>5</v>
      </c>
      <c r="E526" s="1">
        <v>3</v>
      </c>
      <c r="F526" s="8" t="s">
        <v>8</v>
      </c>
      <c r="G526" s="12">
        <f>+G525</f>
        <v>16</v>
      </c>
      <c r="H526" s="12"/>
      <c r="I526" s="8" t="s">
        <v>6</v>
      </c>
      <c r="J526" s="1">
        <v>4</v>
      </c>
      <c r="K526" s="8" t="s">
        <v>7</v>
      </c>
      <c r="L526" s="12">
        <f>E526*G526/J526</f>
        <v>12</v>
      </c>
      <c r="M526" s="12"/>
      <c r="N526" s="1" t="s">
        <v>3</v>
      </c>
      <c r="Q526" s="1" t="s">
        <v>13</v>
      </c>
      <c r="S526" s="12">
        <f>+C518</f>
        <v>58</v>
      </c>
      <c r="T526" s="12"/>
      <c r="U526" s="8" t="s">
        <v>8</v>
      </c>
      <c r="V526" s="12">
        <f>+L526</f>
        <v>12</v>
      </c>
      <c r="W526" s="12"/>
      <c r="X526" s="8" t="s">
        <v>9</v>
      </c>
      <c r="Y526" s="12">
        <f>+E512</f>
        <v>5</v>
      </c>
      <c r="Z526" s="12"/>
      <c r="AA526" s="8" t="s">
        <v>8</v>
      </c>
      <c r="AB526" s="12">
        <f>+L526</f>
        <v>12</v>
      </c>
      <c r="AC526" s="12"/>
      <c r="AD526" s="8" t="s">
        <v>8</v>
      </c>
      <c r="AE526" s="12">
        <f>+AB526/2</f>
        <v>6</v>
      </c>
      <c r="AF526" s="12"/>
      <c r="AG526" s="8" t="s">
        <v>9</v>
      </c>
      <c r="AH526" s="12">
        <f>+F510</f>
        <v>12</v>
      </c>
      <c r="AI526" s="12"/>
      <c r="AJ526" s="8" t="s">
        <v>8</v>
      </c>
      <c r="AK526" s="12">
        <f>+L526-D519</f>
        <v>8</v>
      </c>
      <c r="AL526" s="12"/>
      <c r="AM526" s="8" t="s">
        <v>9</v>
      </c>
      <c r="AN526" s="12">
        <f>+J510</f>
        <v>12</v>
      </c>
      <c r="AO526" s="12"/>
      <c r="AP526" s="8" t="s">
        <v>8</v>
      </c>
      <c r="AQ526" s="12">
        <f>+L526-D519-H519</f>
        <v>4</v>
      </c>
      <c r="AR526" s="12"/>
      <c r="AS526" s="8" t="s">
        <v>7</v>
      </c>
      <c r="AT526" s="12">
        <f>+S526*V526-Y526*AB526*AE526-AH526*AK526-AN526*AQ526</f>
        <v>192</v>
      </c>
      <c r="AU526" s="12"/>
      <c r="AV526" s="12"/>
      <c r="AW526" s="1" t="s">
        <v>10</v>
      </c>
      <c r="BJ526" s="3"/>
    </row>
    <row r="527" spans="2:62">
      <c r="B527" s="6"/>
      <c r="D527" s="1" t="s">
        <v>5</v>
      </c>
      <c r="E527" s="12">
        <f>+J521/2</f>
        <v>8</v>
      </c>
      <c r="F527" s="12"/>
      <c r="G527" s="1" t="s">
        <v>3</v>
      </c>
      <c r="Q527" s="1" t="s">
        <v>14</v>
      </c>
      <c r="T527" s="12">
        <f>+C518</f>
        <v>58</v>
      </c>
      <c r="U527" s="12"/>
      <c r="V527" s="8" t="s">
        <v>8</v>
      </c>
      <c r="W527" s="12">
        <f>+E527</f>
        <v>8</v>
      </c>
      <c r="X527" s="12"/>
      <c r="Y527" s="8" t="s">
        <v>9</v>
      </c>
      <c r="Z527" s="12">
        <f>+E512</f>
        <v>5</v>
      </c>
      <c r="AA527" s="12"/>
      <c r="AB527" s="8" t="s">
        <v>8</v>
      </c>
      <c r="AC527" s="12">
        <f>+E527</f>
        <v>8</v>
      </c>
      <c r="AD527" s="12"/>
      <c r="AE527" s="8" t="s">
        <v>8</v>
      </c>
      <c r="AF527" s="12">
        <f>+AC527/2</f>
        <v>4</v>
      </c>
      <c r="AG527" s="12"/>
      <c r="AH527" s="8" t="s">
        <v>9</v>
      </c>
      <c r="AI527" s="12">
        <f>+F510</f>
        <v>12</v>
      </c>
      <c r="AJ527" s="12"/>
      <c r="AK527" s="8" t="s">
        <v>8</v>
      </c>
      <c r="AL527" s="12">
        <f>+E527-D519</f>
        <v>4</v>
      </c>
      <c r="AM527" s="12"/>
      <c r="AN527" s="8" t="s">
        <v>7</v>
      </c>
      <c r="AO527" s="12">
        <f>+T527*W527-Z527*AC527*AF527-AI527*AL527</f>
        <v>256</v>
      </c>
      <c r="AP527" s="12"/>
      <c r="AQ527" s="12"/>
      <c r="AR527" s="1" t="s">
        <v>10</v>
      </c>
      <c r="BJ527" s="3"/>
    </row>
    <row r="528" spans="2:62">
      <c r="B528" s="6"/>
      <c r="D528" s="1" t="s">
        <v>19</v>
      </c>
      <c r="BJ528" s="3"/>
    </row>
    <row r="529" spans="2:62">
      <c r="B529" s="6"/>
      <c r="D529" s="1" t="s">
        <v>15</v>
      </c>
      <c r="F529" s="12">
        <v>12.5</v>
      </c>
      <c r="G529" s="12"/>
      <c r="H529" s="8" t="s">
        <v>8</v>
      </c>
      <c r="I529" s="12">
        <f>+AO527</f>
        <v>256</v>
      </c>
      <c r="J529" s="12"/>
      <c r="K529" s="12"/>
      <c r="L529" s="1" t="s">
        <v>16</v>
      </c>
      <c r="M529" s="12">
        <v>2.5</v>
      </c>
      <c r="N529" s="12"/>
      <c r="O529" s="8" t="s">
        <v>8</v>
      </c>
      <c r="P529" s="12">
        <f>+I529</f>
        <v>256</v>
      </c>
      <c r="Q529" s="12"/>
      <c r="R529" s="12"/>
      <c r="S529" s="8" t="s">
        <v>17</v>
      </c>
      <c r="T529" s="1">
        <v>3</v>
      </c>
      <c r="U529" s="8" t="s">
        <v>8</v>
      </c>
      <c r="V529" s="12">
        <f>+AH524</f>
        <v>192</v>
      </c>
      <c r="W529" s="12"/>
      <c r="X529" s="12"/>
      <c r="Y529" s="8" t="s">
        <v>17</v>
      </c>
      <c r="Z529" s="1">
        <v>4</v>
      </c>
      <c r="AA529" s="8" t="s">
        <v>8</v>
      </c>
      <c r="AB529" s="12">
        <f>+AN525</f>
        <v>256</v>
      </c>
      <c r="AC529" s="12"/>
      <c r="AD529" s="12"/>
      <c r="AE529" s="8" t="s">
        <v>17</v>
      </c>
      <c r="AF529" s="1">
        <v>3</v>
      </c>
      <c r="AG529" s="8" t="s">
        <v>8</v>
      </c>
      <c r="AH529" s="12">
        <f>+AT526</f>
        <v>192</v>
      </c>
      <c r="AI529" s="12"/>
      <c r="AJ529" s="12"/>
      <c r="AK529" s="1" t="s">
        <v>18</v>
      </c>
      <c r="BJ529" s="3"/>
    </row>
    <row r="530" spans="2:62">
      <c r="B530" s="6"/>
      <c r="D530" s="1" t="s">
        <v>15</v>
      </c>
      <c r="F530" s="12">
        <f>F529*I529/(M529*P529+T529*V529+Z529*AB529+AF529*AH529)</f>
        <v>1.1363636363636365</v>
      </c>
      <c r="G530" s="12"/>
      <c r="H530" s="12"/>
      <c r="BJ530" s="3"/>
    </row>
    <row r="531" spans="2:62">
      <c r="B531" s="6"/>
      <c r="F531" s="8"/>
      <c r="G531" s="8"/>
      <c r="H531" s="8"/>
      <c r="BJ531" s="3"/>
    </row>
    <row r="532" spans="2:62">
      <c r="B532" s="6"/>
      <c r="D532" s="7" t="s">
        <v>30</v>
      </c>
      <c r="BJ532" s="3"/>
    </row>
    <row r="533" spans="2:62">
      <c r="B533" s="6"/>
      <c r="F533" s="13">
        <v>15</v>
      </c>
      <c r="G533" s="13"/>
      <c r="H533" s="1" t="s">
        <v>1</v>
      </c>
      <c r="J533" s="12">
        <f>+F533</f>
        <v>15</v>
      </c>
      <c r="K533" s="12"/>
      <c r="L533" s="1" t="s">
        <v>1</v>
      </c>
      <c r="M533" s="12">
        <f>+J533</f>
        <v>15</v>
      </c>
      <c r="N533" s="12"/>
      <c r="O533" s="1" t="s">
        <v>1</v>
      </c>
      <c r="Q533" s="12">
        <f>+M533</f>
        <v>15</v>
      </c>
      <c r="R533" s="12"/>
      <c r="S533" s="1" t="s">
        <v>1</v>
      </c>
      <c r="BJ533" s="3"/>
    </row>
    <row r="534" spans="2:62">
      <c r="B534" s="6"/>
      <c r="BJ534" s="3"/>
    </row>
    <row r="535" spans="2:62">
      <c r="B535" s="6"/>
      <c r="E535" s="13">
        <v>5</v>
      </c>
      <c r="F535" s="13"/>
      <c r="G535" s="1" t="s">
        <v>0</v>
      </c>
      <c r="BJ535" s="3"/>
    </row>
    <row r="536" spans="2:62">
      <c r="B536" s="6"/>
      <c r="BJ536" s="3"/>
    </row>
    <row r="537" spans="2:62">
      <c r="B537" s="6"/>
      <c r="BJ537" s="3"/>
    </row>
    <row r="538" spans="2:62">
      <c r="B538" s="6"/>
      <c r="H538" s="1" t="s">
        <v>20</v>
      </c>
      <c r="L538" s="1" t="s">
        <v>21</v>
      </c>
      <c r="Q538" s="1" t="s">
        <v>22</v>
      </c>
      <c r="BJ538" s="3"/>
    </row>
    <row r="539" spans="2:62">
      <c r="B539" s="6"/>
      <c r="L539" s="1" t="s">
        <v>15</v>
      </c>
      <c r="N539" s="12">
        <f>+F553</f>
        <v>1.1363636363636365</v>
      </c>
      <c r="O539" s="12"/>
      <c r="P539" s="12"/>
      <c r="BJ539" s="3"/>
    </row>
    <row r="540" spans="2:62">
      <c r="B540" s="6"/>
      <c r="BJ540" s="3"/>
    </row>
    <row r="541" spans="2:62">
      <c r="B541" s="6"/>
      <c r="C541" s="12">
        <f>E535*L544/2+2*F533</f>
        <v>60</v>
      </c>
      <c r="D541" s="12"/>
      <c r="E541" s="1" t="s">
        <v>1</v>
      </c>
      <c r="U541" s="12">
        <f>+E535*L544+F533+J533+M533+Q533-C541</f>
        <v>60</v>
      </c>
      <c r="V541" s="12"/>
      <c r="W541" s="1" t="s">
        <v>1</v>
      </c>
      <c r="BJ541" s="3"/>
    </row>
    <row r="542" spans="2:62">
      <c r="B542" s="6"/>
      <c r="C542" s="8"/>
      <c r="D542" s="12">
        <f>+L544/5</f>
        <v>2.4</v>
      </c>
      <c r="E542" s="12"/>
      <c r="F542" s="1" t="s">
        <v>3</v>
      </c>
      <c r="H542" s="12">
        <f>+D542</f>
        <v>2.4</v>
      </c>
      <c r="I542" s="12"/>
      <c r="J542" s="1" t="s">
        <v>3</v>
      </c>
      <c r="K542" s="12">
        <f>+H542</f>
        <v>2.4</v>
      </c>
      <c r="L542" s="12"/>
      <c r="M542" s="1" t="s">
        <v>3</v>
      </c>
      <c r="O542" s="12">
        <f>+K542</f>
        <v>2.4</v>
      </c>
      <c r="P542" s="12"/>
      <c r="Q542" s="1" t="s">
        <v>3</v>
      </c>
      <c r="R542" s="12">
        <f>+O542</f>
        <v>2.4</v>
      </c>
      <c r="S542" s="12"/>
      <c r="T542" s="1" t="s">
        <v>3</v>
      </c>
      <c r="X542" s="8"/>
      <c r="Y542" s="8"/>
      <c r="BJ542" s="3"/>
    </row>
    <row r="543" spans="2:62">
      <c r="B543" s="6"/>
      <c r="C543" s="8"/>
      <c r="D543" s="8"/>
      <c r="X543" s="8"/>
      <c r="Y543" s="8"/>
      <c r="BJ543" s="3"/>
    </row>
    <row r="544" spans="2:62">
      <c r="B544" s="6"/>
      <c r="K544" s="1" t="s">
        <v>2</v>
      </c>
      <c r="L544" s="13">
        <v>12</v>
      </c>
      <c r="M544" s="13"/>
      <c r="N544" s="1" t="s">
        <v>3</v>
      </c>
      <c r="BJ544" s="3"/>
    </row>
    <row r="545" spans="2:62">
      <c r="B545" s="6"/>
      <c r="F545" s="1" t="s">
        <v>4</v>
      </c>
      <c r="BJ545" s="3"/>
    </row>
    <row r="546" spans="2:62">
      <c r="B546" s="6"/>
      <c r="BJ546" s="3"/>
    </row>
    <row r="547" spans="2:62">
      <c r="B547" s="6"/>
      <c r="D547" s="1" t="s">
        <v>5</v>
      </c>
      <c r="E547" s="12">
        <f>+L544</f>
        <v>12</v>
      </c>
      <c r="F547" s="12"/>
      <c r="G547" s="8" t="s">
        <v>6</v>
      </c>
      <c r="H547" s="1">
        <v>4</v>
      </c>
      <c r="I547" s="8" t="s">
        <v>7</v>
      </c>
      <c r="J547" s="12">
        <f>+E547/H547</f>
        <v>3</v>
      </c>
      <c r="K547" s="12"/>
      <c r="L547" s="1" t="s">
        <v>3</v>
      </c>
      <c r="Q547" s="1" t="s">
        <v>11</v>
      </c>
      <c r="S547" s="12">
        <f>+C541</f>
        <v>60</v>
      </c>
      <c r="T547" s="12"/>
      <c r="U547" s="8" t="s">
        <v>8</v>
      </c>
      <c r="V547" s="12">
        <f>+J547</f>
        <v>3</v>
      </c>
      <c r="W547" s="12"/>
      <c r="X547" s="8" t="s">
        <v>9</v>
      </c>
      <c r="Y547" s="12">
        <f>+E535</f>
        <v>5</v>
      </c>
      <c r="Z547" s="12"/>
      <c r="AA547" s="8" t="s">
        <v>8</v>
      </c>
      <c r="AB547" s="12">
        <f>+J547</f>
        <v>3</v>
      </c>
      <c r="AC547" s="12"/>
      <c r="AD547" s="8" t="s">
        <v>8</v>
      </c>
      <c r="AE547" s="12">
        <f>+AB547/2</f>
        <v>1.5</v>
      </c>
      <c r="AF547" s="12"/>
      <c r="AG547" s="8" t="s">
        <v>9</v>
      </c>
      <c r="AH547" s="12">
        <f>+F533</f>
        <v>15</v>
      </c>
      <c r="AI547" s="12"/>
      <c r="AJ547" s="8" t="s">
        <v>8</v>
      </c>
      <c r="AK547" s="12">
        <f>+J547-D542</f>
        <v>0.60000000000000009</v>
      </c>
      <c r="AL547" s="12"/>
      <c r="AM547" s="8" t="s">
        <v>7</v>
      </c>
      <c r="AN547" s="12">
        <f>+S547*V547-Y547*AB547*AE547-AH547*AK547</f>
        <v>148.5</v>
      </c>
      <c r="AO547" s="12"/>
      <c r="AP547" s="12"/>
      <c r="AQ547" s="1" t="s">
        <v>10</v>
      </c>
      <c r="BJ547" s="3"/>
    </row>
    <row r="548" spans="2:62">
      <c r="B548" s="6"/>
      <c r="D548" s="1" t="s">
        <v>5</v>
      </c>
      <c r="E548" s="1">
        <v>2</v>
      </c>
      <c r="F548" s="8" t="s">
        <v>8</v>
      </c>
      <c r="G548" s="12">
        <f>+E547</f>
        <v>12</v>
      </c>
      <c r="H548" s="12"/>
      <c r="I548" s="8" t="s">
        <v>6</v>
      </c>
      <c r="J548" s="1">
        <v>4</v>
      </c>
      <c r="K548" s="8" t="s">
        <v>7</v>
      </c>
      <c r="L548" s="12">
        <f>E548*G548/J548</f>
        <v>6</v>
      </c>
      <c r="M548" s="12"/>
      <c r="N548" s="1" t="s">
        <v>3</v>
      </c>
      <c r="Q548" s="1" t="s">
        <v>12</v>
      </c>
      <c r="S548" s="12">
        <f>+C541</f>
        <v>60</v>
      </c>
      <c r="T548" s="12"/>
      <c r="U548" s="8" t="s">
        <v>8</v>
      </c>
      <c r="V548" s="12">
        <f>+L548</f>
        <v>6</v>
      </c>
      <c r="W548" s="12"/>
      <c r="X548" s="8" t="s">
        <v>9</v>
      </c>
      <c r="Y548" s="12">
        <f>+E535</f>
        <v>5</v>
      </c>
      <c r="Z548" s="12"/>
      <c r="AA548" s="8" t="s">
        <v>8</v>
      </c>
      <c r="AB548" s="12">
        <f>+L548</f>
        <v>6</v>
      </c>
      <c r="AC548" s="12"/>
      <c r="AD548" s="8" t="s">
        <v>8</v>
      </c>
      <c r="AE548" s="12">
        <f>+AB548/2</f>
        <v>3</v>
      </c>
      <c r="AF548" s="12"/>
      <c r="AG548" s="8" t="s">
        <v>9</v>
      </c>
      <c r="AH548" s="12">
        <f>+F533</f>
        <v>15</v>
      </c>
      <c r="AI548" s="12"/>
      <c r="AJ548" s="8" t="s">
        <v>8</v>
      </c>
      <c r="AK548" s="12">
        <f>+L548-D542</f>
        <v>3.6</v>
      </c>
      <c r="AL548" s="12"/>
      <c r="AM548" s="8" t="s">
        <v>9</v>
      </c>
      <c r="AN548" s="12">
        <f>+J533</f>
        <v>15</v>
      </c>
      <c r="AO548" s="12"/>
      <c r="AP548" s="8" t="s">
        <v>8</v>
      </c>
      <c r="AQ548" s="12">
        <f>+L548-D542-H542</f>
        <v>1.2000000000000002</v>
      </c>
      <c r="AR548" s="12"/>
      <c r="AS548" s="8" t="s">
        <v>7</v>
      </c>
      <c r="AT548" s="12">
        <f>+S548*V548-Y548*AB548*AE548-AH548*AK548-AN548*AQ548</f>
        <v>198</v>
      </c>
      <c r="AU548" s="12"/>
      <c r="AV548" s="12"/>
      <c r="AW548" s="1" t="s">
        <v>10</v>
      </c>
      <c r="BJ548" s="3"/>
    </row>
    <row r="549" spans="2:62">
      <c r="B549" s="6"/>
      <c r="D549" s="1" t="s">
        <v>5</v>
      </c>
      <c r="E549" s="1">
        <v>3</v>
      </c>
      <c r="F549" s="8" t="s">
        <v>8</v>
      </c>
      <c r="G549" s="12">
        <f>+G548</f>
        <v>12</v>
      </c>
      <c r="H549" s="12"/>
      <c r="I549" s="8" t="s">
        <v>6</v>
      </c>
      <c r="J549" s="1">
        <v>4</v>
      </c>
      <c r="K549" s="8" t="s">
        <v>7</v>
      </c>
      <c r="L549" s="12">
        <f>E549*G549/J549</f>
        <v>9</v>
      </c>
      <c r="M549" s="12"/>
      <c r="N549" s="1" t="s">
        <v>3</v>
      </c>
      <c r="Q549" s="1" t="s">
        <v>13</v>
      </c>
      <c r="S549" s="12">
        <f>+C541</f>
        <v>60</v>
      </c>
      <c r="T549" s="12"/>
      <c r="U549" s="8" t="s">
        <v>8</v>
      </c>
      <c r="V549" s="12">
        <f>+L549</f>
        <v>9</v>
      </c>
      <c r="W549" s="12"/>
      <c r="X549" s="8" t="s">
        <v>9</v>
      </c>
      <c r="Y549" s="12">
        <f>+E535</f>
        <v>5</v>
      </c>
      <c r="Z549" s="12"/>
      <c r="AA549" s="8" t="s">
        <v>8</v>
      </c>
      <c r="AB549" s="12">
        <f>+L549</f>
        <v>9</v>
      </c>
      <c r="AC549" s="12"/>
      <c r="AD549" s="8" t="s">
        <v>8</v>
      </c>
      <c r="AE549" s="12">
        <f>+AB549/2</f>
        <v>4.5</v>
      </c>
      <c r="AF549" s="12"/>
      <c r="AG549" s="8" t="s">
        <v>9</v>
      </c>
      <c r="AH549" s="12">
        <f>+F533</f>
        <v>15</v>
      </c>
      <c r="AI549" s="12"/>
      <c r="AJ549" s="8" t="s">
        <v>8</v>
      </c>
      <c r="AK549" s="12">
        <f>+L549-D542</f>
        <v>6.6</v>
      </c>
      <c r="AL549" s="12"/>
      <c r="AM549" s="8" t="s">
        <v>9</v>
      </c>
      <c r="AN549" s="12">
        <f>+J533</f>
        <v>15</v>
      </c>
      <c r="AO549" s="12"/>
      <c r="AP549" s="8" t="s">
        <v>8</v>
      </c>
      <c r="AQ549" s="12">
        <f>+L549-D542-H542</f>
        <v>4.1999999999999993</v>
      </c>
      <c r="AR549" s="12"/>
      <c r="AS549" s="8" t="s">
        <v>9</v>
      </c>
      <c r="AT549" s="12">
        <f>+M533</f>
        <v>15</v>
      </c>
      <c r="AU549" s="12"/>
      <c r="AV549" s="8" t="s">
        <v>8</v>
      </c>
      <c r="AW549" s="12">
        <f>+L549-D542-H542-K542</f>
        <v>1.7999999999999994</v>
      </c>
      <c r="AX549" s="12"/>
      <c r="AY549" s="8" t="s">
        <v>7</v>
      </c>
      <c r="AZ549" s="12">
        <f>+S549*V549-Y549*AB549*AE549-AH549*AK549-AN549*AQ549-AT549*AW549</f>
        <v>148.5</v>
      </c>
      <c r="BA549" s="12"/>
      <c r="BB549" s="12"/>
      <c r="BC549" s="1" t="s">
        <v>10</v>
      </c>
      <c r="BJ549" s="3"/>
    </row>
    <row r="550" spans="2:62">
      <c r="B550" s="6"/>
      <c r="D550" s="1" t="s">
        <v>5</v>
      </c>
      <c r="E550" s="12">
        <f>+L544/2</f>
        <v>6</v>
      </c>
      <c r="F550" s="12"/>
      <c r="G550" s="1" t="s">
        <v>3</v>
      </c>
      <c r="Q550" s="1" t="s">
        <v>14</v>
      </c>
      <c r="T550" s="12">
        <f>+C541</f>
        <v>60</v>
      </c>
      <c r="U550" s="12"/>
      <c r="V550" s="8" t="s">
        <v>8</v>
      </c>
      <c r="W550" s="12">
        <f>+E550</f>
        <v>6</v>
      </c>
      <c r="X550" s="12"/>
      <c r="Y550" s="8" t="s">
        <v>9</v>
      </c>
      <c r="Z550" s="12">
        <f>+E535</f>
        <v>5</v>
      </c>
      <c r="AA550" s="12"/>
      <c r="AB550" s="8" t="s">
        <v>8</v>
      </c>
      <c r="AC550" s="12">
        <f>+E550</f>
        <v>6</v>
      </c>
      <c r="AD550" s="12"/>
      <c r="AE550" s="8" t="s">
        <v>8</v>
      </c>
      <c r="AF550" s="12">
        <f>+AC550/2</f>
        <v>3</v>
      </c>
      <c r="AG550" s="12"/>
      <c r="AH550" s="8" t="s">
        <v>9</v>
      </c>
      <c r="AI550" s="12">
        <f>+F533</f>
        <v>15</v>
      </c>
      <c r="AJ550" s="12"/>
      <c r="AK550" s="8" t="s">
        <v>8</v>
      </c>
      <c r="AL550" s="12">
        <f>+E550-D542</f>
        <v>3.6</v>
      </c>
      <c r="AM550" s="12"/>
      <c r="AN550" s="8" t="s">
        <v>9</v>
      </c>
      <c r="AO550" s="12">
        <f>+J533</f>
        <v>15</v>
      </c>
      <c r="AP550" s="12"/>
      <c r="AQ550" s="8" t="s">
        <v>8</v>
      </c>
      <c r="AR550" s="12">
        <f>+E550-D542-H542</f>
        <v>1.2000000000000002</v>
      </c>
      <c r="AS550" s="12"/>
      <c r="AT550" s="8" t="s">
        <v>7</v>
      </c>
      <c r="AU550" s="12">
        <f>+T550*W550-Z550*AC550*AF550-AI550*AL550-AO550*AR550</f>
        <v>198</v>
      </c>
      <c r="AV550" s="12"/>
      <c r="AW550" s="12"/>
      <c r="AX550" s="1" t="s">
        <v>10</v>
      </c>
      <c r="BJ550" s="3"/>
    </row>
    <row r="551" spans="2:62">
      <c r="B551" s="6"/>
      <c r="D551" s="1" t="s">
        <v>19</v>
      </c>
      <c r="BJ551" s="3"/>
    </row>
    <row r="552" spans="2:62">
      <c r="B552" s="6"/>
      <c r="D552" s="1" t="s">
        <v>15</v>
      </c>
      <c r="F552" s="12">
        <v>12.5</v>
      </c>
      <c r="G552" s="12"/>
      <c r="H552" s="8" t="s">
        <v>8</v>
      </c>
      <c r="I552" s="12">
        <f>+AU550</f>
        <v>198</v>
      </c>
      <c r="J552" s="12"/>
      <c r="K552" s="12"/>
      <c r="L552" s="1" t="s">
        <v>16</v>
      </c>
      <c r="M552" s="12">
        <v>2.5</v>
      </c>
      <c r="N552" s="12"/>
      <c r="O552" s="8" t="s">
        <v>8</v>
      </c>
      <c r="P552" s="12">
        <f>+I552</f>
        <v>198</v>
      </c>
      <c r="Q552" s="12"/>
      <c r="R552" s="12"/>
      <c r="S552" s="8" t="s">
        <v>17</v>
      </c>
      <c r="T552" s="1">
        <v>3</v>
      </c>
      <c r="U552" s="8" t="s">
        <v>8</v>
      </c>
      <c r="V552" s="12">
        <f>+AN547</f>
        <v>148.5</v>
      </c>
      <c r="W552" s="12"/>
      <c r="X552" s="12"/>
      <c r="Y552" s="8" t="s">
        <v>17</v>
      </c>
      <c r="Z552" s="1">
        <v>4</v>
      </c>
      <c r="AA552" s="8" t="s">
        <v>8</v>
      </c>
      <c r="AB552" s="12">
        <f>+AT548</f>
        <v>198</v>
      </c>
      <c r="AC552" s="12"/>
      <c r="AD552" s="12"/>
      <c r="AE552" s="8" t="s">
        <v>17</v>
      </c>
      <c r="AF552" s="1">
        <v>3</v>
      </c>
      <c r="AG552" s="8" t="s">
        <v>8</v>
      </c>
      <c r="AH552" s="12">
        <f>+AZ549</f>
        <v>148.5</v>
      </c>
      <c r="AI552" s="12"/>
      <c r="AJ552" s="12"/>
      <c r="AK552" s="1" t="s">
        <v>18</v>
      </c>
      <c r="BJ552" s="3"/>
    </row>
    <row r="553" spans="2:62">
      <c r="B553" s="6"/>
      <c r="D553" s="1" t="s">
        <v>15</v>
      </c>
      <c r="F553" s="12">
        <f>F552*I552/(M552*P552+T552*V552+Z552*AB552+AF552*AH552)</f>
        <v>1.1363636363636365</v>
      </c>
      <c r="G553" s="12"/>
      <c r="H553" s="12"/>
      <c r="BJ553" s="3"/>
    </row>
    <row r="554" spans="2:62">
      <c r="B554" s="6"/>
      <c r="F554" s="8"/>
      <c r="G554" s="8"/>
      <c r="H554" s="8"/>
      <c r="BJ554" s="3"/>
    </row>
    <row r="555" spans="2:62">
      <c r="B555" s="6"/>
      <c r="D555" s="7" t="s">
        <v>30</v>
      </c>
      <c r="BJ555" s="3"/>
    </row>
    <row r="556" spans="2:62">
      <c r="B556" s="6"/>
      <c r="F556" s="13">
        <v>15</v>
      </c>
      <c r="G556" s="13"/>
      <c r="H556" s="1" t="s">
        <v>1</v>
      </c>
      <c r="J556" s="12">
        <f>+F556</f>
        <v>15</v>
      </c>
      <c r="K556" s="12"/>
      <c r="L556" s="1" t="s">
        <v>1</v>
      </c>
      <c r="M556" s="12">
        <f>+J556</f>
        <v>15</v>
      </c>
      <c r="N556" s="12"/>
      <c r="O556" s="1" t="s">
        <v>1</v>
      </c>
      <c r="Q556" s="12">
        <f>+M556</f>
        <v>15</v>
      </c>
      <c r="R556" s="12"/>
      <c r="S556" s="1" t="s">
        <v>1</v>
      </c>
      <c r="T556" s="12">
        <f>+Q556</f>
        <v>15</v>
      </c>
      <c r="U556" s="12"/>
      <c r="V556" s="1" t="s">
        <v>1</v>
      </c>
      <c r="BJ556" s="3"/>
    </row>
    <row r="557" spans="2:62">
      <c r="B557" s="6"/>
      <c r="BJ557" s="3"/>
    </row>
    <row r="558" spans="2:62">
      <c r="B558" s="6"/>
      <c r="E558" s="13">
        <v>5</v>
      </c>
      <c r="F558" s="13"/>
      <c r="G558" s="1" t="s">
        <v>0</v>
      </c>
      <c r="BJ558" s="3"/>
    </row>
    <row r="559" spans="2:62">
      <c r="B559" s="6"/>
      <c r="BJ559" s="3"/>
    </row>
    <row r="560" spans="2:62">
      <c r="B560" s="6"/>
      <c r="BJ560" s="3"/>
    </row>
    <row r="561" spans="2:62">
      <c r="B561" s="6"/>
      <c r="I561" s="1" t="s">
        <v>20</v>
      </c>
      <c r="N561" s="1" t="s">
        <v>21</v>
      </c>
      <c r="T561" s="1" t="s">
        <v>22</v>
      </c>
      <c r="BJ561" s="3"/>
    </row>
    <row r="562" spans="2:62">
      <c r="B562" s="6"/>
      <c r="L562" s="1" t="s">
        <v>15</v>
      </c>
      <c r="N562" s="12">
        <f>+F576</f>
        <v>1.1467889908256881</v>
      </c>
      <c r="O562" s="12"/>
      <c r="P562" s="12"/>
      <c r="BJ562" s="3"/>
    </row>
    <row r="563" spans="2:62">
      <c r="B563" s="6"/>
      <c r="BJ563" s="3"/>
    </row>
    <row r="564" spans="2:62">
      <c r="B564" s="6"/>
      <c r="C564" s="12">
        <f>(E558*M567*M567/2+F556*(H565+K565+O565+R565+V565)+J556*(K565+O565+R565+V565)+M556*(O565+R565+V565)+Q556*(R565+V565)+T556*V565)/M567</f>
        <v>67.5</v>
      </c>
      <c r="D564" s="12"/>
      <c r="E564" s="1" t="s">
        <v>1</v>
      </c>
      <c r="X564" s="12">
        <f>+E558*M567+F556+J556+M556+Q556+T556-C564</f>
        <v>67.5</v>
      </c>
      <c r="Y564" s="12"/>
      <c r="Z564" s="1" t="s">
        <v>1</v>
      </c>
      <c r="BJ564" s="3"/>
    </row>
    <row r="565" spans="2:62">
      <c r="B565" s="6"/>
      <c r="C565" s="8"/>
      <c r="D565" s="12">
        <f>+M567/6</f>
        <v>2</v>
      </c>
      <c r="E565" s="12"/>
      <c r="F565" s="1" t="s">
        <v>3</v>
      </c>
      <c r="H565" s="12">
        <f>+D565</f>
        <v>2</v>
      </c>
      <c r="I565" s="12"/>
      <c r="J565" s="1" t="s">
        <v>3</v>
      </c>
      <c r="K565" s="12">
        <f>+H565</f>
        <v>2</v>
      </c>
      <c r="L565" s="12"/>
      <c r="M565" s="1" t="s">
        <v>3</v>
      </c>
      <c r="O565" s="12">
        <f>+K565</f>
        <v>2</v>
      </c>
      <c r="P565" s="12"/>
      <c r="Q565" s="1" t="s">
        <v>3</v>
      </c>
      <c r="R565" s="12">
        <f>+O565</f>
        <v>2</v>
      </c>
      <c r="S565" s="12"/>
      <c r="T565" s="1" t="s">
        <v>3</v>
      </c>
      <c r="V565" s="12">
        <f>+R565</f>
        <v>2</v>
      </c>
      <c r="W565" s="12"/>
      <c r="X565" s="8" t="s">
        <v>3</v>
      </c>
      <c r="Y565" s="8"/>
      <c r="BJ565" s="3"/>
    </row>
    <row r="566" spans="2:62">
      <c r="B566" s="6"/>
      <c r="C566" s="8"/>
      <c r="D566" s="8"/>
      <c r="X566" s="8"/>
      <c r="Y566" s="8"/>
      <c r="BJ566" s="3"/>
    </row>
    <row r="567" spans="2:62">
      <c r="B567" s="6"/>
      <c r="L567" s="1" t="s">
        <v>2</v>
      </c>
      <c r="M567" s="13">
        <v>12</v>
      </c>
      <c r="N567" s="13"/>
      <c r="O567" s="1" t="s">
        <v>3</v>
      </c>
      <c r="BJ567" s="3"/>
    </row>
    <row r="568" spans="2:62">
      <c r="B568" s="6"/>
      <c r="F568" s="1" t="s">
        <v>4</v>
      </c>
      <c r="BJ568" s="3"/>
    </row>
    <row r="569" spans="2:62">
      <c r="B569" s="6"/>
      <c r="BJ569" s="3"/>
    </row>
    <row r="570" spans="2:62">
      <c r="B570" s="6"/>
      <c r="D570" s="1" t="s">
        <v>5</v>
      </c>
      <c r="E570" s="12">
        <f>+M567</f>
        <v>12</v>
      </c>
      <c r="F570" s="12"/>
      <c r="G570" s="8" t="s">
        <v>6</v>
      </c>
      <c r="H570" s="1">
        <v>4</v>
      </c>
      <c r="I570" s="8" t="s">
        <v>7</v>
      </c>
      <c r="J570" s="12">
        <f>+E570/H570</f>
        <v>3</v>
      </c>
      <c r="K570" s="12"/>
      <c r="L570" s="1" t="s">
        <v>3</v>
      </c>
      <c r="Q570" s="1" t="s">
        <v>11</v>
      </c>
      <c r="S570" s="12">
        <f>+C564</f>
        <v>67.5</v>
      </c>
      <c r="T570" s="12"/>
      <c r="U570" s="8" t="s">
        <v>8</v>
      </c>
      <c r="V570" s="12">
        <f>+J570</f>
        <v>3</v>
      </c>
      <c r="W570" s="12"/>
      <c r="X570" s="8" t="s">
        <v>9</v>
      </c>
      <c r="Y570" s="12">
        <f>+E558</f>
        <v>5</v>
      </c>
      <c r="Z570" s="12"/>
      <c r="AA570" s="8" t="s">
        <v>8</v>
      </c>
      <c r="AB570" s="12">
        <f>+J570</f>
        <v>3</v>
      </c>
      <c r="AC570" s="12"/>
      <c r="AD570" s="8" t="s">
        <v>8</v>
      </c>
      <c r="AE570" s="12">
        <f>+AB570/2</f>
        <v>1.5</v>
      </c>
      <c r="AF570" s="12"/>
      <c r="AG570" s="8" t="s">
        <v>9</v>
      </c>
      <c r="AH570" s="12">
        <f>+F556</f>
        <v>15</v>
      </c>
      <c r="AI570" s="12"/>
      <c r="AJ570" s="8" t="s">
        <v>8</v>
      </c>
      <c r="AK570" s="12">
        <f>+J570-D565</f>
        <v>1</v>
      </c>
      <c r="AL570" s="12"/>
      <c r="AM570" s="8" t="s">
        <v>7</v>
      </c>
      <c r="AN570" s="12">
        <f>+S570*V570-Y570*AB570*AE570-AH570*AK570</f>
        <v>165</v>
      </c>
      <c r="AO570" s="12"/>
      <c r="AP570" s="12"/>
      <c r="AQ570" s="1" t="s">
        <v>10</v>
      </c>
      <c r="BJ570" s="3"/>
    </row>
    <row r="571" spans="2:62">
      <c r="B571" s="6"/>
      <c r="D571" s="1" t="s">
        <v>5</v>
      </c>
      <c r="E571" s="1">
        <v>2</v>
      </c>
      <c r="F571" s="8" t="s">
        <v>8</v>
      </c>
      <c r="G571" s="12">
        <f>+E570</f>
        <v>12</v>
      </c>
      <c r="H571" s="12"/>
      <c r="I571" s="8" t="s">
        <v>6</v>
      </c>
      <c r="J571" s="1">
        <v>4</v>
      </c>
      <c r="K571" s="8" t="s">
        <v>7</v>
      </c>
      <c r="L571" s="12">
        <f>E571*G571/J571</f>
        <v>6</v>
      </c>
      <c r="M571" s="12"/>
      <c r="N571" s="1" t="s">
        <v>3</v>
      </c>
      <c r="Q571" s="1" t="s">
        <v>12</v>
      </c>
      <c r="S571" s="12">
        <f>+C564</f>
        <v>67.5</v>
      </c>
      <c r="T571" s="12"/>
      <c r="U571" s="8" t="s">
        <v>8</v>
      </c>
      <c r="V571" s="12">
        <f>+L571</f>
        <v>6</v>
      </c>
      <c r="W571" s="12"/>
      <c r="X571" s="8" t="s">
        <v>9</v>
      </c>
      <c r="Y571" s="12">
        <f>+E558</f>
        <v>5</v>
      </c>
      <c r="Z571" s="12"/>
      <c r="AA571" s="8" t="s">
        <v>8</v>
      </c>
      <c r="AB571" s="12">
        <f>+L571</f>
        <v>6</v>
      </c>
      <c r="AC571" s="12"/>
      <c r="AD571" s="8" t="s">
        <v>8</v>
      </c>
      <c r="AE571" s="12">
        <f>+AB571/2</f>
        <v>3</v>
      </c>
      <c r="AF571" s="12"/>
      <c r="AG571" s="8" t="s">
        <v>9</v>
      </c>
      <c r="AH571" s="12">
        <f>+F556</f>
        <v>15</v>
      </c>
      <c r="AI571" s="12"/>
      <c r="AJ571" s="8" t="s">
        <v>8</v>
      </c>
      <c r="AK571" s="12">
        <f>+L571-D565</f>
        <v>4</v>
      </c>
      <c r="AL571" s="12"/>
      <c r="AM571" s="8" t="s">
        <v>9</v>
      </c>
      <c r="AN571" s="12">
        <f>+J556</f>
        <v>15</v>
      </c>
      <c r="AO571" s="12"/>
      <c r="AP571" s="8" t="s">
        <v>8</v>
      </c>
      <c r="AQ571" s="12">
        <f>+L571-D565-H565</f>
        <v>2</v>
      </c>
      <c r="AR571" s="12"/>
      <c r="AS571" s="8" t="s">
        <v>7</v>
      </c>
      <c r="AT571" s="12">
        <f>+S571*V571-Y571*AB571*AE571-AH571*AK571-AN571*AQ571</f>
        <v>225</v>
      </c>
      <c r="AU571" s="12"/>
      <c r="AV571" s="12"/>
      <c r="AW571" s="1" t="s">
        <v>10</v>
      </c>
      <c r="BJ571" s="3"/>
    </row>
    <row r="572" spans="2:62">
      <c r="B572" s="6"/>
      <c r="D572" s="1" t="s">
        <v>5</v>
      </c>
      <c r="E572" s="1">
        <v>3</v>
      </c>
      <c r="F572" s="8" t="s">
        <v>8</v>
      </c>
      <c r="G572" s="12">
        <f>+G571</f>
        <v>12</v>
      </c>
      <c r="H572" s="12"/>
      <c r="I572" s="8" t="s">
        <v>6</v>
      </c>
      <c r="J572" s="1">
        <v>4</v>
      </c>
      <c r="K572" s="8" t="s">
        <v>7</v>
      </c>
      <c r="L572" s="12">
        <f>E572*G572/J572</f>
        <v>9</v>
      </c>
      <c r="M572" s="12"/>
      <c r="N572" s="1" t="s">
        <v>3</v>
      </c>
      <c r="Q572" s="1" t="s">
        <v>13</v>
      </c>
      <c r="S572" s="12">
        <f>+C564</f>
        <v>67.5</v>
      </c>
      <c r="T572" s="12"/>
      <c r="U572" s="8" t="s">
        <v>8</v>
      </c>
      <c r="V572" s="12">
        <f>+L572</f>
        <v>9</v>
      </c>
      <c r="W572" s="12"/>
      <c r="X572" s="8" t="s">
        <v>9</v>
      </c>
      <c r="Y572" s="12">
        <f>+E558</f>
        <v>5</v>
      </c>
      <c r="Z572" s="12"/>
      <c r="AA572" s="8" t="s">
        <v>8</v>
      </c>
      <c r="AB572" s="12">
        <f>+L572</f>
        <v>9</v>
      </c>
      <c r="AC572" s="12"/>
      <c r="AD572" s="8" t="s">
        <v>8</v>
      </c>
      <c r="AE572" s="12">
        <f>+AB572/2</f>
        <v>4.5</v>
      </c>
      <c r="AF572" s="12"/>
      <c r="AG572" s="8" t="s">
        <v>9</v>
      </c>
      <c r="AH572" s="12">
        <f>+F556</f>
        <v>15</v>
      </c>
      <c r="AI572" s="12"/>
      <c r="AJ572" s="8" t="s">
        <v>8</v>
      </c>
      <c r="AK572" s="12">
        <f>+L572-D565</f>
        <v>7</v>
      </c>
      <c r="AL572" s="12"/>
      <c r="AM572" s="8" t="s">
        <v>9</v>
      </c>
      <c r="AN572" s="12">
        <f>+J556</f>
        <v>15</v>
      </c>
      <c r="AO572" s="12"/>
      <c r="AP572" s="8" t="s">
        <v>8</v>
      </c>
      <c r="AQ572" s="12">
        <f>+L572-D565-H565</f>
        <v>5</v>
      </c>
      <c r="AR572" s="12"/>
      <c r="AS572" s="8" t="s">
        <v>9</v>
      </c>
      <c r="AT572" s="12">
        <f>+M556</f>
        <v>15</v>
      </c>
      <c r="AU572" s="12"/>
      <c r="AV572" s="8" t="s">
        <v>8</v>
      </c>
      <c r="AW572" s="12">
        <f>+L572-D565-H565-K565</f>
        <v>3</v>
      </c>
      <c r="AX572" s="12"/>
      <c r="AY572" s="8" t="s">
        <v>9</v>
      </c>
      <c r="AZ572" s="12">
        <f>+Q556</f>
        <v>15</v>
      </c>
      <c r="BA572" s="12"/>
      <c r="BB572" s="8" t="s">
        <v>8</v>
      </c>
      <c r="BC572" s="12">
        <f>+L572-D565-H565-K565-O565</f>
        <v>1</v>
      </c>
      <c r="BD572" s="12"/>
      <c r="BE572" s="8" t="s">
        <v>7</v>
      </c>
      <c r="BF572" s="12">
        <f>+S572*V572-Y572*AB572*AE572-AH572*AK572-AN572*AQ572-AT572*AW572-AZ572*BC572</f>
        <v>165</v>
      </c>
      <c r="BG572" s="12"/>
      <c r="BH572" s="12"/>
      <c r="BI572" s="1" t="s">
        <v>10</v>
      </c>
      <c r="BJ572" s="3"/>
    </row>
    <row r="573" spans="2:62">
      <c r="B573" s="6"/>
      <c r="D573" s="1" t="s">
        <v>5</v>
      </c>
      <c r="E573" s="12">
        <f>+M567/2</f>
        <v>6</v>
      </c>
      <c r="F573" s="12"/>
      <c r="G573" s="1" t="s">
        <v>3</v>
      </c>
      <c r="Q573" s="1" t="s">
        <v>14</v>
      </c>
      <c r="T573" s="12">
        <f>+C564</f>
        <v>67.5</v>
      </c>
      <c r="U573" s="12"/>
      <c r="V573" s="8" t="s">
        <v>8</v>
      </c>
      <c r="W573" s="12">
        <f>+E573</f>
        <v>6</v>
      </c>
      <c r="X573" s="12"/>
      <c r="Y573" s="8" t="s">
        <v>9</v>
      </c>
      <c r="Z573" s="12">
        <f>+E558</f>
        <v>5</v>
      </c>
      <c r="AA573" s="12"/>
      <c r="AB573" s="8" t="s">
        <v>8</v>
      </c>
      <c r="AC573" s="12">
        <f>+E573</f>
        <v>6</v>
      </c>
      <c r="AD573" s="12"/>
      <c r="AE573" s="8" t="s">
        <v>8</v>
      </c>
      <c r="AF573" s="12">
        <f>+AC573/2</f>
        <v>3</v>
      </c>
      <c r="AG573" s="12"/>
      <c r="AH573" s="8" t="s">
        <v>9</v>
      </c>
      <c r="AI573" s="12">
        <f>+F556</f>
        <v>15</v>
      </c>
      <c r="AJ573" s="12"/>
      <c r="AK573" s="8" t="s">
        <v>8</v>
      </c>
      <c r="AL573" s="12">
        <f>+E573-D565</f>
        <v>4</v>
      </c>
      <c r="AM573" s="12"/>
      <c r="AN573" s="8" t="s">
        <v>9</v>
      </c>
      <c r="AO573" s="12">
        <f>+J556</f>
        <v>15</v>
      </c>
      <c r="AP573" s="12"/>
      <c r="AQ573" s="8" t="s">
        <v>8</v>
      </c>
      <c r="AR573" s="12">
        <f>+E573-D565-H565</f>
        <v>2</v>
      </c>
      <c r="AS573" s="12"/>
      <c r="AT573" s="8" t="s">
        <v>7</v>
      </c>
      <c r="AU573" s="12">
        <f>+T573*W573-Z573*AC573*AF573-AI573*AL573-AO573*AR573</f>
        <v>225</v>
      </c>
      <c r="AV573" s="12"/>
      <c r="AW573" s="12"/>
      <c r="AX573" s="1" t="s">
        <v>10</v>
      </c>
      <c r="BJ573" s="3"/>
    </row>
    <row r="574" spans="2:62">
      <c r="B574" s="6"/>
      <c r="D574" s="1" t="s">
        <v>19</v>
      </c>
      <c r="BJ574" s="3"/>
    </row>
    <row r="575" spans="2:62">
      <c r="B575" s="6"/>
      <c r="D575" s="1" t="s">
        <v>15</v>
      </c>
      <c r="F575" s="12">
        <v>12.5</v>
      </c>
      <c r="G575" s="12"/>
      <c r="H575" s="8" t="s">
        <v>8</v>
      </c>
      <c r="I575" s="12">
        <f>+AU573</f>
        <v>225</v>
      </c>
      <c r="J575" s="12"/>
      <c r="K575" s="12"/>
      <c r="L575" s="1" t="s">
        <v>16</v>
      </c>
      <c r="M575" s="12">
        <v>2.5</v>
      </c>
      <c r="N575" s="12"/>
      <c r="O575" s="8" t="s">
        <v>8</v>
      </c>
      <c r="P575" s="12">
        <f>+I575</f>
        <v>225</v>
      </c>
      <c r="Q575" s="12"/>
      <c r="R575" s="12"/>
      <c r="S575" s="8" t="s">
        <v>17</v>
      </c>
      <c r="T575" s="1">
        <v>3</v>
      </c>
      <c r="U575" s="8" t="s">
        <v>8</v>
      </c>
      <c r="V575" s="12">
        <f>+AN570</f>
        <v>165</v>
      </c>
      <c r="W575" s="12"/>
      <c r="X575" s="12"/>
      <c r="Y575" s="8" t="s">
        <v>17</v>
      </c>
      <c r="Z575" s="1">
        <v>4</v>
      </c>
      <c r="AA575" s="8" t="s">
        <v>8</v>
      </c>
      <c r="AB575" s="12">
        <f>+AT571</f>
        <v>225</v>
      </c>
      <c r="AC575" s="12"/>
      <c r="AD575" s="12"/>
      <c r="AE575" s="8" t="s">
        <v>17</v>
      </c>
      <c r="AF575" s="1">
        <v>3</v>
      </c>
      <c r="AG575" s="8" t="s">
        <v>8</v>
      </c>
      <c r="AH575" s="12">
        <f>+BF572</f>
        <v>165</v>
      </c>
      <c r="AI575" s="12"/>
      <c r="AJ575" s="12"/>
      <c r="AK575" s="1" t="s">
        <v>18</v>
      </c>
      <c r="BJ575" s="3"/>
    </row>
    <row r="576" spans="2:62">
      <c r="B576" s="6"/>
      <c r="D576" s="1" t="s">
        <v>15</v>
      </c>
      <c r="F576" s="12">
        <f>F575*I575/(M575*P575+T575*V575+Z575*AB575+AF575*AH575)</f>
        <v>1.1467889908256881</v>
      </c>
      <c r="G576" s="12"/>
      <c r="H576" s="12"/>
      <c r="BJ576" s="3"/>
    </row>
    <row r="577" spans="2:62">
      <c r="B577" s="6"/>
      <c r="BJ577" s="3"/>
    </row>
    <row r="578" spans="2:62">
      <c r="B578" s="6"/>
      <c r="D578" s="7" t="s">
        <v>30</v>
      </c>
      <c r="BJ578" s="3"/>
    </row>
    <row r="579" spans="2:62">
      <c r="B579" s="6"/>
      <c r="F579" s="13">
        <v>15</v>
      </c>
      <c r="G579" s="13"/>
      <c r="H579" s="1" t="s">
        <v>1</v>
      </c>
      <c r="M579" s="12">
        <f>+F579</f>
        <v>15</v>
      </c>
      <c r="N579" s="12"/>
      <c r="O579" s="1" t="s">
        <v>1</v>
      </c>
      <c r="T579" s="12">
        <f>+F579</f>
        <v>15</v>
      </c>
      <c r="U579" s="12"/>
      <c r="V579" s="1" t="s">
        <v>1</v>
      </c>
      <c r="BJ579" s="3"/>
    </row>
    <row r="580" spans="2:62">
      <c r="B580" s="6"/>
      <c r="BJ580" s="3"/>
    </row>
    <row r="581" spans="2:62">
      <c r="B581" s="6"/>
      <c r="E581" s="13">
        <v>5</v>
      </c>
      <c r="F581" s="13"/>
      <c r="G581" s="1" t="s">
        <v>0</v>
      </c>
      <c r="BJ581" s="3"/>
    </row>
    <row r="582" spans="2:62">
      <c r="B582" s="6"/>
      <c r="BJ582" s="3"/>
    </row>
    <row r="583" spans="2:62">
      <c r="B583" s="6"/>
      <c r="BJ583" s="3"/>
    </row>
    <row r="584" spans="2:62">
      <c r="B584" s="6"/>
      <c r="I584" s="1" t="s">
        <v>20</v>
      </c>
      <c r="N584" s="1" t="s">
        <v>21</v>
      </c>
      <c r="T584" s="1" t="s">
        <v>22</v>
      </c>
      <c r="BJ584" s="3"/>
    </row>
    <row r="585" spans="2:62">
      <c r="B585" s="6"/>
      <c r="L585" s="1" t="s">
        <v>15</v>
      </c>
      <c r="N585" s="12">
        <f>+F599</f>
        <v>1.1506276150627615</v>
      </c>
      <c r="O585" s="12"/>
      <c r="P585" s="12"/>
      <c r="BJ585" s="3"/>
    </row>
    <row r="586" spans="2:62">
      <c r="B586" s="6"/>
      <c r="BJ586" s="3"/>
    </row>
    <row r="587" spans="2:62">
      <c r="B587" s="6"/>
      <c r="C587" s="12">
        <f>(E581*M590*M590/2+F579*(J588+Q588+V588)+M579*(Q588+V588)+T579*V588)/M590</f>
        <v>52.5</v>
      </c>
      <c r="D587" s="12"/>
      <c r="E587" s="1" t="s">
        <v>1</v>
      </c>
      <c r="X587" s="12">
        <f>+E581*M590+F579+M579+T579-C587</f>
        <v>52.5</v>
      </c>
      <c r="Y587" s="12"/>
      <c r="Z587" s="1" t="s">
        <v>1</v>
      </c>
      <c r="BJ587" s="3"/>
    </row>
    <row r="588" spans="2:62">
      <c r="B588" s="6"/>
      <c r="C588" s="8"/>
      <c r="D588" s="12">
        <f>+M590/6</f>
        <v>2</v>
      </c>
      <c r="E588" s="12"/>
      <c r="F588" s="1" t="s">
        <v>3</v>
      </c>
      <c r="J588" s="12">
        <f>2*D588</f>
        <v>4</v>
      </c>
      <c r="K588" s="12"/>
      <c r="L588" s="1" t="s">
        <v>3</v>
      </c>
      <c r="Q588" s="12">
        <f>+J588</f>
        <v>4</v>
      </c>
      <c r="R588" s="12"/>
      <c r="S588" s="1" t="s">
        <v>3</v>
      </c>
      <c r="V588" s="12">
        <f>+D588</f>
        <v>2</v>
      </c>
      <c r="W588" s="12"/>
      <c r="X588" s="8" t="s">
        <v>3</v>
      </c>
      <c r="Y588" s="8"/>
      <c r="BJ588" s="3"/>
    </row>
    <row r="589" spans="2:62">
      <c r="B589" s="6"/>
      <c r="C589" s="8"/>
      <c r="D589" s="8"/>
      <c r="X589" s="8"/>
      <c r="Y589" s="8"/>
      <c r="BJ589" s="3"/>
    </row>
    <row r="590" spans="2:62">
      <c r="B590" s="6"/>
      <c r="L590" s="1" t="s">
        <v>2</v>
      </c>
      <c r="M590" s="13">
        <v>12</v>
      </c>
      <c r="N590" s="13"/>
      <c r="O590" s="1" t="s">
        <v>3</v>
      </c>
      <c r="BJ590" s="3"/>
    </row>
    <row r="591" spans="2:62">
      <c r="B591" s="6"/>
      <c r="F591" s="1" t="s">
        <v>4</v>
      </c>
      <c r="BJ591" s="3"/>
    </row>
    <row r="592" spans="2:62">
      <c r="B592" s="6"/>
      <c r="BJ592" s="3"/>
    </row>
    <row r="593" spans="2:62">
      <c r="B593" s="6"/>
      <c r="D593" s="1" t="s">
        <v>5</v>
      </c>
      <c r="E593" s="12">
        <f>+M590</f>
        <v>12</v>
      </c>
      <c r="F593" s="12"/>
      <c r="G593" s="8" t="s">
        <v>6</v>
      </c>
      <c r="H593" s="1">
        <v>4</v>
      </c>
      <c r="I593" s="8" t="s">
        <v>7</v>
      </c>
      <c r="J593" s="12">
        <f>+E593/H593</f>
        <v>3</v>
      </c>
      <c r="K593" s="12"/>
      <c r="L593" s="1" t="s">
        <v>3</v>
      </c>
      <c r="S593" s="1" t="s">
        <v>11</v>
      </c>
      <c r="U593" s="12">
        <f>+C587</f>
        <v>52.5</v>
      </c>
      <c r="V593" s="12"/>
      <c r="W593" s="8" t="s">
        <v>8</v>
      </c>
      <c r="X593" s="12">
        <f>+J593</f>
        <v>3</v>
      </c>
      <c r="Y593" s="12"/>
      <c r="Z593" s="8" t="s">
        <v>9</v>
      </c>
      <c r="AA593" s="12">
        <f>+E581</f>
        <v>5</v>
      </c>
      <c r="AB593" s="12"/>
      <c r="AC593" s="8" t="s">
        <v>8</v>
      </c>
      <c r="AD593" s="12">
        <f>+J593</f>
        <v>3</v>
      </c>
      <c r="AE593" s="12"/>
      <c r="AF593" s="8" t="s">
        <v>8</v>
      </c>
      <c r="AG593" s="12">
        <f>+AD593/2</f>
        <v>1.5</v>
      </c>
      <c r="AH593" s="12"/>
      <c r="AI593" s="8" t="s">
        <v>9</v>
      </c>
      <c r="AJ593" s="12">
        <f>+F579</f>
        <v>15</v>
      </c>
      <c r="AK593" s="12"/>
      <c r="AL593" s="8" t="s">
        <v>8</v>
      </c>
      <c r="AM593" s="12">
        <f>+J593-D588</f>
        <v>1</v>
      </c>
      <c r="AN593" s="12"/>
      <c r="AO593" s="8" t="s">
        <v>7</v>
      </c>
      <c r="AP593" s="12">
        <f>+U593*X593-AA593*AD593*AG593-AJ593*AM593</f>
        <v>120</v>
      </c>
      <c r="AQ593" s="12"/>
      <c r="AR593" s="12"/>
      <c r="AS593" s="1" t="s">
        <v>10</v>
      </c>
      <c r="BJ593" s="3"/>
    </row>
    <row r="594" spans="2:62">
      <c r="B594" s="6"/>
      <c r="D594" s="1" t="s">
        <v>5</v>
      </c>
      <c r="E594" s="1">
        <v>2</v>
      </c>
      <c r="F594" s="8" t="s">
        <v>8</v>
      </c>
      <c r="G594" s="12">
        <f>+E593</f>
        <v>12</v>
      </c>
      <c r="H594" s="12"/>
      <c r="I594" s="8" t="s">
        <v>6</v>
      </c>
      <c r="J594" s="1">
        <v>4</v>
      </c>
      <c r="K594" s="8" t="s">
        <v>7</v>
      </c>
      <c r="L594" s="12">
        <f>E594*G594/J594</f>
        <v>6</v>
      </c>
      <c r="M594" s="12"/>
      <c r="N594" s="1" t="s">
        <v>3</v>
      </c>
      <c r="S594" s="1" t="s">
        <v>12</v>
      </c>
      <c r="U594" s="12">
        <f>+C587</f>
        <v>52.5</v>
      </c>
      <c r="V594" s="12"/>
      <c r="W594" s="8" t="s">
        <v>8</v>
      </c>
      <c r="X594" s="12">
        <f>+L594</f>
        <v>6</v>
      </c>
      <c r="Y594" s="12"/>
      <c r="Z594" s="8" t="s">
        <v>9</v>
      </c>
      <c r="AA594" s="12">
        <f>+E581</f>
        <v>5</v>
      </c>
      <c r="AB594" s="12"/>
      <c r="AC594" s="8" t="s">
        <v>8</v>
      </c>
      <c r="AD594" s="12">
        <f>+L594</f>
        <v>6</v>
      </c>
      <c r="AE594" s="12"/>
      <c r="AF594" s="8" t="s">
        <v>8</v>
      </c>
      <c r="AG594" s="12">
        <f>+AD594/2</f>
        <v>3</v>
      </c>
      <c r="AH594" s="12"/>
      <c r="AI594" s="8" t="s">
        <v>9</v>
      </c>
      <c r="AJ594" s="12">
        <f>+F579</f>
        <v>15</v>
      </c>
      <c r="AK594" s="12"/>
      <c r="AL594" s="8" t="s">
        <v>8</v>
      </c>
      <c r="AM594" s="12">
        <f>+L594-D588</f>
        <v>4</v>
      </c>
      <c r="AN594" s="12"/>
      <c r="AO594" s="8" t="s">
        <v>7</v>
      </c>
      <c r="AP594" s="12">
        <f>+U594*X594-AA594*AD594*AG594-AJ594*AM594</f>
        <v>165</v>
      </c>
      <c r="AQ594" s="12"/>
      <c r="AR594" s="12"/>
      <c r="AS594" s="1" t="s">
        <v>10</v>
      </c>
      <c r="BJ594" s="3"/>
    </row>
    <row r="595" spans="2:62">
      <c r="B595" s="6"/>
      <c r="D595" s="1" t="s">
        <v>5</v>
      </c>
      <c r="E595" s="1">
        <v>3</v>
      </c>
      <c r="F595" s="8" t="s">
        <v>8</v>
      </c>
      <c r="G595" s="12">
        <f>+G594</f>
        <v>12</v>
      </c>
      <c r="H595" s="12"/>
      <c r="I595" s="8" t="s">
        <v>6</v>
      </c>
      <c r="J595" s="1">
        <v>4</v>
      </c>
      <c r="K595" s="8" t="s">
        <v>7</v>
      </c>
      <c r="L595" s="12">
        <f>E595*G595/J595</f>
        <v>9</v>
      </c>
      <c r="M595" s="12"/>
      <c r="N595" s="1" t="s">
        <v>3</v>
      </c>
      <c r="S595" s="1" t="s">
        <v>13</v>
      </c>
      <c r="U595" s="12">
        <f>+C587</f>
        <v>52.5</v>
      </c>
      <c r="V595" s="12"/>
      <c r="W595" s="8" t="s">
        <v>8</v>
      </c>
      <c r="X595" s="12">
        <f>+L595</f>
        <v>9</v>
      </c>
      <c r="Y595" s="12"/>
      <c r="Z595" s="8" t="s">
        <v>9</v>
      </c>
      <c r="AA595" s="12">
        <f>+E581</f>
        <v>5</v>
      </c>
      <c r="AB595" s="12"/>
      <c r="AC595" s="8" t="s">
        <v>8</v>
      </c>
      <c r="AD595" s="12">
        <f>+L595</f>
        <v>9</v>
      </c>
      <c r="AE595" s="12"/>
      <c r="AF595" s="8" t="s">
        <v>8</v>
      </c>
      <c r="AG595" s="12">
        <f>+AD595/2</f>
        <v>4.5</v>
      </c>
      <c r="AH595" s="12"/>
      <c r="AI595" s="8" t="s">
        <v>9</v>
      </c>
      <c r="AJ595" s="12">
        <f>+F579</f>
        <v>15</v>
      </c>
      <c r="AK595" s="12"/>
      <c r="AL595" s="8" t="s">
        <v>8</v>
      </c>
      <c r="AM595" s="12">
        <f>+L595-D588</f>
        <v>7</v>
      </c>
      <c r="AN595" s="12"/>
      <c r="AO595" s="8" t="s">
        <v>9</v>
      </c>
      <c r="AP595" s="12">
        <f>+M579</f>
        <v>15</v>
      </c>
      <c r="AQ595" s="12"/>
      <c r="AR595" s="8" t="s">
        <v>8</v>
      </c>
      <c r="AS595" s="12">
        <f>+L595-D588-J588</f>
        <v>3</v>
      </c>
      <c r="AT595" s="12"/>
      <c r="AU595" s="8" t="s">
        <v>7</v>
      </c>
      <c r="AV595" s="12">
        <f>+U595*X595-AA595*AD595*AG595-AJ595*AM595-AP595*AS595</f>
        <v>120</v>
      </c>
      <c r="AW595" s="12"/>
      <c r="AX595" s="12"/>
      <c r="AY595" s="1" t="s">
        <v>10</v>
      </c>
      <c r="BA595" s="8"/>
      <c r="BD595" s="8"/>
      <c r="BJ595" s="3"/>
    </row>
    <row r="596" spans="2:62">
      <c r="B596" s="6"/>
      <c r="D596" s="1" t="s">
        <v>5</v>
      </c>
      <c r="E596" s="12">
        <f>+M590/2</f>
        <v>6</v>
      </c>
      <c r="F596" s="12"/>
      <c r="G596" s="1" t="s">
        <v>3</v>
      </c>
      <c r="S596" s="1" t="s">
        <v>14</v>
      </c>
      <c r="V596" s="12">
        <f>+C587</f>
        <v>52.5</v>
      </c>
      <c r="W596" s="12"/>
      <c r="X596" s="8" t="s">
        <v>8</v>
      </c>
      <c r="Y596" s="12">
        <f>+E596</f>
        <v>6</v>
      </c>
      <c r="Z596" s="12"/>
      <c r="AA596" s="8" t="s">
        <v>9</v>
      </c>
      <c r="AB596" s="12">
        <f>+E581</f>
        <v>5</v>
      </c>
      <c r="AC596" s="12"/>
      <c r="AD596" s="8" t="s">
        <v>8</v>
      </c>
      <c r="AE596" s="12">
        <f>+E596</f>
        <v>6</v>
      </c>
      <c r="AF596" s="12"/>
      <c r="AG596" s="8" t="s">
        <v>8</v>
      </c>
      <c r="AH596" s="12">
        <f>+AE596/2</f>
        <v>3</v>
      </c>
      <c r="AI596" s="12"/>
      <c r="AJ596" s="8" t="s">
        <v>9</v>
      </c>
      <c r="AK596" s="12">
        <f>+F579</f>
        <v>15</v>
      </c>
      <c r="AL596" s="12"/>
      <c r="AM596" s="8" t="s">
        <v>8</v>
      </c>
      <c r="AN596" s="12">
        <f>+E596-D588</f>
        <v>4</v>
      </c>
      <c r="AO596" s="12"/>
      <c r="AP596" s="8" t="s">
        <v>7</v>
      </c>
      <c r="AQ596" s="12">
        <f>+V596*Y596-AB596*AE596*AH596-AK596*AN596</f>
        <v>165</v>
      </c>
      <c r="AR596" s="12"/>
      <c r="AS596" s="12"/>
      <c r="AT596" s="1" t="s">
        <v>10</v>
      </c>
      <c r="BJ596" s="3"/>
    </row>
    <row r="597" spans="2:62">
      <c r="B597" s="6"/>
      <c r="D597" s="1" t="s">
        <v>19</v>
      </c>
      <c r="BJ597" s="3"/>
    </row>
    <row r="598" spans="2:62">
      <c r="B598" s="6"/>
      <c r="D598" s="1" t="s">
        <v>15</v>
      </c>
      <c r="F598" s="12">
        <v>12.5</v>
      </c>
      <c r="G598" s="12"/>
      <c r="H598" s="8" t="s">
        <v>8</v>
      </c>
      <c r="I598" s="12">
        <f>+AQ596</f>
        <v>165</v>
      </c>
      <c r="J598" s="12"/>
      <c r="K598" s="12"/>
      <c r="L598" s="1" t="s">
        <v>16</v>
      </c>
      <c r="M598" s="12">
        <v>2.5</v>
      </c>
      <c r="N598" s="12"/>
      <c r="O598" s="8" t="s">
        <v>8</v>
      </c>
      <c r="P598" s="12">
        <f>+I598</f>
        <v>165</v>
      </c>
      <c r="Q598" s="12"/>
      <c r="R598" s="12"/>
      <c r="S598" s="8" t="s">
        <v>17</v>
      </c>
      <c r="T598" s="1">
        <v>3</v>
      </c>
      <c r="U598" s="8" t="s">
        <v>8</v>
      </c>
      <c r="V598" s="12">
        <f>+AP593</f>
        <v>120</v>
      </c>
      <c r="W598" s="12"/>
      <c r="X598" s="12"/>
      <c r="Y598" s="8" t="s">
        <v>17</v>
      </c>
      <c r="Z598" s="1">
        <v>4</v>
      </c>
      <c r="AA598" s="8" t="s">
        <v>8</v>
      </c>
      <c r="AB598" s="12">
        <f>+AP594</f>
        <v>165</v>
      </c>
      <c r="AC598" s="12"/>
      <c r="AD598" s="12"/>
      <c r="AE598" s="8" t="s">
        <v>17</v>
      </c>
      <c r="AF598" s="1">
        <v>3</v>
      </c>
      <c r="AG598" s="8" t="s">
        <v>8</v>
      </c>
      <c r="AH598" s="12">
        <f>+AV595</f>
        <v>120</v>
      </c>
      <c r="AI598" s="12"/>
      <c r="AJ598" s="12"/>
      <c r="AK598" s="1" t="s">
        <v>18</v>
      </c>
      <c r="BJ598" s="3"/>
    </row>
    <row r="599" spans="2:62">
      <c r="B599" s="6"/>
      <c r="D599" s="1" t="s">
        <v>15</v>
      </c>
      <c r="F599" s="12">
        <f>F598*I598/(M598*P598+T598*V598+Z598*AB598+AF598*AH598)</f>
        <v>1.1506276150627615</v>
      </c>
      <c r="G599" s="12"/>
      <c r="H599" s="12"/>
      <c r="BJ599" s="3"/>
    </row>
    <row r="600" spans="2:62">
      <c r="B600" s="6"/>
      <c r="BJ600" s="3"/>
    </row>
    <row r="601" spans="2:62">
      <c r="B601" s="6"/>
      <c r="D601" s="7" t="s">
        <v>31</v>
      </c>
      <c r="F601" s="8"/>
      <c r="G601" s="8"/>
      <c r="H601" s="8"/>
      <c r="BJ601" s="3"/>
    </row>
    <row r="602" spans="2:62">
      <c r="B602" s="6"/>
      <c r="J602" s="13">
        <v>12</v>
      </c>
      <c r="K602" s="13"/>
      <c r="L602" s="1" t="s">
        <v>1</v>
      </c>
      <c r="BJ602" s="3"/>
    </row>
    <row r="603" spans="2:62">
      <c r="B603" s="6"/>
      <c r="BJ603" s="3"/>
    </row>
    <row r="604" spans="2:62">
      <c r="B604" s="6"/>
      <c r="E604" s="13">
        <v>5</v>
      </c>
      <c r="F604" s="13"/>
      <c r="G604" s="1" t="s">
        <v>0</v>
      </c>
      <c r="BJ604" s="3"/>
    </row>
    <row r="605" spans="2:62">
      <c r="B605" s="6"/>
      <c r="BJ605" s="3"/>
    </row>
    <row r="606" spans="2:62">
      <c r="B606" s="6"/>
      <c r="BJ606" s="3"/>
    </row>
    <row r="607" spans="2:62">
      <c r="B607" s="6"/>
      <c r="E607" s="1" t="s">
        <v>20</v>
      </c>
      <c r="G607" s="1" t="s">
        <v>21</v>
      </c>
      <c r="I607" s="1" t="s">
        <v>22</v>
      </c>
      <c r="BJ607" s="3"/>
    </row>
    <row r="608" spans="2:62">
      <c r="B608" s="6"/>
      <c r="E608" s="1" t="s">
        <v>15</v>
      </c>
      <c r="G608" s="12">
        <f>+F622</f>
        <v>1.348314606741573</v>
      </c>
      <c r="H608" s="12"/>
      <c r="I608" s="12"/>
      <c r="L608" s="1" t="s">
        <v>15</v>
      </c>
      <c r="N608" s="12">
        <f>+G608</f>
        <v>1.348314606741573</v>
      </c>
      <c r="O608" s="12"/>
      <c r="P608" s="12"/>
      <c r="BJ608" s="3"/>
    </row>
    <row r="609" spans="2:62">
      <c r="B609" s="6"/>
      <c r="BJ609" s="3"/>
    </row>
    <row r="610" spans="2:62">
      <c r="B610" s="6"/>
      <c r="C610" s="12">
        <f>(E604*J613*M611+J602*M611)/J613</f>
        <v>66</v>
      </c>
      <c r="D610" s="12"/>
      <c r="E610" s="1" t="s">
        <v>1</v>
      </c>
      <c r="Q610" s="12">
        <f>+E604*J613+J602-C610</f>
        <v>66</v>
      </c>
      <c r="R610" s="12"/>
      <c r="S610" s="1" t="s">
        <v>1</v>
      </c>
      <c r="BJ610" s="3"/>
    </row>
    <row r="611" spans="2:62">
      <c r="B611" s="6"/>
      <c r="F611" s="12">
        <f>+J613/2</f>
        <v>12</v>
      </c>
      <c r="G611" s="12"/>
      <c r="H611" s="1" t="s">
        <v>3</v>
      </c>
      <c r="M611" s="12">
        <f>+J613/2</f>
        <v>12</v>
      </c>
      <c r="N611" s="12"/>
      <c r="O611" s="1" t="s">
        <v>3</v>
      </c>
      <c r="BJ611" s="3"/>
    </row>
    <row r="612" spans="2:62">
      <c r="B612" s="6"/>
      <c r="BJ612" s="3"/>
    </row>
    <row r="613" spans="2:62">
      <c r="B613" s="6"/>
      <c r="I613" s="1" t="s">
        <v>2</v>
      </c>
      <c r="J613" s="13">
        <v>24</v>
      </c>
      <c r="K613" s="13"/>
      <c r="L613" s="1" t="s">
        <v>3</v>
      </c>
      <c r="BJ613" s="3"/>
    </row>
    <row r="614" spans="2:62">
      <c r="B614" s="6"/>
      <c r="F614" s="1" t="s">
        <v>4</v>
      </c>
      <c r="BJ614" s="3"/>
    </row>
    <row r="615" spans="2:62">
      <c r="B615" s="6"/>
      <c r="BJ615" s="3"/>
    </row>
    <row r="616" spans="2:62">
      <c r="B616" s="6"/>
      <c r="D616" s="1" t="s">
        <v>5</v>
      </c>
      <c r="E616" s="12">
        <f>+J613/2</f>
        <v>12</v>
      </c>
      <c r="F616" s="12"/>
      <c r="G616" s="8" t="s">
        <v>6</v>
      </c>
      <c r="H616" s="1">
        <v>4</v>
      </c>
      <c r="I616" s="8" t="s">
        <v>7</v>
      </c>
      <c r="J616" s="12">
        <f>+E616/H616</f>
        <v>3</v>
      </c>
      <c r="K616" s="12"/>
      <c r="L616" s="1" t="s">
        <v>3</v>
      </c>
      <c r="Q616" s="1" t="s">
        <v>11</v>
      </c>
      <c r="S616" s="12">
        <f>+C610</f>
        <v>66</v>
      </c>
      <c r="T616" s="12"/>
      <c r="U616" s="8" t="s">
        <v>8</v>
      </c>
      <c r="V616" s="12">
        <f>+J616</f>
        <v>3</v>
      </c>
      <c r="W616" s="12"/>
      <c r="X616" s="8" t="s">
        <v>9</v>
      </c>
      <c r="Y616" s="12">
        <f>+E604</f>
        <v>5</v>
      </c>
      <c r="Z616" s="12"/>
      <c r="AA616" s="8" t="s">
        <v>8</v>
      </c>
      <c r="AB616" s="12">
        <f>+J616</f>
        <v>3</v>
      </c>
      <c r="AC616" s="12"/>
      <c r="AD616" s="8" t="s">
        <v>8</v>
      </c>
      <c r="AE616" s="12">
        <f>+AB616/2</f>
        <v>1.5</v>
      </c>
      <c r="AF616" s="12"/>
      <c r="AG616" s="8" t="s">
        <v>7</v>
      </c>
      <c r="AH616" s="12">
        <f>+S616*V616-Y616*AB616*AE616</f>
        <v>175.5</v>
      </c>
      <c r="AI616" s="12"/>
      <c r="AJ616" s="12"/>
      <c r="AK616" s="1" t="s">
        <v>10</v>
      </c>
      <c r="BJ616" s="3"/>
    </row>
    <row r="617" spans="2:62">
      <c r="B617" s="6"/>
      <c r="D617" s="1" t="s">
        <v>5</v>
      </c>
      <c r="E617" s="1">
        <v>2</v>
      </c>
      <c r="F617" s="8" t="s">
        <v>8</v>
      </c>
      <c r="G617" s="12">
        <f>+E616</f>
        <v>12</v>
      </c>
      <c r="H617" s="12"/>
      <c r="I617" s="8" t="s">
        <v>6</v>
      </c>
      <c r="J617" s="1">
        <v>4</v>
      </c>
      <c r="K617" s="8" t="s">
        <v>7</v>
      </c>
      <c r="L617" s="12">
        <f>E617*G617/J617</f>
        <v>6</v>
      </c>
      <c r="M617" s="12"/>
      <c r="N617" s="1" t="s">
        <v>3</v>
      </c>
      <c r="Q617" s="1" t="s">
        <v>12</v>
      </c>
      <c r="S617" s="12">
        <f>+C610</f>
        <v>66</v>
      </c>
      <c r="T617" s="12"/>
      <c r="U617" s="8" t="s">
        <v>8</v>
      </c>
      <c r="V617" s="12">
        <f>+L617</f>
        <v>6</v>
      </c>
      <c r="W617" s="12"/>
      <c r="X617" s="8" t="s">
        <v>9</v>
      </c>
      <c r="Y617" s="12">
        <f>+E604</f>
        <v>5</v>
      </c>
      <c r="Z617" s="12"/>
      <c r="AA617" s="8" t="s">
        <v>8</v>
      </c>
      <c r="AB617" s="12">
        <f>+L617</f>
        <v>6</v>
      </c>
      <c r="AC617" s="12"/>
      <c r="AD617" s="8" t="s">
        <v>8</v>
      </c>
      <c r="AE617" s="12">
        <f>+AB617/2</f>
        <v>3</v>
      </c>
      <c r="AF617" s="12"/>
      <c r="AG617" s="8" t="s">
        <v>7</v>
      </c>
      <c r="AH617" s="12">
        <f>+S617*V617-Y617*AB617*AE617</f>
        <v>306</v>
      </c>
      <c r="AI617" s="12"/>
      <c r="AJ617" s="12"/>
      <c r="AK617" s="1" t="s">
        <v>10</v>
      </c>
      <c r="BJ617" s="3"/>
    </row>
    <row r="618" spans="2:62">
      <c r="B618" s="6"/>
      <c r="D618" s="1" t="s">
        <v>5</v>
      </c>
      <c r="E618" s="1">
        <v>3</v>
      </c>
      <c r="F618" s="8" t="s">
        <v>8</v>
      </c>
      <c r="G618" s="12">
        <f>+G617</f>
        <v>12</v>
      </c>
      <c r="H618" s="12"/>
      <c r="I618" s="8" t="s">
        <v>6</v>
      </c>
      <c r="J618" s="1">
        <v>4</v>
      </c>
      <c r="K618" s="8" t="s">
        <v>7</v>
      </c>
      <c r="L618" s="12">
        <f>E618*G618/J618</f>
        <v>9</v>
      </c>
      <c r="M618" s="12"/>
      <c r="N618" s="1" t="s">
        <v>3</v>
      </c>
      <c r="Q618" s="1" t="s">
        <v>13</v>
      </c>
      <c r="S618" s="12">
        <f>+C610</f>
        <v>66</v>
      </c>
      <c r="T618" s="12"/>
      <c r="U618" s="8" t="s">
        <v>8</v>
      </c>
      <c r="V618" s="12">
        <f>+L618</f>
        <v>9</v>
      </c>
      <c r="W618" s="12"/>
      <c r="X618" s="8" t="s">
        <v>9</v>
      </c>
      <c r="Y618" s="12">
        <f>+E604</f>
        <v>5</v>
      </c>
      <c r="Z618" s="12"/>
      <c r="AA618" s="8" t="s">
        <v>8</v>
      </c>
      <c r="AB618" s="12">
        <f>+L618</f>
        <v>9</v>
      </c>
      <c r="AC618" s="12"/>
      <c r="AD618" s="8" t="s">
        <v>8</v>
      </c>
      <c r="AE618" s="12">
        <f>+AB618/2</f>
        <v>4.5</v>
      </c>
      <c r="AF618" s="12"/>
      <c r="AG618" s="8" t="s">
        <v>7</v>
      </c>
      <c r="AH618" s="12">
        <f>+S618*V618-Y618*AB618*AE618</f>
        <v>391.5</v>
      </c>
      <c r="AI618" s="12"/>
      <c r="AJ618" s="12"/>
      <c r="AK618" s="1" t="s">
        <v>10</v>
      </c>
      <c r="BJ618" s="3"/>
    </row>
    <row r="619" spans="2:62">
      <c r="B619" s="6"/>
      <c r="D619" s="1" t="s">
        <v>5</v>
      </c>
      <c r="E619" s="12">
        <f>+J613/2</f>
        <v>12</v>
      </c>
      <c r="F619" s="12"/>
      <c r="G619" s="1" t="s">
        <v>3</v>
      </c>
      <c r="Q619" s="1" t="s">
        <v>14</v>
      </c>
      <c r="T619" s="12">
        <f>+C610</f>
        <v>66</v>
      </c>
      <c r="U619" s="12"/>
      <c r="V619" s="8" t="s">
        <v>8</v>
      </c>
      <c r="W619" s="12">
        <f>+E619</f>
        <v>12</v>
      </c>
      <c r="X619" s="12"/>
      <c r="Y619" s="8" t="s">
        <v>9</v>
      </c>
      <c r="Z619" s="12">
        <f>+E604</f>
        <v>5</v>
      </c>
      <c r="AA619" s="12"/>
      <c r="AB619" s="8" t="s">
        <v>8</v>
      </c>
      <c r="AC619" s="12">
        <f>+E619</f>
        <v>12</v>
      </c>
      <c r="AD619" s="12"/>
      <c r="AE619" s="8" t="s">
        <v>8</v>
      </c>
      <c r="AF619" s="12">
        <f>+AC619/2</f>
        <v>6</v>
      </c>
      <c r="AG619" s="12"/>
      <c r="AH619" s="8" t="s">
        <v>7</v>
      </c>
      <c r="AI619" s="12">
        <f>+T619*W619-Z619*AC619*AF619</f>
        <v>432</v>
      </c>
      <c r="AJ619" s="12"/>
      <c r="AK619" s="12"/>
      <c r="AL619" s="1" t="s">
        <v>10</v>
      </c>
      <c r="BJ619" s="3"/>
    </row>
    <row r="620" spans="2:62">
      <c r="B620" s="6"/>
      <c r="D620" s="1" t="s">
        <v>19</v>
      </c>
      <c r="BJ620" s="3"/>
    </row>
    <row r="621" spans="2:62">
      <c r="B621" s="6"/>
      <c r="D621" s="1" t="s">
        <v>15</v>
      </c>
      <c r="F621" s="12">
        <v>12.5</v>
      </c>
      <c r="G621" s="12"/>
      <c r="H621" s="8" t="s">
        <v>8</v>
      </c>
      <c r="I621" s="12">
        <f>+AI619</f>
        <v>432</v>
      </c>
      <c r="J621" s="12"/>
      <c r="K621" s="12"/>
      <c r="L621" s="1" t="s">
        <v>16</v>
      </c>
      <c r="M621" s="12">
        <v>2.5</v>
      </c>
      <c r="N621" s="12"/>
      <c r="O621" s="8" t="s">
        <v>8</v>
      </c>
      <c r="P621" s="12">
        <f>+I621</f>
        <v>432</v>
      </c>
      <c r="Q621" s="12"/>
      <c r="R621" s="12"/>
      <c r="S621" s="8" t="s">
        <v>17</v>
      </c>
      <c r="T621" s="1">
        <v>3</v>
      </c>
      <c r="U621" s="8" t="s">
        <v>8</v>
      </c>
      <c r="V621" s="12">
        <f>+AH616</f>
        <v>175.5</v>
      </c>
      <c r="W621" s="12"/>
      <c r="X621" s="12"/>
      <c r="Y621" s="8" t="s">
        <v>17</v>
      </c>
      <c r="Z621" s="1">
        <v>4</v>
      </c>
      <c r="AA621" s="8" t="s">
        <v>8</v>
      </c>
      <c r="AB621" s="12">
        <f>+AH617</f>
        <v>306</v>
      </c>
      <c r="AC621" s="12"/>
      <c r="AD621" s="12"/>
      <c r="AE621" s="8" t="s">
        <v>17</v>
      </c>
      <c r="AF621" s="1">
        <v>3</v>
      </c>
      <c r="AG621" s="8" t="s">
        <v>8</v>
      </c>
      <c r="AH621" s="12">
        <f>+AH618</f>
        <v>391.5</v>
      </c>
      <c r="AI621" s="12"/>
      <c r="AJ621" s="12"/>
      <c r="AK621" s="1" t="s">
        <v>18</v>
      </c>
      <c r="BJ621" s="3"/>
    </row>
    <row r="622" spans="2:62">
      <c r="B622" s="6"/>
      <c r="D622" s="1" t="s">
        <v>15</v>
      </c>
      <c r="F622" s="12">
        <f>F621*I621/(M621*P621+T621*V621+Z621*AB621+AF621*AH621)</f>
        <v>1.348314606741573</v>
      </c>
      <c r="G622" s="12"/>
      <c r="H622" s="12"/>
      <c r="BJ622" s="3"/>
    </row>
    <row r="623" spans="2:62">
      <c r="B623" s="6"/>
      <c r="BJ623" s="3"/>
    </row>
    <row r="624" spans="2:62">
      <c r="B624" s="6"/>
      <c r="D624" s="7" t="s">
        <v>31</v>
      </c>
      <c r="BJ624" s="3"/>
    </row>
    <row r="625" spans="2:62">
      <c r="B625" s="6"/>
      <c r="G625" s="13">
        <v>12</v>
      </c>
      <c r="H625" s="13"/>
      <c r="I625" s="1" t="s">
        <v>1</v>
      </c>
      <c r="L625" s="12">
        <f>+G625</f>
        <v>12</v>
      </c>
      <c r="M625" s="12"/>
      <c r="N625" s="1" t="s">
        <v>1</v>
      </c>
      <c r="BJ625" s="3"/>
    </row>
    <row r="626" spans="2:62">
      <c r="B626" s="6"/>
      <c r="BJ626" s="3"/>
    </row>
    <row r="627" spans="2:62">
      <c r="B627" s="6"/>
      <c r="E627" s="13">
        <v>5</v>
      </c>
      <c r="F627" s="13"/>
      <c r="G627" s="1" t="s">
        <v>0</v>
      </c>
      <c r="BJ627" s="3"/>
    </row>
    <row r="628" spans="2:62">
      <c r="B628" s="6"/>
      <c r="BJ628" s="3"/>
    </row>
    <row r="629" spans="2:62">
      <c r="B629" s="6"/>
      <c r="BJ629" s="3"/>
    </row>
    <row r="630" spans="2:62">
      <c r="B630" s="6"/>
      <c r="E630" s="1" t="s">
        <v>20</v>
      </c>
      <c r="G630" s="1" t="s">
        <v>21</v>
      </c>
      <c r="I630" s="1" t="s">
        <v>22</v>
      </c>
      <c r="BJ630" s="3"/>
    </row>
    <row r="631" spans="2:62">
      <c r="B631" s="6"/>
      <c r="E631" s="1" t="s">
        <v>15</v>
      </c>
      <c r="G631" s="12">
        <f>+F645</f>
        <v>1.2987012987012987</v>
      </c>
      <c r="H631" s="12"/>
      <c r="I631" s="12"/>
      <c r="L631" s="1" t="s">
        <v>15</v>
      </c>
      <c r="N631" s="12">
        <f>+G631</f>
        <v>1.2987012987012987</v>
      </c>
      <c r="O631" s="12"/>
      <c r="P631" s="12"/>
      <c r="BJ631" s="3"/>
    </row>
    <row r="632" spans="2:62">
      <c r="B632" s="6"/>
      <c r="BJ632" s="3"/>
    </row>
    <row r="633" spans="2:62">
      <c r="B633" s="6"/>
      <c r="C633" s="12">
        <f>(E627*J636*J636/2+G625*(J634+N634)+L625*N634)/J636</f>
        <v>72</v>
      </c>
      <c r="D633" s="12"/>
      <c r="E633" s="1" t="s">
        <v>1</v>
      </c>
      <c r="Q633" s="12">
        <f>+E627*J636+G625+L625-C633</f>
        <v>72</v>
      </c>
      <c r="R633" s="12"/>
      <c r="S633" s="1" t="s">
        <v>1</v>
      </c>
      <c r="BJ633" s="3"/>
    </row>
    <row r="634" spans="2:62">
      <c r="B634" s="6"/>
      <c r="E634" s="12">
        <f>+J636/3</f>
        <v>8</v>
      </c>
      <c r="F634" s="12"/>
      <c r="G634" s="1" t="s">
        <v>3</v>
      </c>
      <c r="J634" s="12">
        <f>+J636/3</f>
        <v>8</v>
      </c>
      <c r="K634" s="12"/>
      <c r="L634" s="1" t="s">
        <v>3</v>
      </c>
      <c r="N634" s="12">
        <f>+J636/3</f>
        <v>8</v>
      </c>
      <c r="O634" s="12"/>
      <c r="P634" s="1" t="s">
        <v>3</v>
      </c>
      <c r="BJ634" s="3"/>
    </row>
    <row r="635" spans="2:62">
      <c r="B635" s="6"/>
      <c r="BJ635" s="3"/>
    </row>
    <row r="636" spans="2:62">
      <c r="B636" s="6"/>
      <c r="I636" s="1" t="s">
        <v>2</v>
      </c>
      <c r="J636" s="13">
        <v>24</v>
      </c>
      <c r="K636" s="13"/>
      <c r="L636" s="1" t="s">
        <v>3</v>
      </c>
      <c r="BJ636" s="3"/>
    </row>
    <row r="637" spans="2:62">
      <c r="B637" s="6"/>
      <c r="F637" s="1" t="s">
        <v>4</v>
      </c>
      <c r="BJ637" s="3"/>
    </row>
    <row r="638" spans="2:62">
      <c r="B638" s="6"/>
      <c r="BJ638" s="3"/>
    </row>
    <row r="639" spans="2:62">
      <c r="B639" s="6"/>
      <c r="D639" s="1" t="s">
        <v>5</v>
      </c>
      <c r="E639" s="12">
        <f>+J636/2</f>
        <v>12</v>
      </c>
      <c r="F639" s="12"/>
      <c r="G639" s="8" t="s">
        <v>6</v>
      </c>
      <c r="H639" s="1">
        <v>4</v>
      </c>
      <c r="I639" s="8" t="s">
        <v>7</v>
      </c>
      <c r="J639" s="12">
        <f>+E639/H639</f>
        <v>3</v>
      </c>
      <c r="K639" s="12"/>
      <c r="L639" s="1" t="s">
        <v>3</v>
      </c>
      <c r="Q639" s="1" t="s">
        <v>11</v>
      </c>
      <c r="S639" s="12">
        <f>+C633</f>
        <v>72</v>
      </c>
      <c r="T639" s="12"/>
      <c r="U639" s="8" t="s">
        <v>8</v>
      </c>
      <c r="V639" s="12">
        <f>+J639</f>
        <v>3</v>
      </c>
      <c r="W639" s="12"/>
      <c r="X639" s="8" t="s">
        <v>9</v>
      </c>
      <c r="Y639" s="12">
        <f>+E627</f>
        <v>5</v>
      </c>
      <c r="Z639" s="12"/>
      <c r="AA639" s="8" t="s">
        <v>8</v>
      </c>
      <c r="AB639" s="12">
        <f>+J639</f>
        <v>3</v>
      </c>
      <c r="AC639" s="12"/>
      <c r="AD639" s="8" t="s">
        <v>8</v>
      </c>
      <c r="AE639" s="12">
        <f>+AB639/2</f>
        <v>1.5</v>
      </c>
      <c r="AF639" s="12"/>
      <c r="AG639" s="8" t="s">
        <v>7</v>
      </c>
      <c r="AH639" s="12">
        <f>+S639*V639-Y639*AB639*AE639</f>
        <v>193.5</v>
      </c>
      <c r="AI639" s="12"/>
      <c r="AJ639" s="12"/>
      <c r="AK639" s="1" t="s">
        <v>10</v>
      </c>
      <c r="BJ639" s="3"/>
    </row>
    <row r="640" spans="2:62">
      <c r="B640" s="6"/>
      <c r="D640" s="1" t="s">
        <v>5</v>
      </c>
      <c r="E640" s="1">
        <v>2</v>
      </c>
      <c r="F640" s="8" t="s">
        <v>8</v>
      </c>
      <c r="G640" s="12">
        <f>+E639</f>
        <v>12</v>
      </c>
      <c r="H640" s="12"/>
      <c r="I640" s="8" t="s">
        <v>6</v>
      </c>
      <c r="J640" s="1">
        <v>4</v>
      </c>
      <c r="K640" s="8" t="s">
        <v>7</v>
      </c>
      <c r="L640" s="12">
        <f>E640*G640/J640</f>
        <v>6</v>
      </c>
      <c r="M640" s="12"/>
      <c r="N640" s="1" t="s">
        <v>3</v>
      </c>
      <c r="Q640" s="1" t="s">
        <v>12</v>
      </c>
      <c r="S640" s="12">
        <f>+C633</f>
        <v>72</v>
      </c>
      <c r="T640" s="12"/>
      <c r="U640" s="8" t="s">
        <v>8</v>
      </c>
      <c r="V640" s="12">
        <f>+L640</f>
        <v>6</v>
      </c>
      <c r="W640" s="12"/>
      <c r="X640" s="8" t="s">
        <v>9</v>
      </c>
      <c r="Y640" s="12">
        <f>+E627</f>
        <v>5</v>
      </c>
      <c r="Z640" s="12"/>
      <c r="AA640" s="8" t="s">
        <v>8</v>
      </c>
      <c r="AB640" s="12">
        <f>+L640</f>
        <v>6</v>
      </c>
      <c r="AC640" s="12"/>
      <c r="AD640" s="8" t="s">
        <v>8</v>
      </c>
      <c r="AE640" s="12">
        <f>+AB640/2</f>
        <v>3</v>
      </c>
      <c r="AF640" s="12"/>
      <c r="AG640" s="8" t="s">
        <v>7</v>
      </c>
      <c r="AH640" s="12">
        <f>+S640*V640-Y640*AB640*AE640</f>
        <v>342</v>
      </c>
      <c r="AI640" s="12"/>
      <c r="AJ640" s="12"/>
      <c r="AK640" s="1" t="s">
        <v>10</v>
      </c>
      <c r="BJ640" s="3"/>
    </row>
    <row r="641" spans="2:62">
      <c r="B641" s="6"/>
      <c r="D641" s="1" t="s">
        <v>5</v>
      </c>
      <c r="E641" s="1">
        <v>3</v>
      </c>
      <c r="F641" s="8" t="s">
        <v>8</v>
      </c>
      <c r="G641" s="12">
        <f>+G640</f>
        <v>12</v>
      </c>
      <c r="H641" s="12"/>
      <c r="I641" s="8" t="s">
        <v>6</v>
      </c>
      <c r="J641" s="1">
        <v>4</v>
      </c>
      <c r="K641" s="8" t="s">
        <v>7</v>
      </c>
      <c r="L641" s="12">
        <f>E641*G641/J641</f>
        <v>9</v>
      </c>
      <c r="M641" s="12"/>
      <c r="N641" s="1" t="s">
        <v>3</v>
      </c>
      <c r="Q641" s="1" t="s">
        <v>13</v>
      </c>
      <c r="S641" s="12">
        <f>+C633</f>
        <v>72</v>
      </c>
      <c r="T641" s="12"/>
      <c r="U641" s="8" t="s">
        <v>8</v>
      </c>
      <c r="V641" s="12">
        <f>+L641</f>
        <v>9</v>
      </c>
      <c r="W641" s="12"/>
      <c r="X641" s="8" t="s">
        <v>9</v>
      </c>
      <c r="Y641" s="12">
        <f>+E627</f>
        <v>5</v>
      </c>
      <c r="Z641" s="12"/>
      <c r="AA641" s="8" t="s">
        <v>8</v>
      </c>
      <c r="AB641" s="12">
        <f>+L641</f>
        <v>9</v>
      </c>
      <c r="AC641" s="12"/>
      <c r="AD641" s="8" t="s">
        <v>8</v>
      </c>
      <c r="AE641" s="12">
        <f>+AB641/2</f>
        <v>4.5</v>
      </c>
      <c r="AF641" s="12"/>
      <c r="AG641" s="8" t="s">
        <v>9</v>
      </c>
      <c r="AH641" s="12">
        <f>+G625</f>
        <v>12</v>
      </c>
      <c r="AI641" s="12"/>
      <c r="AJ641" s="8" t="s">
        <v>8</v>
      </c>
      <c r="AK641" s="12">
        <f>+L641-E634</f>
        <v>1</v>
      </c>
      <c r="AL641" s="12"/>
      <c r="AM641" s="8" t="s">
        <v>7</v>
      </c>
      <c r="AN641" s="12">
        <f>+S641*V641-Y641*AB641*AE641-AH641*AK641</f>
        <v>433.5</v>
      </c>
      <c r="AO641" s="12"/>
      <c r="AP641" s="12"/>
      <c r="AQ641" s="1" t="s">
        <v>10</v>
      </c>
      <c r="BJ641" s="3"/>
    </row>
    <row r="642" spans="2:62">
      <c r="B642" s="6"/>
      <c r="D642" s="1" t="s">
        <v>5</v>
      </c>
      <c r="E642" s="12">
        <f>+J636/2</f>
        <v>12</v>
      </c>
      <c r="F642" s="12"/>
      <c r="G642" s="1" t="s">
        <v>3</v>
      </c>
      <c r="Q642" s="1" t="s">
        <v>14</v>
      </c>
      <c r="T642" s="12">
        <f>+C633</f>
        <v>72</v>
      </c>
      <c r="U642" s="12"/>
      <c r="V642" s="8" t="s">
        <v>8</v>
      </c>
      <c r="W642" s="12">
        <f>+E642</f>
        <v>12</v>
      </c>
      <c r="X642" s="12"/>
      <c r="Y642" s="8" t="s">
        <v>9</v>
      </c>
      <c r="Z642" s="12">
        <f>+E627</f>
        <v>5</v>
      </c>
      <c r="AA642" s="12"/>
      <c r="AB642" s="8" t="s">
        <v>8</v>
      </c>
      <c r="AC642" s="12">
        <f>+E642</f>
        <v>12</v>
      </c>
      <c r="AD642" s="12"/>
      <c r="AE642" s="8" t="s">
        <v>8</v>
      </c>
      <c r="AF642" s="12">
        <f>+AC642/2</f>
        <v>6</v>
      </c>
      <c r="AG642" s="12"/>
      <c r="AH642" s="8" t="s">
        <v>9</v>
      </c>
      <c r="AI642" s="12">
        <f>+G625</f>
        <v>12</v>
      </c>
      <c r="AJ642" s="12"/>
      <c r="AK642" s="8" t="s">
        <v>8</v>
      </c>
      <c r="AL642" s="12">
        <f>+E642-E634</f>
        <v>4</v>
      </c>
      <c r="AM642" s="12"/>
      <c r="AN642" s="8" t="s">
        <v>7</v>
      </c>
      <c r="AO642" s="12">
        <f>+T642*W642-Z642*AC642*AF642-AI642*AL642</f>
        <v>456</v>
      </c>
      <c r="AP642" s="12"/>
      <c r="AQ642" s="12"/>
      <c r="AR642" s="1" t="s">
        <v>10</v>
      </c>
      <c r="BJ642" s="3"/>
    </row>
    <row r="643" spans="2:62">
      <c r="B643" s="6"/>
      <c r="D643" s="1" t="s">
        <v>19</v>
      </c>
      <c r="BJ643" s="3"/>
    </row>
    <row r="644" spans="2:62">
      <c r="B644" s="6"/>
      <c r="D644" s="1" t="s">
        <v>15</v>
      </c>
      <c r="F644" s="12">
        <v>12.5</v>
      </c>
      <c r="G644" s="12"/>
      <c r="H644" s="8" t="s">
        <v>8</v>
      </c>
      <c r="I644" s="12">
        <f>+AO642</f>
        <v>456</v>
      </c>
      <c r="J644" s="12"/>
      <c r="K644" s="12"/>
      <c r="L644" s="1" t="s">
        <v>16</v>
      </c>
      <c r="M644" s="12">
        <v>2.5</v>
      </c>
      <c r="N644" s="12"/>
      <c r="O644" s="8" t="s">
        <v>8</v>
      </c>
      <c r="P644" s="12">
        <f>+I644</f>
        <v>456</v>
      </c>
      <c r="Q644" s="12"/>
      <c r="R644" s="12"/>
      <c r="S644" s="8" t="s">
        <v>17</v>
      </c>
      <c r="T644" s="1">
        <v>3</v>
      </c>
      <c r="U644" s="8" t="s">
        <v>8</v>
      </c>
      <c r="V644" s="12">
        <f>+AH639</f>
        <v>193.5</v>
      </c>
      <c r="W644" s="12"/>
      <c r="X644" s="12"/>
      <c r="Y644" s="8" t="s">
        <v>17</v>
      </c>
      <c r="Z644" s="1">
        <v>4</v>
      </c>
      <c r="AA644" s="8" t="s">
        <v>8</v>
      </c>
      <c r="AB644" s="12">
        <f>+AH640</f>
        <v>342</v>
      </c>
      <c r="AC644" s="12"/>
      <c r="AD644" s="12"/>
      <c r="AE644" s="8" t="s">
        <v>17</v>
      </c>
      <c r="AF644" s="1">
        <v>3</v>
      </c>
      <c r="AG644" s="8" t="s">
        <v>8</v>
      </c>
      <c r="AH644" s="12">
        <f>+AN641</f>
        <v>433.5</v>
      </c>
      <c r="AI644" s="12"/>
      <c r="AJ644" s="12"/>
      <c r="AK644" s="1" t="s">
        <v>18</v>
      </c>
      <c r="BJ644" s="3"/>
    </row>
    <row r="645" spans="2:62">
      <c r="B645" s="6"/>
      <c r="D645" s="1" t="s">
        <v>15</v>
      </c>
      <c r="F645" s="12">
        <f>F644*I644/(M644*P644+T644*V644+Z644*AB644+AF644*AH644)</f>
        <v>1.2987012987012987</v>
      </c>
      <c r="G645" s="12"/>
      <c r="H645" s="12"/>
      <c r="BJ645" s="3"/>
    </row>
    <row r="646" spans="2:62">
      <c r="B646" s="6"/>
      <c r="BJ646" s="3"/>
    </row>
    <row r="647" spans="2:62">
      <c r="B647" s="6"/>
      <c r="D647" s="7" t="s">
        <v>31</v>
      </c>
      <c r="BJ647" s="3"/>
    </row>
    <row r="648" spans="2:62">
      <c r="B648" s="6"/>
      <c r="F648" s="13">
        <v>15</v>
      </c>
      <c r="G648" s="13"/>
      <c r="H648" s="1" t="s">
        <v>1</v>
      </c>
      <c r="J648" s="12">
        <f>+F648</f>
        <v>15</v>
      </c>
      <c r="K648" s="12"/>
      <c r="L648" s="1" t="s">
        <v>1</v>
      </c>
      <c r="M648" s="12">
        <f>+F648</f>
        <v>15</v>
      </c>
      <c r="N648" s="12"/>
      <c r="O648" s="1" t="s">
        <v>1</v>
      </c>
      <c r="BJ648" s="3"/>
    </row>
    <row r="649" spans="2:62">
      <c r="B649" s="6"/>
      <c r="BJ649" s="3"/>
    </row>
    <row r="650" spans="2:62">
      <c r="B650" s="6"/>
      <c r="E650" s="13">
        <v>6</v>
      </c>
      <c r="F650" s="13"/>
      <c r="G650" s="1" t="s">
        <v>0</v>
      </c>
      <c r="BJ650" s="3"/>
    </row>
    <row r="651" spans="2:62">
      <c r="B651" s="6"/>
      <c r="BJ651" s="3"/>
    </row>
    <row r="652" spans="2:62">
      <c r="B652" s="6"/>
      <c r="BJ652" s="3"/>
    </row>
    <row r="653" spans="2:62">
      <c r="B653" s="6"/>
      <c r="E653" s="1" t="s">
        <v>20</v>
      </c>
      <c r="G653" s="1" t="s">
        <v>21</v>
      </c>
      <c r="I653" s="1" t="s">
        <v>22</v>
      </c>
      <c r="BJ653" s="3"/>
    </row>
    <row r="654" spans="2:62">
      <c r="B654" s="6"/>
      <c r="E654" s="1" t="s">
        <v>15</v>
      </c>
      <c r="G654" s="12">
        <f>+F668</f>
        <v>1.3184584178498986</v>
      </c>
      <c r="H654" s="12"/>
      <c r="I654" s="12"/>
      <c r="L654" s="1" t="s">
        <v>15</v>
      </c>
      <c r="N654" s="12">
        <f>+G654</f>
        <v>1.3184584178498986</v>
      </c>
      <c r="O654" s="12"/>
      <c r="P654" s="12"/>
      <c r="BJ654" s="3"/>
    </row>
    <row r="655" spans="2:62">
      <c r="B655" s="6"/>
      <c r="BJ655" s="3"/>
    </row>
    <row r="656" spans="2:62">
      <c r="B656" s="6"/>
      <c r="C656" s="12">
        <f>(E650*J659*J659/2+F648*(H657+K657+O657)+J648*(K657+O657)+M648*O657)/J659</f>
        <v>70.5</v>
      </c>
      <c r="D656" s="12"/>
      <c r="E656" s="1" t="s">
        <v>1</v>
      </c>
      <c r="Q656" s="12">
        <f>+E650*J659+F648+J648+M648-C656</f>
        <v>70.5</v>
      </c>
      <c r="R656" s="12"/>
      <c r="S656" s="1" t="s">
        <v>1</v>
      </c>
      <c r="BJ656" s="3"/>
    </row>
    <row r="657" spans="2:62">
      <c r="B657" s="6"/>
      <c r="D657" s="12">
        <f>+J659/4</f>
        <v>4</v>
      </c>
      <c r="E657" s="12"/>
      <c r="F657" s="1" t="s">
        <v>3</v>
      </c>
      <c r="H657" s="12">
        <f>+J659/4</f>
        <v>4</v>
      </c>
      <c r="I657" s="12"/>
      <c r="J657" s="1" t="s">
        <v>3</v>
      </c>
      <c r="K657" s="12">
        <f>+J659/4</f>
        <v>4</v>
      </c>
      <c r="L657" s="12"/>
      <c r="M657" s="1" t="s">
        <v>3</v>
      </c>
      <c r="O657" s="12">
        <f>+J659/4</f>
        <v>4</v>
      </c>
      <c r="P657" s="12"/>
      <c r="Q657" s="1" t="s">
        <v>3</v>
      </c>
      <c r="BJ657" s="3"/>
    </row>
    <row r="658" spans="2:62">
      <c r="B658" s="6"/>
      <c r="BJ658" s="3"/>
    </row>
    <row r="659" spans="2:62">
      <c r="B659" s="6"/>
      <c r="I659" s="1" t="s">
        <v>2</v>
      </c>
      <c r="J659" s="13">
        <v>16</v>
      </c>
      <c r="K659" s="13"/>
      <c r="L659" s="1" t="s">
        <v>3</v>
      </c>
      <c r="BJ659" s="3"/>
    </row>
    <row r="660" spans="2:62">
      <c r="B660" s="6"/>
      <c r="F660" s="1" t="s">
        <v>4</v>
      </c>
      <c r="BJ660" s="3"/>
    </row>
    <row r="661" spans="2:62">
      <c r="B661" s="6"/>
      <c r="BJ661" s="3"/>
    </row>
    <row r="662" spans="2:62">
      <c r="B662" s="6"/>
      <c r="D662" s="1" t="s">
        <v>5</v>
      </c>
      <c r="E662" s="12">
        <f>+J659/2</f>
        <v>8</v>
      </c>
      <c r="F662" s="12"/>
      <c r="G662" s="8" t="s">
        <v>6</v>
      </c>
      <c r="H662" s="1">
        <v>4</v>
      </c>
      <c r="I662" s="8" t="s">
        <v>7</v>
      </c>
      <c r="J662" s="12">
        <f>+E662/H662</f>
        <v>2</v>
      </c>
      <c r="K662" s="12"/>
      <c r="L662" s="1" t="s">
        <v>3</v>
      </c>
      <c r="Q662" s="1" t="s">
        <v>11</v>
      </c>
      <c r="S662" s="12">
        <f>+C656</f>
        <v>70.5</v>
      </c>
      <c r="T662" s="12"/>
      <c r="U662" s="8" t="s">
        <v>8</v>
      </c>
      <c r="V662" s="12">
        <f>+J662</f>
        <v>2</v>
      </c>
      <c r="W662" s="12"/>
      <c r="X662" s="8" t="s">
        <v>9</v>
      </c>
      <c r="Y662" s="12">
        <f>+E650</f>
        <v>6</v>
      </c>
      <c r="Z662" s="12"/>
      <c r="AA662" s="8" t="s">
        <v>8</v>
      </c>
      <c r="AB662" s="12">
        <f>+J662</f>
        <v>2</v>
      </c>
      <c r="AC662" s="12"/>
      <c r="AD662" s="8" t="s">
        <v>8</v>
      </c>
      <c r="AE662" s="12">
        <f>+AB662/2</f>
        <v>1</v>
      </c>
      <c r="AF662" s="12"/>
      <c r="AG662" s="8" t="s">
        <v>7</v>
      </c>
      <c r="AH662" s="12">
        <f>+S662*V662-Y662*AB662*AE662</f>
        <v>129</v>
      </c>
      <c r="AI662" s="12"/>
      <c r="AJ662" s="12"/>
      <c r="AK662" s="1" t="s">
        <v>10</v>
      </c>
      <c r="BJ662" s="3"/>
    </row>
    <row r="663" spans="2:62">
      <c r="B663" s="6"/>
      <c r="D663" s="1" t="s">
        <v>5</v>
      </c>
      <c r="E663" s="1">
        <v>2</v>
      </c>
      <c r="F663" s="8" t="s">
        <v>8</v>
      </c>
      <c r="G663" s="12">
        <f>+E662</f>
        <v>8</v>
      </c>
      <c r="H663" s="12"/>
      <c r="I663" s="8" t="s">
        <v>6</v>
      </c>
      <c r="J663" s="1">
        <v>4</v>
      </c>
      <c r="K663" s="8" t="s">
        <v>7</v>
      </c>
      <c r="L663" s="12">
        <f>E663*G663/J663</f>
        <v>4</v>
      </c>
      <c r="M663" s="12"/>
      <c r="N663" s="1" t="s">
        <v>3</v>
      </c>
      <c r="Q663" s="1" t="s">
        <v>12</v>
      </c>
      <c r="S663" s="12">
        <f>+C656</f>
        <v>70.5</v>
      </c>
      <c r="T663" s="12"/>
      <c r="U663" s="8" t="s">
        <v>8</v>
      </c>
      <c r="V663" s="12">
        <f>+L663</f>
        <v>4</v>
      </c>
      <c r="W663" s="12"/>
      <c r="X663" s="8" t="s">
        <v>9</v>
      </c>
      <c r="Y663" s="12">
        <f>+E650</f>
        <v>6</v>
      </c>
      <c r="Z663" s="12"/>
      <c r="AA663" s="8" t="s">
        <v>8</v>
      </c>
      <c r="AB663" s="12">
        <f>+L663</f>
        <v>4</v>
      </c>
      <c r="AC663" s="12"/>
      <c r="AD663" s="8" t="s">
        <v>8</v>
      </c>
      <c r="AE663" s="12">
        <f>+AB663/2</f>
        <v>2</v>
      </c>
      <c r="AF663" s="12"/>
      <c r="AG663" s="8" t="s">
        <v>7</v>
      </c>
      <c r="AH663" s="12">
        <f>+S663*V663-Y663*AB663*AE663</f>
        <v>234</v>
      </c>
      <c r="AI663" s="12"/>
      <c r="AJ663" s="12"/>
      <c r="AK663" s="1" t="s">
        <v>10</v>
      </c>
      <c r="BJ663" s="3"/>
    </row>
    <row r="664" spans="2:62">
      <c r="B664" s="6"/>
      <c r="D664" s="1" t="s">
        <v>5</v>
      </c>
      <c r="E664" s="1">
        <v>3</v>
      </c>
      <c r="F664" s="8" t="s">
        <v>8</v>
      </c>
      <c r="G664" s="12">
        <f>+G663</f>
        <v>8</v>
      </c>
      <c r="H664" s="12"/>
      <c r="I664" s="8" t="s">
        <v>6</v>
      </c>
      <c r="J664" s="1">
        <v>4</v>
      </c>
      <c r="K664" s="8" t="s">
        <v>7</v>
      </c>
      <c r="L664" s="12">
        <f>E664*G664/J664</f>
        <v>6</v>
      </c>
      <c r="M664" s="12"/>
      <c r="N664" s="1" t="s">
        <v>3</v>
      </c>
      <c r="Q664" s="1" t="s">
        <v>13</v>
      </c>
      <c r="S664" s="12">
        <f>+C656</f>
        <v>70.5</v>
      </c>
      <c r="T664" s="12"/>
      <c r="U664" s="8" t="s">
        <v>8</v>
      </c>
      <c r="V664" s="12">
        <f>+L664</f>
        <v>6</v>
      </c>
      <c r="W664" s="12"/>
      <c r="X664" s="8" t="s">
        <v>9</v>
      </c>
      <c r="Y664" s="12">
        <f>+E650</f>
        <v>6</v>
      </c>
      <c r="Z664" s="12"/>
      <c r="AA664" s="8" t="s">
        <v>8</v>
      </c>
      <c r="AB664" s="12">
        <f>+L664</f>
        <v>6</v>
      </c>
      <c r="AC664" s="12"/>
      <c r="AD664" s="8" t="s">
        <v>8</v>
      </c>
      <c r="AE664" s="12">
        <f>+AB664/2</f>
        <v>3</v>
      </c>
      <c r="AF664" s="12"/>
      <c r="AG664" s="8" t="s">
        <v>9</v>
      </c>
      <c r="AH664" s="12">
        <f>+F648</f>
        <v>15</v>
      </c>
      <c r="AI664" s="12"/>
      <c r="AJ664" s="8" t="s">
        <v>8</v>
      </c>
      <c r="AK664" s="12">
        <f>+L664-D657</f>
        <v>2</v>
      </c>
      <c r="AL664" s="12"/>
      <c r="AM664" s="8" t="s">
        <v>7</v>
      </c>
      <c r="AN664" s="12">
        <f>+S664*V664-Y664*AB664*AE664-AH664*AK664</f>
        <v>285</v>
      </c>
      <c r="AO664" s="12"/>
      <c r="AP664" s="12"/>
      <c r="AQ664" s="1" t="s">
        <v>10</v>
      </c>
      <c r="BJ664" s="3"/>
    </row>
    <row r="665" spans="2:62">
      <c r="B665" s="6"/>
      <c r="D665" s="1" t="s">
        <v>5</v>
      </c>
      <c r="E665" s="12">
        <f>+J659/2</f>
        <v>8</v>
      </c>
      <c r="F665" s="12"/>
      <c r="G665" s="1" t="s">
        <v>3</v>
      </c>
      <c r="Q665" s="1" t="s">
        <v>14</v>
      </c>
      <c r="T665" s="12">
        <f>+C656</f>
        <v>70.5</v>
      </c>
      <c r="U665" s="12"/>
      <c r="V665" s="8" t="s">
        <v>8</v>
      </c>
      <c r="W665" s="12">
        <f>+E665</f>
        <v>8</v>
      </c>
      <c r="X665" s="12"/>
      <c r="Y665" s="8" t="s">
        <v>9</v>
      </c>
      <c r="Z665" s="12">
        <f>+E650</f>
        <v>6</v>
      </c>
      <c r="AA665" s="12"/>
      <c r="AB665" s="8" t="s">
        <v>8</v>
      </c>
      <c r="AC665" s="12">
        <f>+E665</f>
        <v>8</v>
      </c>
      <c r="AD665" s="12"/>
      <c r="AE665" s="8" t="s">
        <v>8</v>
      </c>
      <c r="AF665" s="12">
        <f>+AC665/2</f>
        <v>4</v>
      </c>
      <c r="AG665" s="12"/>
      <c r="AH665" s="8" t="s">
        <v>9</v>
      </c>
      <c r="AI665" s="12">
        <f>+F648</f>
        <v>15</v>
      </c>
      <c r="AJ665" s="12"/>
      <c r="AK665" s="8" t="s">
        <v>8</v>
      </c>
      <c r="AL665" s="12">
        <f>+E665-D657</f>
        <v>4</v>
      </c>
      <c r="AM665" s="12"/>
      <c r="AN665" s="8" t="s">
        <v>7</v>
      </c>
      <c r="AO665" s="12">
        <f>+T665*W665-Z665*AC665*AF665-AI665*AL665</f>
        <v>312</v>
      </c>
      <c r="AP665" s="12"/>
      <c r="AQ665" s="12"/>
      <c r="AR665" s="1" t="s">
        <v>10</v>
      </c>
      <c r="BJ665" s="3"/>
    </row>
    <row r="666" spans="2:62">
      <c r="B666" s="6"/>
      <c r="D666" s="1" t="s">
        <v>19</v>
      </c>
      <c r="BJ666" s="3"/>
    </row>
    <row r="667" spans="2:62">
      <c r="B667" s="6"/>
      <c r="D667" s="1" t="s">
        <v>15</v>
      </c>
      <c r="F667" s="12">
        <v>12.5</v>
      </c>
      <c r="G667" s="12"/>
      <c r="H667" s="8" t="s">
        <v>8</v>
      </c>
      <c r="I667" s="12">
        <f>+AO665</f>
        <v>312</v>
      </c>
      <c r="J667" s="12"/>
      <c r="K667" s="12"/>
      <c r="L667" s="1" t="s">
        <v>16</v>
      </c>
      <c r="M667" s="12">
        <v>2.5</v>
      </c>
      <c r="N667" s="12"/>
      <c r="O667" s="8" t="s">
        <v>8</v>
      </c>
      <c r="P667" s="12">
        <f>+I667</f>
        <v>312</v>
      </c>
      <c r="Q667" s="12"/>
      <c r="R667" s="12"/>
      <c r="S667" s="8" t="s">
        <v>17</v>
      </c>
      <c r="T667" s="1">
        <v>3</v>
      </c>
      <c r="U667" s="8" t="s">
        <v>8</v>
      </c>
      <c r="V667" s="12">
        <f>+AH662</f>
        <v>129</v>
      </c>
      <c r="W667" s="12"/>
      <c r="X667" s="12"/>
      <c r="Y667" s="8" t="s">
        <v>17</v>
      </c>
      <c r="Z667" s="1">
        <v>4</v>
      </c>
      <c r="AA667" s="8" t="s">
        <v>8</v>
      </c>
      <c r="AB667" s="12">
        <f>+AH663</f>
        <v>234</v>
      </c>
      <c r="AC667" s="12"/>
      <c r="AD667" s="12"/>
      <c r="AE667" s="8" t="s">
        <v>17</v>
      </c>
      <c r="AF667" s="1">
        <v>3</v>
      </c>
      <c r="AG667" s="8" t="s">
        <v>8</v>
      </c>
      <c r="AH667" s="12">
        <f>+AN664</f>
        <v>285</v>
      </c>
      <c r="AI667" s="12"/>
      <c r="AJ667" s="12"/>
      <c r="AK667" s="1" t="s">
        <v>18</v>
      </c>
      <c r="BJ667" s="3"/>
    </row>
    <row r="668" spans="2:62">
      <c r="B668" s="6"/>
      <c r="D668" s="1" t="s">
        <v>15</v>
      </c>
      <c r="F668" s="12">
        <f>F667*I667/(M667*P667+T667*V667+Z667*AB667+AF667*AH667)</f>
        <v>1.3184584178498986</v>
      </c>
      <c r="G668" s="12"/>
      <c r="H668" s="12"/>
      <c r="BJ668" s="3"/>
    </row>
    <row r="669" spans="2:62">
      <c r="B669" s="6"/>
      <c r="BJ669" s="3"/>
    </row>
    <row r="670" spans="2:62">
      <c r="B670" s="6"/>
      <c r="D670" s="7" t="s">
        <v>31</v>
      </c>
      <c r="BJ670" s="3"/>
    </row>
    <row r="671" spans="2:62">
      <c r="B671" s="6"/>
      <c r="F671" s="13">
        <v>15</v>
      </c>
      <c r="G671" s="13"/>
      <c r="H671" s="1" t="s">
        <v>1</v>
      </c>
      <c r="J671" s="12">
        <f>+F671</f>
        <v>15</v>
      </c>
      <c r="K671" s="12"/>
      <c r="L671" s="1" t="s">
        <v>1</v>
      </c>
      <c r="M671" s="12">
        <f>+J671</f>
        <v>15</v>
      </c>
      <c r="N671" s="12"/>
      <c r="O671" s="1" t="s">
        <v>1</v>
      </c>
      <c r="Q671" s="12">
        <f>+M671</f>
        <v>15</v>
      </c>
      <c r="R671" s="12"/>
      <c r="S671" s="1" t="s">
        <v>1</v>
      </c>
      <c r="T671" s="12">
        <f>+Q671</f>
        <v>15</v>
      </c>
      <c r="U671" s="12"/>
      <c r="V671" s="1" t="s">
        <v>1</v>
      </c>
      <c r="BJ671" s="3"/>
    </row>
    <row r="672" spans="2:62">
      <c r="B672" s="6"/>
      <c r="BJ672" s="3"/>
    </row>
    <row r="673" spans="2:62">
      <c r="B673" s="6"/>
      <c r="E673" s="13">
        <v>5</v>
      </c>
      <c r="F673" s="13"/>
      <c r="G673" s="1" t="s">
        <v>0</v>
      </c>
      <c r="BJ673" s="3"/>
    </row>
    <row r="674" spans="2:62">
      <c r="B674" s="6"/>
      <c r="BJ674" s="3"/>
    </row>
    <row r="675" spans="2:62">
      <c r="B675" s="6"/>
      <c r="BJ675" s="3"/>
    </row>
    <row r="676" spans="2:62">
      <c r="B676" s="6"/>
      <c r="E676" s="1" t="s">
        <v>20</v>
      </c>
      <c r="G676" s="1" t="s">
        <v>21</v>
      </c>
      <c r="I676" s="1" t="s">
        <v>22</v>
      </c>
      <c r="L676" s="1" t="s">
        <v>27</v>
      </c>
      <c r="N676" s="1" t="s">
        <v>28</v>
      </c>
      <c r="P676" s="1" t="s">
        <v>29</v>
      </c>
      <c r="BJ676" s="3"/>
    </row>
    <row r="677" spans="2:62">
      <c r="B677" s="6"/>
      <c r="E677" s="1" t="s">
        <v>15</v>
      </c>
      <c r="G677" s="12">
        <f>+F691</f>
        <v>1.4792899408284024</v>
      </c>
      <c r="H677" s="12"/>
      <c r="I677" s="12"/>
      <c r="L677" s="1" t="s">
        <v>15</v>
      </c>
      <c r="N677" s="12">
        <f>+F698</f>
        <v>1.0217983651226159</v>
      </c>
      <c r="O677" s="12"/>
      <c r="P677" s="12"/>
      <c r="S677" s="1" t="s">
        <v>15</v>
      </c>
      <c r="U677" s="12">
        <f>+G677</f>
        <v>1.4792899408284024</v>
      </c>
      <c r="V677" s="12"/>
      <c r="W677" s="12"/>
      <c r="BJ677" s="3"/>
    </row>
    <row r="678" spans="2:62">
      <c r="B678" s="6"/>
      <c r="BJ678" s="3"/>
    </row>
    <row r="679" spans="2:62">
      <c r="B679" s="6"/>
      <c r="C679" s="12">
        <f>(E673*M682*M682/2+F671*(H680+K680+O680+R680+V680)+J671*(K680+O680+R680+V680)+M671*(O680+R680+V680)+Q671*(R680+V680)+T671*V680)/M682</f>
        <v>67.5</v>
      </c>
      <c r="D679" s="12"/>
      <c r="E679" s="1" t="s">
        <v>1</v>
      </c>
      <c r="X679" s="12">
        <f>+E673*M682+F671+J671+M671+Q671+T671-C679</f>
        <v>67.5</v>
      </c>
      <c r="Y679" s="12"/>
      <c r="Z679" s="1" t="s">
        <v>1</v>
      </c>
      <c r="BJ679" s="3"/>
    </row>
    <row r="680" spans="2:62">
      <c r="B680" s="6"/>
      <c r="C680" s="8"/>
      <c r="D680" s="12">
        <f>+M682/6</f>
        <v>2</v>
      </c>
      <c r="E680" s="12"/>
      <c r="F680" s="1" t="s">
        <v>3</v>
      </c>
      <c r="H680" s="12">
        <f>+D680</f>
        <v>2</v>
      </c>
      <c r="I680" s="12"/>
      <c r="J680" s="1" t="s">
        <v>3</v>
      </c>
      <c r="K680" s="12">
        <f>+H680</f>
        <v>2</v>
      </c>
      <c r="L680" s="12"/>
      <c r="M680" s="1" t="s">
        <v>3</v>
      </c>
      <c r="O680" s="12">
        <f>+K680</f>
        <v>2</v>
      </c>
      <c r="P680" s="12"/>
      <c r="Q680" s="1" t="s">
        <v>3</v>
      </c>
      <c r="R680" s="12">
        <f>+O680</f>
        <v>2</v>
      </c>
      <c r="S680" s="12"/>
      <c r="T680" s="1" t="s">
        <v>3</v>
      </c>
      <c r="V680" s="12">
        <f>+R680</f>
        <v>2</v>
      </c>
      <c r="W680" s="12"/>
      <c r="X680" s="8" t="s">
        <v>3</v>
      </c>
      <c r="Y680" s="8"/>
      <c r="BJ680" s="3"/>
    </row>
    <row r="681" spans="2:62">
      <c r="B681" s="6"/>
      <c r="C681" s="8"/>
      <c r="D681" s="8"/>
      <c r="X681" s="8"/>
      <c r="Y681" s="8"/>
      <c r="BJ681" s="3"/>
    </row>
    <row r="682" spans="2:62">
      <c r="B682" s="6"/>
      <c r="L682" s="1" t="s">
        <v>2</v>
      </c>
      <c r="M682" s="13">
        <v>12</v>
      </c>
      <c r="N682" s="13"/>
      <c r="O682" s="1" t="s">
        <v>3</v>
      </c>
      <c r="BJ682" s="3"/>
    </row>
    <row r="683" spans="2:62">
      <c r="B683" s="6"/>
      <c r="F683" s="1" t="s">
        <v>4</v>
      </c>
      <c r="BJ683" s="3"/>
    </row>
    <row r="684" spans="2:62">
      <c r="B684" s="6"/>
      <c r="BJ684" s="3"/>
    </row>
    <row r="685" spans="2:62">
      <c r="B685" s="6"/>
      <c r="D685" s="1" t="s">
        <v>5</v>
      </c>
      <c r="E685" s="12">
        <f>+D680+H680</f>
        <v>4</v>
      </c>
      <c r="F685" s="12"/>
      <c r="G685" s="8" t="s">
        <v>6</v>
      </c>
      <c r="H685" s="1">
        <v>4</v>
      </c>
      <c r="I685" s="8" t="s">
        <v>7</v>
      </c>
      <c r="J685" s="12">
        <f>+E685/H685</f>
        <v>1</v>
      </c>
      <c r="K685" s="12"/>
      <c r="L685" s="1" t="s">
        <v>3</v>
      </c>
      <c r="S685" s="1" t="s">
        <v>11</v>
      </c>
      <c r="U685" s="12">
        <f>+C679</f>
        <v>67.5</v>
      </c>
      <c r="V685" s="12"/>
      <c r="W685" s="8" t="s">
        <v>8</v>
      </c>
      <c r="X685" s="12">
        <f>+J685</f>
        <v>1</v>
      </c>
      <c r="Y685" s="12"/>
      <c r="Z685" s="8" t="s">
        <v>9</v>
      </c>
      <c r="AA685" s="12">
        <f>+E673</f>
        <v>5</v>
      </c>
      <c r="AB685" s="12"/>
      <c r="AC685" s="8" t="s">
        <v>8</v>
      </c>
      <c r="AD685" s="12">
        <f>+J685</f>
        <v>1</v>
      </c>
      <c r="AE685" s="12"/>
      <c r="AF685" s="8" t="s">
        <v>8</v>
      </c>
      <c r="AG685" s="12">
        <f>+AD685/2</f>
        <v>0.5</v>
      </c>
      <c r="AH685" s="12"/>
      <c r="AI685" s="8" t="s">
        <v>7</v>
      </c>
      <c r="AJ685" s="12">
        <f>+U685*X685-AA685*AD685*AG685</f>
        <v>65</v>
      </c>
      <c r="AK685" s="12"/>
      <c r="AL685" s="12"/>
      <c r="AM685" s="1" t="s">
        <v>10</v>
      </c>
      <c r="BJ685" s="3"/>
    </row>
    <row r="686" spans="2:62">
      <c r="B686" s="6"/>
      <c r="D686" s="1" t="s">
        <v>5</v>
      </c>
      <c r="E686" s="1">
        <v>2</v>
      </c>
      <c r="F686" s="8" t="s">
        <v>8</v>
      </c>
      <c r="G686" s="12">
        <f>+E685</f>
        <v>4</v>
      </c>
      <c r="H686" s="12"/>
      <c r="I686" s="8" t="s">
        <v>6</v>
      </c>
      <c r="J686" s="1">
        <v>4</v>
      </c>
      <c r="K686" s="8" t="s">
        <v>7</v>
      </c>
      <c r="L686" s="12">
        <f>E686*G686/J686</f>
        <v>2</v>
      </c>
      <c r="M686" s="12"/>
      <c r="N686" s="1" t="s">
        <v>3</v>
      </c>
      <c r="S686" s="1" t="s">
        <v>12</v>
      </c>
      <c r="U686" s="12">
        <f>+C679</f>
        <v>67.5</v>
      </c>
      <c r="V686" s="12"/>
      <c r="W686" s="8" t="s">
        <v>8</v>
      </c>
      <c r="X686" s="12">
        <f>+L686</f>
        <v>2</v>
      </c>
      <c r="Y686" s="12"/>
      <c r="Z686" s="8" t="s">
        <v>9</v>
      </c>
      <c r="AA686" s="12">
        <f>+E673</f>
        <v>5</v>
      </c>
      <c r="AB686" s="12"/>
      <c r="AC686" s="8" t="s">
        <v>8</v>
      </c>
      <c r="AD686" s="12">
        <f>+L686</f>
        <v>2</v>
      </c>
      <c r="AE686" s="12"/>
      <c r="AF686" s="8" t="s">
        <v>8</v>
      </c>
      <c r="AG686" s="12">
        <f>+AD686/2</f>
        <v>1</v>
      </c>
      <c r="AH686" s="12"/>
      <c r="AI686" s="8" t="s">
        <v>7</v>
      </c>
      <c r="AJ686" s="12">
        <f>+U686*X686-AA686*AD686*AG686</f>
        <v>125</v>
      </c>
      <c r="AK686" s="12"/>
      <c r="AL686" s="12"/>
      <c r="AM686" s="1" t="s">
        <v>10</v>
      </c>
      <c r="BJ686" s="3"/>
    </row>
    <row r="687" spans="2:62">
      <c r="B687" s="6"/>
      <c r="D687" s="1" t="s">
        <v>5</v>
      </c>
      <c r="E687" s="1">
        <v>3</v>
      </c>
      <c r="F687" s="8" t="s">
        <v>8</v>
      </c>
      <c r="G687" s="12">
        <f>+G686</f>
        <v>4</v>
      </c>
      <c r="H687" s="12"/>
      <c r="I687" s="8" t="s">
        <v>6</v>
      </c>
      <c r="J687" s="1">
        <v>4</v>
      </c>
      <c r="K687" s="8" t="s">
        <v>7</v>
      </c>
      <c r="L687" s="12">
        <f>E687*G687/J687</f>
        <v>3</v>
      </c>
      <c r="M687" s="12"/>
      <c r="N687" s="1" t="s">
        <v>3</v>
      </c>
      <c r="S687" s="1" t="s">
        <v>13</v>
      </c>
      <c r="U687" s="12">
        <f>+C679</f>
        <v>67.5</v>
      </c>
      <c r="V687" s="12"/>
      <c r="W687" s="8" t="s">
        <v>8</v>
      </c>
      <c r="X687" s="12">
        <f>+L687</f>
        <v>3</v>
      </c>
      <c r="Y687" s="12"/>
      <c r="Z687" s="8" t="s">
        <v>9</v>
      </c>
      <c r="AA687" s="12">
        <f>+E673</f>
        <v>5</v>
      </c>
      <c r="AB687" s="12"/>
      <c r="AC687" s="8" t="s">
        <v>8</v>
      </c>
      <c r="AD687" s="12">
        <f>+L687</f>
        <v>3</v>
      </c>
      <c r="AE687" s="12"/>
      <c r="AF687" s="8" t="s">
        <v>8</v>
      </c>
      <c r="AG687" s="12">
        <f>+AD687/2</f>
        <v>1.5</v>
      </c>
      <c r="AH687" s="12"/>
      <c r="AI687" s="8" t="s">
        <v>9</v>
      </c>
      <c r="AJ687" s="12">
        <f>+F671</f>
        <v>15</v>
      </c>
      <c r="AK687" s="12"/>
      <c r="AL687" s="8" t="s">
        <v>8</v>
      </c>
      <c r="AM687" s="12">
        <f>+L687-D680</f>
        <v>1</v>
      </c>
      <c r="AN687" s="12"/>
      <c r="AO687" s="8" t="s">
        <v>7</v>
      </c>
      <c r="AP687" s="12">
        <f>+U687*X687-AA687*AD687*AG687-AJ687*AM687</f>
        <v>165</v>
      </c>
      <c r="AQ687" s="12"/>
      <c r="AR687" s="12"/>
      <c r="AS687" s="1" t="s">
        <v>10</v>
      </c>
      <c r="BJ687" s="3"/>
    </row>
    <row r="688" spans="2:62">
      <c r="B688" s="6"/>
      <c r="D688" s="1" t="s">
        <v>5</v>
      </c>
      <c r="E688" s="12">
        <f>+G687</f>
        <v>4</v>
      </c>
      <c r="F688" s="12"/>
      <c r="G688" s="1" t="s">
        <v>3</v>
      </c>
      <c r="S688" s="1" t="s">
        <v>14</v>
      </c>
      <c r="V688" s="12">
        <f>+C679</f>
        <v>67.5</v>
      </c>
      <c r="W688" s="12"/>
      <c r="X688" s="8" t="s">
        <v>8</v>
      </c>
      <c r="Y688" s="12">
        <f>+E688</f>
        <v>4</v>
      </c>
      <c r="Z688" s="12"/>
      <c r="AA688" s="8" t="s">
        <v>9</v>
      </c>
      <c r="AB688" s="12">
        <f>+E673</f>
        <v>5</v>
      </c>
      <c r="AC688" s="12"/>
      <c r="AD688" s="8" t="s">
        <v>8</v>
      </c>
      <c r="AE688" s="12">
        <f>+E688</f>
        <v>4</v>
      </c>
      <c r="AF688" s="12"/>
      <c r="AG688" s="8" t="s">
        <v>8</v>
      </c>
      <c r="AH688" s="12">
        <f>+AE688/2</f>
        <v>2</v>
      </c>
      <c r="AI688" s="12"/>
      <c r="AJ688" s="8" t="s">
        <v>9</v>
      </c>
      <c r="AK688" s="12">
        <f>+F671</f>
        <v>15</v>
      </c>
      <c r="AL688" s="12"/>
      <c r="AM688" s="8" t="s">
        <v>8</v>
      </c>
      <c r="AN688" s="12">
        <f>+E688-D680</f>
        <v>2</v>
      </c>
      <c r="AO688" s="12"/>
      <c r="AP688" s="8" t="s">
        <v>7</v>
      </c>
      <c r="AQ688" s="12">
        <f>+V688*Y688-AB688*AE688*AH688-AK688*AN688</f>
        <v>200</v>
      </c>
      <c r="AR688" s="12"/>
      <c r="AS688" s="12"/>
      <c r="AT688" s="1" t="s">
        <v>10</v>
      </c>
      <c r="BJ688" s="3"/>
    </row>
    <row r="689" spans="2:62">
      <c r="B689" s="6"/>
      <c r="D689" s="1" t="s">
        <v>19</v>
      </c>
      <c r="BJ689" s="3"/>
    </row>
    <row r="690" spans="2:62">
      <c r="B690" s="6"/>
      <c r="D690" s="1" t="s">
        <v>15</v>
      </c>
      <c r="F690" s="12">
        <v>12.5</v>
      </c>
      <c r="G690" s="12"/>
      <c r="H690" s="8" t="s">
        <v>8</v>
      </c>
      <c r="I690" s="12">
        <f>+AQ688</f>
        <v>200</v>
      </c>
      <c r="J690" s="12"/>
      <c r="K690" s="12"/>
      <c r="L690" s="1" t="s">
        <v>16</v>
      </c>
      <c r="M690" s="12">
        <v>2.5</v>
      </c>
      <c r="N690" s="12"/>
      <c r="O690" s="8" t="s">
        <v>8</v>
      </c>
      <c r="P690" s="12">
        <f>+I690</f>
        <v>200</v>
      </c>
      <c r="Q690" s="12"/>
      <c r="R690" s="12"/>
      <c r="S690" s="8" t="s">
        <v>17</v>
      </c>
      <c r="T690" s="1">
        <v>3</v>
      </c>
      <c r="U690" s="8" t="s">
        <v>8</v>
      </c>
      <c r="V690" s="12">
        <f>+AJ685</f>
        <v>65</v>
      </c>
      <c r="W690" s="12"/>
      <c r="X690" s="12"/>
      <c r="Y690" s="8" t="s">
        <v>17</v>
      </c>
      <c r="Z690" s="1">
        <v>4</v>
      </c>
      <c r="AA690" s="8" t="s">
        <v>8</v>
      </c>
      <c r="AB690" s="12">
        <f>+AJ686</f>
        <v>125</v>
      </c>
      <c r="AC690" s="12"/>
      <c r="AD690" s="12"/>
      <c r="AE690" s="8" t="s">
        <v>17</v>
      </c>
      <c r="AF690" s="1">
        <v>3</v>
      </c>
      <c r="AG690" s="8" t="s">
        <v>8</v>
      </c>
      <c r="AH690" s="12">
        <f>+AP687</f>
        <v>165</v>
      </c>
      <c r="AI690" s="12"/>
      <c r="AJ690" s="12"/>
      <c r="AK690" s="1" t="s">
        <v>18</v>
      </c>
      <c r="BJ690" s="3"/>
    </row>
    <row r="691" spans="2:62">
      <c r="B691" s="6"/>
      <c r="D691" s="1" t="s">
        <v>15</v>
      </c>
      <c r="F691" s="12">
        <f>F690*I690/(M690*P690+T690*V690+Z690*AB690+AF690*AH690)</f>
        <v>1.4792899408284024</v>
      </c>
      <c r="G691" s="12"/>
      <c r="H691" s="12"/>
      <c r="BJ691" s="3"/>
    </row>
    <row r="692" spans="2:62">
      <c r="B692" s="6"/>
      <c r="D692" s="1" t="s">
        <v>5</v>
      </c>
      <c r="E692" s="12">
        <f>+H680+D680</f>
        <v>4</v>
      </c>
      <c r="F692" s="12"/>
      <c r="G692" s="8" t="s">
        <v>6</v>
      </c>
      <c r="H692" s="1">
        <v>4</v>
      </c>
      <c r="I692" s="8" t="s">
        <v>17</v>
      </c>
      <c r="J692" s="12">
        <f>+D680+H680</f>
        <v>4</v>
      </c>
      <c r="K692" s="12"/>
      <c r="L692" s="8" t="s">
        <v>7</v>
      </c>
      <c r="M692" s="12">
        <f>+E692/H692+J692</f>
        <v>5</v>
      </c>
      <c r="N692" s="12"/>
      <c r="O692" s="1" t="s">
        <v>3</v>
      </c>
      <c r="V692" s="1" t="s">
        <v>23</v>
      </c>
      <c r="X692" s="12">
        <f>+C679</f>
        <v>67.5</v>
      </c>
      <c r="Y692" s="12"/>
      <c r="Z692" s="8" t="s">
        <v>8</v>
      </c>
      <c r="AA692" s="12">
        <f>+M692</f>
        <v>5</v>
      </c>
      <c r="AB692" s="12"/>
      <c r="AC692" s="8" t="s">
        <v>9</v>
      </c>
      <c r="AD692" s="12">
        <f>+E673</f>
        <v>5</v>
      </c>
      <c r="AE692" s="12"/>
      <c r="AF692" s="8" t="s">
        <v>8</v>
      </c>
      <c r="AG692" s="12">
        <f>+M692</f>
        <v>5</v>
      </c>
      <c r="AH692" s="12"/>
      <c r="AI692" s="8" t="s">
        <v>8</v>
      </c>
      <c r="AJ692" s="12">
        <f>+AG692/2</f>
        <v>2.5</v>
      </c>
      <c r="AK692" s="12"/>
      <c r="AL692" s="8" t="s">
        <v>9</v>
      </c>
      <c r="AM692" s="12">
        <f>+F671</f>
        <v>15</v>
      </c>
      <c r="AN692" s="12"/>
      <c r="AO692" s="8" t="s">
        <v>8</v>
      </c>
      <c r="AP692" s="12">
        <f>+M692-D680</f>
        <v>3</v>
      </c>
      <c r="AQ692" s="12"/>
      <c r="AR692" s="8" t="s">
        <v>9</v>
      </c>
      <c r="AS692" s="12">
        <f>+J671</f>
        <v>15</v>
      </c>
      <c r="AT692" s="12"/>
      <c r="AU692" s="8" t="s">
        <v>8</v>
      </c>
      <c r="AV692" s="12">
        <f>+M692-H680-D680</f>
        <v>1</v>
      </c>
      <c r="AW692" s="12"/>
      <c r="AX692" s="8" t="s">
        <v>7</v>
      </c>
      <c r="AY692" s="12">
        <f>+X692*AA692-AD692*AG692*AJ692-AM692*AP692-AS692*AV692</f>
        <v>215</v>
      </c>
      <c r="AZ692" s="12"/>
      <c r="BA692" s="12"/>
      <c r="BB692" s="1" t="s">
        <v>10</v>
      </c>
      <c r="BJ692" s="3"/>
    </row>
    <row r="693" spans="2:62">
      <c r="B693" s="6"/>
      <c r="D693" s="1" t="s">
        <v>5</v>
      </c>
      <c r="E693" s="1">
        <v>2</v>
      </c>
      <c r="F693" s="8" t="s">
        <v>8</v>
      </c>
      <c r="G693" s="12">
        <f>+E692</f>
        <v>4</v>
      </c>
      <c r="H693" s="12"/>
      <c r="I693" s="8" t="s">
        <v>6</v>
      </c>
      <c r="J693" s="1">
        <v>4</v>
      </c>
      <c r="K693" s="8" t="s">
        <v>17</v>
      </c>
      <c r="L693" s="12">
        <f>+J692</f>
        <v>4</v>
      </c>
      <c r="M693" s="12"/>
      <c r="N693" s="8" t="s">
        <v>7</v>
      </c>
      <c r="O693" s="12">
        <f>E693*G693/J693+L693</f>
        <v>6</v>
      </c>
      <c r="P693" s="12"/>
      <c r="Q693" s="1" t="s">
        <v>3</v>
      </c>
      <c r="V693" s="1" t="s">
        <v>24</v>
      </c>
      <c r="X693" s="12">
        <f>+C679</f>
        <v>67.5</v>
      </c>
      <c r="Y693" s="12"/>
      <c r="Z693" s="8" t="s">
        <v>8</v>
      </c>
      <c r="AA693" s="12">
        <f>+O693</f>
        <v>6</v>
      </c>
      <c r="AB693" s="12"/>
      <c r="AC693" s="8" t="s">
        <v>9</v>
      </c>
      <c r="AD693" s="12">
        <f>+E673</f>
        <v>5</v>
      </c>
      <c r="AE693" s="12"/>
      <c r="AF693" s="8" t="s">
        <v>8</v>
      </c>
      <c r="AG693" s="12">
        <f>+O693</f>
        <v>6</v>
      </c>
      <c r="AH693" s="12"/>
      <c r="AI693" s="8" t="s">
        <v>8</v>
      </c>
      <c r="AJ693" s="12">
        <f>+AG693/2</f>
        <v>3</v>
      </c>
      <c r="AK693" s="12"/>
      <c r="AL693" s="8" t="s">
        <v>9</v>
      </c>
      <c r="AM693" s="12">
        <f>+F671</f>
        <v>15</v>
      </c>
      <c r="AN693" s="12"/>
      <c r="AO693" s="8" t="s">
        <v>8</v>
      </c>
      <c r="AP693" s="12">
        <f>+O693-D680</f>
        <v>4</v>
      </c>
      <c r="AQ693" s="12"/>
      <c r="AR693" s="8" t="s">
        <v>9</v>
      </c>
      <c r="AS693" s="12">
        <f>+J671</f>
        <v>15</v>
      </c>
      <c r="AT693" s="12"/>
      <c r="AU693" s="8" t="s">
        <v>8</v>
      </c>
      <c r="AV693" s="12">
        <f>+O693-H680-D680</f>
        <v>2</v>
      </c>
      <c r="AW693" s="12"/>
      <c r="AX693" s="8" t="s">
        <v>7</v>
      </c>
      <c r="AY693" s="12">
        <f>+X693*AA693-AD693*AG693*AJ693-AM693*AP693-AS693*AV693</f>
        <v>225</v>
      </c>
      <c r="AZ693" s="12"/>
      <c r="BA693" s="12"/>
      <c r="BB693" s="1" t="s">
        <v>10</v>
      </c>
      <c r="BJ693" s="3"/>
    </row>
    <row r="694" spans="2:62">
      <c r="B694" s="6"/>
      <c r="D694" s="1" t="s">
        <v>5</v>
      </c>
      <c r="E694" s="1">
        <v>3</v>
      </c>
      <c r="F694" s="8" t="s">
        <v>8</v>
      </c>
      <c r="G694" s="12">
        <f>+G693</f>
        <v>4</v>
      </c>
      <c r="H694" s="12"/>
      <c r="I694" s="8" t="s">
        <v>6</v>
      </c>
      <c r="J694" s="1">
        <v>4</v>
      </c>
      <c r="K694" s="8" t="s">
        <v>17</v>
      </c>
      <c r="L694" s="12">
        <f>+L693</f>
        <v>4</v>
      </c>
      <c r="M694" s="12"/>
      <c r="N694" s="8" t="s">
        <v>7</v>
      </c>
      <c r="O694" s="12">
        <f>E694*G694/J694+L694</f>
        <v>7</v>
      </c>
      <c r="P694" s="12"/>
      <c r="Q694" s="1" t="s">
        <v>3</v>
      </c>
      <c r="V694" s="1" t="s">
        <v>25</v>
      </c>
      <c r="X694" s="12">
        <f>+C679</f>
        <v>67.5</v>
      </c>
      <c r="Y694" s="12"/>
      <c r="Z694" s="8" t="s">
        <v>8</v>
      </c>
      <c r="AA694" s="12">
        <f>+O694</f>
        <v>7</v>
      </c>
      <c r="AB694" s="12"/>
      <c r="AC694" s="8" t="s">
        <v>9</v>
      </c>
      <c r="AD694" s="12">
        <f>+E673</f>
        <v>5</v>
      </c>
      <c r="AE694" s="12"/>
      <c r="AF694" s="8" t="s">
        <v>8</v>
      </c>
      <c r="AG694" s="12">
        <f>+O694</f>
        <v>7</v>
      </c>
      <c r="AH694" s="12"/>
      <c r="AI694" s="8" t="s">
        <v>8</v>
      </c>
      <c r="AJ694" s="12">
        <f>+AG694/2</f>
        <v>3.5</v>
      </c>
      <c r="AK694" s="12"/>
      <c r="AL694" s="8" t="s">
        <v>9</v>
      </c>
      <c r="AM694" s="12">
        <f>+F671</f>
        <v>15</v>
      </c>
      <c r="AN694" s="12"/>
      <c r="AO694" s="8" t="s">
        <v>8</v>
      </c>
      <c r="AP694" s="12">
        <f>+O694-D680</f>
        <v>5</v>
      </c>
      <c r="AQ694" s="12"/>
      <c r="AR694" s="8" t="s">
        <v>9</v>
      </c>
      <c r="AS694" s="12">
        <f>+J671</f>
        <v>15</v>
      </c>
      <c r="AT694" s="12"/>
      <c r="AU694" s="8" t="s">
        <v>8</v>
      </c>
      <c r="AV694" s="12">
        <f>+O694-H680-D680</f>
        <v>3</v>
      </c>
      <c r="AW694" s="12"/>
      <c r="AX694" s="8" t="s">
        <v>9</v>
      </c>
      <c r="AY694" s="12">
        <f>+M671</f>
        <v>15</v>
      </c>
      <c r="AZ694" s="12"/>
      <c r="BA694" s="8" t="s">
        <v>8</v>
      </c>
      <c r="BB694" s="12">
        <f>+O694-H680-D680-K680</f>
        <v>1</v>
      </c>
      <c r="BC694" s="12"/>
      <c r="BD694" s="8" t="s">
        <v>7</v>
      </c>
      <c r="BE694" s="12">
        <f>+X694*AA694-AD694*AG694*AJ694-AM694*AP694-AS694*AV694-AY694*BB694</f>
        <v>215</v>
      </c>
      <c r="BF694" s="12"/>
      <c r="BG694" s="12"/>
      <c r="BH694" s="1" t="s">
        <v>10</v>
      </c>
      <c r="BJ694" s="3"/>
    </row>
    <row r="695" spans="2:62">
      <c r="B695" s="6"/>
      <c r="D695" s="1" t="s">
        <v>5</v>
      </c>
      <c r="E695" s="12">
        <f>+M682/2</f>
        <v>6</v>
      </c>
      <c r="F695" s="12"/>
      <c r="G695" s="1" t="s">
        <v>3</v>
      </c>
      <c r="V695" s="1" t="s">
        <v>14</v>
      </c>
      <c r="Y695" s="12">
        <f>+C679</f>
        <v>67.5</v>
      </c>
      <c r="Z695" s="12"/>
      <c r="AA695" s="8" t="s">
        <v>8</v>
      </c>
      <c r="AB695" s="12">
        <f>+E695</f>
        <v>6</v>
      </c>
      <c r="AC695" s="12"/>
      <c r="AD695" s="8" t="s">
        <v>9</v>
      </c>
      <c r="AE695" s="12">
        <f>+E673</f>
        <v>5</v>
      </c>
      <c r="AF695" s="12"/>
      <c r="AG695" s="8" t="s">
        <v>8</v>
      </c>
      <c r="AH695" s="12">
        <f>+E695</f>
        <v>6</v>
      </c>
      <c r="AI695" s="12"/>
      <c r="AJ695" s="8" t="s">
        <v>8</v>
      </c>
      <c r="AK695" s="12">
        <f>+AH695/2</f>
        <v>3</v>
      </c>
      <c r="AL695" s="12"/>
      <c r="AM695" s="8" t="s">
        <v>9</v>
      </c>
      <c r="AN695" s="12">
        <f>+F671</f>
        <v>15</v>
      </c>
      <c r="AO695" s="12"/>
      <c r="AP695" s="8" t="s">
        <v>8</v>
      </c>
      <c r="AQ695" s="12">
        <f>+E695-D680</f>
        <v>4</v>
      </c>
      <c r="AR695" s="12"/>
      <c r="AS695" s="8" t="s">
        <v>9</v>
      </c>
      <c r="AT695" s="12">
        <f>+J671</f>
        <v>15</v>
      </c>
      <c r="AU695" s="12"/>
      <c r="AV695" s="8" t="s">
        <v>8</v>
      </c>
      <c r="AW695" s="12">
        <f>+E695-H680-D680</f>
        <v>2</v>
      </c>
      <c r="AX695" s="12"/>
      <c r="AY695" s="8" t="s">
        <v>7</v>
      </c>
      <c r="AZ695" s="12">
        <f>+Y695*AB695-AE695*AH695*AK695-AN695*AQ695-AT695*AW695</f>
        <v>225</v>
      </c>
      <c r="BA695" s="12"/>
      <c r="BB695" s="12"/>
      <c r="BC695" s="1" t="s">
        <v>10</v>
      </c>
      <c r="BJ695" s="3"/>
    </row>
    <row r="696" spans="2:62">
      <c r="B696" s="6"/>
      <c r="D696" s="1" t="s">
        <v>26</v>
      </c>
      <c r="BJ696" s="3"/>
    </row>
    <row r="697" spans="2:62">
      <c r="B697" s="6"/>
      <c r="D697" s="1" t="s">
        <v>15</v>
      </c>
      <c r="F697" s="12">
        <v>12.5</v>
      </c>
      <c r="G697" s="12"/>
      <c r="H697" s="8" t="s">
        <v>8</v>
      </c>
      <c r="I697" s="12">
        <f>+AZ695</f>
        <v>225</v>
      </c>
      <c r="J697" s="12"/>
      <c r="K697" s="12"/>
      <c r="L697" s="1" t="s">
        <v>16</v>
      </c>
      <c r="M697" s="12">
        <v>2.5</v>
      </c>
      <c r="N697" s="12"/>
      <c r="O697" s="8" t="s">
        <v>8</v>
      </c>
      <c r="P697" s="12">
        <f>+I697</f>
        <v>225</v>
      </c>
      <c r="Q697" s="12"/>
      <c r="R697" s="12"/>
      <c r="S697" s="8" t="s">
        <v>17</v>
      </c>
      <c r="T697" s="1">
        <v>3</v>
      </c>
      <c r="U697" s="8" t="s">
        <v>8</v>
      </c>
      <c r="V697" s="12">
        <f>+AY692</f>
        <v>215</v>
      </c>
      <c r="W697" s="12"/>
      <c r="X697" s="12"/>
      <c r="Y697" s="8" t="s">
        <v>17</v>
      </c>
      <c r="Z697" s="1">
        <v>4</v>
      </c>
      <c r="AA697" s="8" t="s">
        <v>8</v>
      </c>
      <c r="AB697" s="12">
        <f>+AY693</f>
        <v>225</v>
      </c>
      <c r="AC697" s="12"/>
      <c r="AD697" s="12"/>
      <c r="AE697" s="8" t="s">
        <v>17</v>
      </c>
      <c r="AF697" s="1">
        <v>3</v>
      </c>
      <c r="AG697" s="8" t="s">
        <v>8</v>
      </c>
      <c r="AH697" s="12">
        <f>+BE694</f>
        <v>215</v>
      </c>
      <c r="AI697" s="12"/>
      <c r="AJ697" s="12"/>
      <c r="AK697" s="1" t="s">
        <v>18</v>
      </c>
      <c r="BJ697" s="3"/>
    </row>
    <row r="698" spans="2:62">
      <c r="B698" s="6"/>
      <c r="D698" s="1" t="s">
        <v>15</v>
      </c>
      <c r="F698" s="12">
        <f>F697*I697/(M697*P697+T697*V697+Z697*AB697+AF697*AH697)</f>
        <v>1.0217983651226159</v>
      </c>
      <c r="G698" s="12"/>
      <c r="H698" s="12"/>
      <c r="BJ698" s="3"/>
    </row>
    <row r="699" spans="2:62">
      <c r="B699" s="6"/>
      <c r="BJ699" s="3"/>
    </row>
    <row r="700" spans="2:62">
      <c r="B700" s="6"/>
      <c r="D700" s="7" t="s">
        <v>31</v>
      </c>
      <c r="BJ700" s="3"/>
    </row>
    <row r="701" spans="2:62">
      <c r="B701" s="6"/>
      <c r="F701" s="13">
        <v>15</v>
      </c>
      <c r="G701" s="13"/>
      <c r="H701" s="1" t="s">
        <v>1</v>
      </c>
      <c r="M701" s="12">
        <f>+F701</f>
        <v>15</v>
      </c>
      <c r="N701" s="12"/>
      <c r="O701" s="1" t="s">
        <v>1</v>
      </c>
      <c r="T701" s="12">
        <f>+M701</f>
        <v>15</v>
      </c>
      <c r="U701" s="12"/>
      <c r="V701" s="1" t="s">
        <v>1</v>
      </c>
      <c r="BJ701" s="3"/>
    </row>
    <row r="702" spans="2:62">
      <c r="B702" s="6"/>
      <c r="BJ702" s="3"/>
    </row>
    <row r="703" spans="2:62">
      <c r="B703" s="6"/>
      <c r="E703" s="13">
        <v>5</v>
      </c>
      <c r="F703" s="13"/>
      <c r="G703" s="1" t="s">
        <v>0</v>
      </c>
      <c r="BJ703" s="3"/>
    </row>
    <row r="704" spans="2:62">
      <c r="B704" s="6"/>
      <c r="BJ704" s="3"/>
    </row>
    <row r="705" spans="2:62">
      <c r="B705" s="6"/>
      <c r="BJ705" s="3"/>
    </row>
    <row r="706" spans="2:62">
      <c r="B706" s="6"/>
      <c r="E706" s="1" t="s">
        <v>20</v>
      </c>
      <c r="G706" s="1" t="s">
        <v>21</v>
      </c>
      <c r="I706" s="1" t="s">
        <v>22</v>
      </c>
      <c r="L706" s="1" t="s">
        <v>27</v>
      </c>
      <c r="N706" s="1" t="s">
        <v>28</v>
      </c>
      <c r="P706" s="1" t="s">
        <v>29</v>
      </c>
      <c r="BJ706" s="3"/>
    </row>
    <row r="707" spans="2:62">
      <c r="B707" s="6"/>
      <c r="E707" s="1" t="s">
        <v>15</v>
      </c>
      <c r="G707" s="12">
        <f>+F721</f>
        <v>1.4112903225806452</v>
      </c>
      <c r="H707" s="12"/>
      <c r="I707" s="12"/>
      <c r="L707" s="1" t="s">
        <v>15</v>
      </c>
      <c r="N707" s="12">
        <f>+F728</f>
        <v>1.0299625468164795</v>
      </c>
      <c r="O707" s="12"/>
      <c r="P707" s="12"/>
      <c r="S707" s="1" t="s">
        <v>15</v>
      </c>
      <c r="U707" s="12">
        <f>+G707</f>
        <v>1.4112903225806452</v>
      </c>
      <c r="V707" s="12"/>
      <c r="W707" s="12"/>
      <c r="BJ707" s="3"/>
    </row>
    <row r="708" spans="2:62">
      <c r="B708" s="6"/>
      <c r="BJ708" s="3"/>
    </row>
    <row r="709" spans="2:62">
      <c r="B709" s="6"/>
      <c r="C709" s="12">
        <f>(E703*M712*M712/2+F701*(H710+K710+O710+S710+V710)+J701*(K710+O710+S710+V710)+M701*(O710+S710+V710)+Q701*(S710+V710)+T701*V710)/M712</f>
        <v>52.5</v>
      </c>
      <c r="D709" s="12"/>
      <c r="E709" s="1" t="s">
        <v>1</v>
      </c>
      <c r="X709" s="12">
        <f>+E703*M712+F701+J701+M701+Q701+T701-C709</f>
        <v>52.5</v>
      </c>
      <c r="Y709" s="12"/>
      <c r="Z709" s="1" t="s">
        <v>1</v>
      </c>
      <c r="BJ709" s="3"/>
    </row>
    <row r="710" spans="2:62">
      <c r="B710" s="6"/>
      <c r="C710" s="8"/>
      <c r="D710" s="12">
        <f>+M712/6</f>
        <v>2</v>
      </c>
      <c r="E710" s="12"/>
      <c r="F710" s="1" t="s">
        <v>3</v>
      </c>
      <c r="H710" s="12">
        <f>+D710</f>
        <v>2</v>
      </c>
      <c r="I710" s="12"/>
      <c r="J710" s="1" t="s">
        <v>3</v>
      </c>
      <c r="K710" s="12">
        <f>+H710</f>
        <v>2</v>
      </c>
      <c r="L710" s="12"/>
      <c r="M710" s="1" t="s">
        <v>3</v>
      </c>
      <c r="O710" s="12">
        <f>+K710</f>
        <v>2</v>
      </c>
      <c r="P710" s="12"/>
      <c r="Q710" s="1" t="s">
        <v>3</v>
      </c>
      <c r="S710" s="12">
        <f>+O710</f>
        <v>2</v>
      </c>
      <c r="T710" s="12"/>
      <c r="U710" s="1" t="s">
        <v>3</v>
      </c>
      <c r="V710" s="12">
        <f>+S710</f>
        <v>2</v>
      </c>
      <c r="W710" s="12"/>
      <c r="X710" s="8" t="s">
        <v>3</v>
      </c>
      <c r="Y710" s="8"/>
      <c r="BJ710" s="3"/>
    </row>
    <row r="711" spans="2:62">
      <c r="B711" s="6"/>
      <c r="C711" s="8"/>
      <c r="D711" s="8"/>
      <c r="X711" s="8"/>
      <c r="Y711" s="8"/>
      <c r="BJ711" s="3"/>
    </row>
    <row r="712" spans="2:62">
      <c r="B712" s="6"/>
      <c r="L712" s="1" t="s">
        <v>2</v>
      </c>
      <c r="M712" s="13">
        <v>12</v>
      </c>
      <c r="N712" s="13"/>
      <c r="O712" s="1" t="s">
        <v>3</v>
      </c>
      <c r="BJ712" s="3"/>
    </row>
    <row r="713" spans="2:62">
      <c r="B713" s="6"/>
      <c r="F713" s="1" t="s">
        <v>4</v>
      </c>
      <c r="BJ713" s="3"/>
    </row>
    <row r="714" spans="2:62">
      <c r="B714" s="6"/>
      <c r="BJ714" s="3"/>
    </row>
    <row r="715" spans="2:62">
      <c r="B715" s="6"/>
      <c r="D715" s="1" t="s">
        <v>5</v>
      </c>
      <c r="E715" s="12">
        <f>+D710+H710</f>
        <v>4</v>
      </c>
      <c r="F715" s="12"/>
      <c r="G715" s="8" t="s">
        <v>6</v>
      </c>
      <c r="H715" s="1">
        <v>4</v>
      </c>
      <c r="I715" s="8" t="s">
        <v>7</v>
      </c>
      <c r="J715" s="12">
        <f>+E715/H715</f>
        <v>1</v>
      </c>
      <c r="K715" s="12"/>
      <c r="L715" s="1" t="s">
        <v>3</v>
      </c>
      <c r="S715" s="1" t="s">
        <v>11</v>
      </c>
      <c r="U715" s="12">
        <f>+C709</f>
        <v>52.5</v>
      </c>
      <c r="V715" s="12"/>
      <c r="W715" s="8" t="s">
        <v>8</v>
      </c>
      <c r="X715" s="12">
        <f>+J715</f>
        <v>1</v>
      </c>
      <c r="Y715" s="12"/>
      <c r="Z715" s="8" t="s">
        <v>9</v>
      </c>
      <c r="AA715" s="12">
        <f>+E703</f>
        <v>5</v>
      </c>
      <c r="AB715" s="12"/>
      <c r="AC715" s="8" t="s">
        <v>8</v>
      </c>
      <c r="AD715" s="12">
        <f>+J715</f>
        <v>1</v>
      </c>
      <c r="AE715" s="12"/>
      <c r="AF715" s="8" t="s">
        <v>8</v>
      </c>
      <c r="AG715" s="12">
        <f>+AD715/2</f>
        <v>0.5</v>
      </c>
      <c r="AH715" s="12"/>
      <c r="AI715" s="8" t="s">
        <v>7</v>
      </c>
      <c r="AJ715" s="12">
        <f>+U715*X715-AA715*AD715*AG715</f>
        <v>50</v>
      </c>
      <c r="AK715" s="12"/>
      <c r="AL715" s="12"/>
      <c r="AM715" s="1" t="s">
        <v>10</v>
      </c>
      <c r="BJ715" s="3"/>
    </row>
    <row r="716" spans="2:62">
      <c r="B716" s="6"/>
      <c r="D716" s="1" t="s">
        <v>5</v>
      </c>
      <c r="E716" s="1">
        <v>2</v>
      </c>
      <c r="F716" s="8" t="s">
        <v>8</v>
      </c>
      <c r="G716" s="12">
        <f>+E715</f>
        <v>4</v>
      </c>
      <c r="H716" s="12"/>
      <c r="I716" s="8" t="s">
        <v>6</v>
      </c>
      <c r="J716" s="1">
        <v>4</v>
      </c>
      <c r="K716" s="8" t="s">
        <v>7</v>
      </c>
      <c r="L716" s="12">
        <f>E716*G716/J716</f>
        <v>2</v>
      </c>
      <c r="M716" s="12"/>
      <c r="N716" s="1" t="s">
        <v>3</v>
      </c>
      <c r="S716" s="1" t="s">
        <v>12</v>
      </c>
      <c r="U716" s="12">
        <f>+C709</f>
        <v>52.5</v>
      </c>
      <c r="V716" s="12"/>
      <c r="W716" s="8" t="s">
        <v>8</v>
      </c>
      <c r="X716" s="12">
        <f>+L716</f>
        <v>2</v>
      </c>
      <c r="Y716" s="12"/>
      <c r="Z716" s="8" t="s">
        <v>9</v>
      </c>
      <c r="AA716" s="12">
        <f>+E703</f>
        <v>5</v>
      </c>
      <c r="AB716" s="12"/>
      <c r="AC716" s="8" t="s">
        <v>8</v>
      </c>
      <c r="AD716" s="12">
        <f>+L716</f>
        <v>2</v>
      </c>
      <c r="AE716" s="12"/>
      <c r="AF716" s="8" t="s">
        <v>8</v>
      </c>
      <c r="AG716" s="12">
        <f>+AD716/2</f>
        <v>1</v>
      </c>
      <c r="AH716" s="12"/>
      <c r="AI716" s="8" t="s">
        <v>7</v>
      </c>
      <c r="AJ716" s="12">
        <f>+U716*X716-AA716*AD716*AG716</f>
        <v>95</v>
      </c>
      <c r="AK716" s="12"/>
      <c r="AL716" s="12"/>
      <c r="AM716" s="1" t="s">
        <v>10</v>
      </c>
      <c r="BJ716" s="3"/>
    </row>
    <row r="717" spans="2:62">
      <c r="B717" s="6"/>
      <c r="D717" s="1" t="s">
        <v>5</v>
      </c>
      <c r="E717" s="1">
        <v>3</v>
      </c>
      <c r="F717" s="8" t="s">
        <v>8</v>
      </c>
      <c r="G717" s="12">
        <f>+G716</f>
        <v>4</v>
      </c>
      <c r="H717" s="12"/>
      <c r="I717" s="8" t="s">
        <v>6</v>
      </c>
      <c r="J717" s="1">
        <v>4</v>
      </c>
      <c r="K717" s="8" t="s">
        <v>7</v>
      </c>
      <c r="L717" s="12">
        <f>E717*G717/J717</f>
        <v>3</v>
      </c>
      <c r="M717" s="12"/>
      <c r="N717" s="1" t="s">
        <v>3</v>
      </c>
      <c r="S717" s="1" t="s">
        <v>13</v>
      </c>
      <c r="U717" s="12">
        <f>+C709</f>
        <v>52.5</v>
      </c>
      <c r="V717" s="12"/>
      <c r="W717" s="8" t="s">
        <v>8</v>
      </c>
      <c r="X717" s="12">
        <f>+L717</f>
        <v>3</v>
      </c>
      <c r="Y717" s="12"/>
      <c r="Z717" s="8" t="s">
        <v>9</v>
      </c>
      <c r="AA717" s="12">
        <f>+E703</f>
        <v>5</v>
      </c>
      <c r="AB717" s="12"/>
      <c r="AC717" s="8" t="s">
        <v>8</v>
      </c>
      <c r="AD717" s="12">
        <f>+L717</f>
        <v>3</v>
      </c>
      <c r="AE717" s="12"/>
      <c r="AF717" s="8" t="s">
        <v>8</v>
      </c>
      <c r="AG717" s="12">
        <f>+AD717/2</f>
        <v>1.5</v>
      </c>
      <c r="AH717" s="12"/>
      <c r="AI717" s="8" t="s">
        <v>9</v>
      </c>
      <c r="AJ717" s="12">
        <f>+F701</f>
        <v>15</v>
      </c>
      <c r="AK717" s="12"/>
      <c r="AL717" s="8" t="s">
        <v>8</v>
      </c>
      <c r="AM717" s="12">
        <f>+L717-D710</f>
        <v>1</v>
      </c>
      <c r="AN717" s="12"/>
      <c r="AO717" s="8" t="s">
        <v>7</v>
      </c>
      <c r="AP717" s="12">
        <f>+U717*X717-AA717*AD717*AG717-AJ717*AM717</f>
        <v>120</v>
      </c>
      <c r="AQ717" s="12"/>
      <c r="AR717" s="12"/>
      <c r="AS717" s="1" t="s">
        <v>10</v>
      </c>
      <c r="BJ717" s="3"/>
    </row>
    <row r="718" spans="2:62">
      <c r="B718" s="6"/>
      <c r="D718" s="1" t="s">
        <v>5</v>
      </c>
      <c r="E718" s="12">
        <f>+G717</f>
        <v>4</v>
      </c>
      <c r="F718" s="12"/>
      <c r="G718" s="1" t="s">
        <v>3</v>
      </c>
      <c r="S718" s="1" t="s">
        <v>14</v>
      </c>
      <c r="V718" s="12">
        <f>+C709</f>
        <v>52.5</v>
      </c>
      <c r="W718" s="12"/>
      <c r="X718" s="8" t="s">
        <v>8</v>
      </c>
      <c r="Y718" s="12">
        <f>+E718</f>
        <v>4</v>
      </c>
      <c r="Z718" s="12"/>
      <c r="AA718" s="8" t="s">
        <v>9</v>
      </c>
      <c r="AB718" s="12">
        <f>+E703</f>
        <v>5</v>
      </c>
      <c r="AC718" s="12"/>
      <c r="AD718" s="8" t="s">
        <v>8</v>
      </c>
      <c r="AE718" s="12">
        <f>+E718</f>
        <v>4</v>
      </c>
      <c r="AF718" s="12"/>
      <c r="AG718" s="8" t="s">
        <v>8</v>
      </c>
      <c r="AH718" s="12">
        <f>+AE718/2</f>
        <v>2</v>
      </c>
      <c r="AI718" s="12"/>
      <c r="AJ718" s="8" t="s">
        <v>9</v>
      </c>
      <c r="AK718" s="12">
        <f>+F701</f>
        <v>15</v>
      </c>
      <c r="AL718" s="12"/>
      <c r="AM718" s="8" t="s">
        <v>8</v>
      </c>
      <c r="AN718" s="12">
        <f>+E718-D710</f>
        <v>2</v>
      </c>
      <c r="AO718" s="12"/>
      <c r="AP718" s="8" t="s">
        <v>7</v>
      </c>
      <c r="AQ718" s="12">
        <f>+V718*Y718-AB718*AE718*AH718-AK718*AN718</f>
        <v>140</v>
      </c>
      <c r="AR718" s="12"/>
      <c r="AS718" s="12"/>
      <c r="AT718" s="1" t="s">
        <v>10</v>
      </c>
      <c r="BJ718" s="3"/>
    </row>
    <row r="719" spans="2:62">
      <c r="B719" s="6"/>
      <c r="D719" s="1" t="s">
        <v>19</v>
      </c>
      <c r="BJ719" s="3"/>
    </row>
    <row r="720" spans="2:62">
      <c r="B720" s="6"/>
      <c r="D720" s="1" t="s">
        <v>15</v>
      </c>
      <c r="F720" s="12">
        <v>12.5</v>
      </c>
      <c r="G720" s="12"/>
      <c r="H720" s="8" t="s">
        <v>8</v>
      </c>
      <c r="I720" s="12">
        <f>+AQ718</f>
        <v>140</v>
      </c>
      <c r="J720" s="12"/>
      <c r="K720" s="12"/>
      <c r="L720" s="1" t="s">
        <v>16</v>
      </c>
      <c r="M720" s="12">
        <v>2.5</v>
      </c>
      <c r="N720" s="12"/>
      <c r="O720" s="8" t="s">
        <v>8</v>
      </c>
      <c r="P720" s="12">
        <f>+I720</f>
        <v>140</v>
      </c>
      <c r="Q720" s="12"/>
      <c r="R720" s="12"/>
      <c r="S720" s="8" t="s">
        <v>17</v>
      </c>
      <c r="T720" s="1">
        <v>3</v>
      </c>
      <c r="U720" s="8" t="s">
        <v>8</v>
      </c>
      <c r="V720" s="12">
        <f>+AJ715</f>
        <v>50</v>
      </c>
      <c r="W720" s="12"/>
      <c r="X720" s="12"/>
      <c r="Y720" s="8" t="s">
        <v>17</v>
      </c>
      <c r="Z720" s="1">
        <v>4</v>
      </c>
      <c r="AA720" s="8" t="s">
        <v>8</v>
      </c>
      <c r="AB720" s="12">
        <f>+AJ716</f>
        <v>95</v>
      </c>
      <c r="AC720" s="12"/>
      <c r="AD720" s="12"/>
      <c r="AE720" s="8" t="s">
        <v>17</v>
      </c>
      <c r="AF720" s="1">
        <v>3</v>
      </c>
      <c r="AG720" s="8" t="s">
        <v>8</v>
      </c>
      <c r="AH720" s="12">
        <f>+AP717</f>
        <v>120</v>
      </c>
      <c r="AI720" s="12"/>
      <c r="AJ720" s="12"/>
      <c r="AK720" s="1" t="s">
        <v>18</v>
      </c>
      <c r="BJ720" s="3"/>
    </row>
    <row r="721" spans="2:62">
      <c r="B721" s="6"/>
      <c r="D721" s="1" t="s">
        <v>15</v>
      </c>
      <c r="F721" s="12">
        <f>F720*I720/(M720*P720+T720*V720+Z720*AB720+AF720*AH720)</f>
        <v>1.4112903225806452</v>
      </c>
      <c r="G721" s="12"/>
      <c r="H721" s="12"/>
      <c r="BJ721" s="3"/>
    </row>
    <row r="722" spans="2:62">
      <c r="B722" s="6"/>
      <c r="D722" s="1" t="s">
        <v>5</v>
      </c>
      <c r="E722" s="12">
        <f>+H710+D710</f>
        <v>4</v>
      </c>
      <c r="F722" s="12"/>
      <c r="G722" s="8" t="s">
        <v>6</v>
      </c>
      <c r="H722" s="1">
        <v>4</v>
      </c>
      <c r="I722" s="8" t="s">
        <v>17</v>
      </c>
      <c r="J722" s="12">
        <f>+D710+H710</f>
        <v>4</v>
      </c>
      <c r="K722" s="12"/>
      <c r="L722" s="8" t="s">
        <v>7</v>
      </c>
      <c r="M722" s="12">
        <f>+E722/H722+J722</f>
        <v>5</v>
      </c>
      <c r="N722" s="12"/>
      <c r="O722" s="1" t="s">
        <v>3</v>
      </c>
      <c r="V722" s="1" t="s">
        <v>23</v>
      </c>
      <c r="X722" s="12">
        <f>+C709</f>
        <v>52.5</v>
      </c>
      <c r="Y722" s="12"/>
      <c r="Z722" s="8" t="s">
        <v>8</v>
      </c>
      <c r="AA722" s="12">
        <f>+M722</f>
        <v>5</v>
      </c>
      <c r="AB722" s="12"/>
      <c r="AC722" s="8" t="s">
        <v>9</v>
      </c>
      <c r="AD722" s="12">
        <f>+E703</f>
        <v>5</v>
      </c>
      <c r="AE722" s="12"/>
      <c r="AF722" s="8" t="s">
        <v>8</v>
      </c>
      <c r="AG722" s="12">
        <f>+M722</f>
        <v>5</v>
      </c>
      <c r="AH722" s="12"/>
      <c r="AI722" s="8" t="s">
        <v>8</v>
      </c>
      <c r="AJ722" s="12">
        <f>+AG722/2</f>
        <v>2.5</v>
      </c>
      <c r="AK722" s="12"/>
      <c r="AL722" s="8" t="s">
        <v>9</v>
      </c>
      <c r="AM722" s="12">
        <f>+F701</f>
        <v>15</v>
      </c>
      <c r="AN722" s="12"/>
      <c r="AO722" s="8" t="s">
        <v>8</v>
      </c>
      <c r="AP722" s="12">
        <f>+M722-D710</f>
        <v>3</v>
      </c>
      <c r="AQ722" s="12"/>
      <c r="AR722" s="8" t="s">
        <v>7</v>
      </c>
      <c r="AS722" s="12">
        <f>+X722*AA722-AD722*AG722*AJ722-AM722*AP722</f>
        <v>155</v>
      </c>
      <c r="AT722" s="12"/>
      <c r="AU722" s="12"/>
      <c r="AV722" s="1" t="s">
        <v>10</v>
      </c>
      <c r="BJ722" s="3"/>
    </row>
    <row r="723" spans="2:62">
      <c r="B723" s="6"/>
      <c r="D723" s="1" t="s">
        <v>5</v>
      </c>
      <c r="E723" s="1">
        <v>2</v>
      </c>
      <c r="F723" s="8" t="s">
        <v>8</v>
      </c>
      <c r="G723" s="12">
        <f>+E722</f>
        <v>4</v>
      </c>
      <c r="H723" s="12"/>
      <c r="I723" s="8" t="s">
        <v>6</v>
      </c>
      <c r="J723" s="1">
        <v>4</v>
      </c>
      <c r="K723" s="8" t="s">
        <v>17</v>
      </c>
      <c r="L723" s="12">
        <f>+J722</f>
        <v>4</v>
      </c>
      <c r="M723" s="12"/>
      <c r="N723" s="8" t="s">
        <v>7</v>
      </c>
      <c r="O723" s="12">
        <f>E723*G723/J723+L723</f>
        <v>6</v>
      </c>
      <c r="P723" s="12"/>
      <c r="Q723" s="1" t="s">
        <v>3</v>
      </c>
      <c r="V723" s="1" t="s">
        <v>24</v>
      </c>
      <c r="X723" s="12">
        <f>+C709</f>
        <v>52.5</v>
      </c>
      <c r="Y723" s="12"/>
      <c r="Z723" s="8" t="s">
        <v>8</v>
      </c>
      <c r="AA723" s="12">
        <f>+O723</f>
        <v>6</v>
      </c>
      <c r="AB723" s="12"/>
      <c r="AC723" s="8" t="s">
        <v>9</v>
      </c>
      <c r="AD723" s="12">
        <f>+E703</f>
        <v>5</v>
      </c>
      <c r="AE723" s="12"/>
      <c r="AF723" s="8" t="s">
        <v>8</v>
      </c>
      <c r="AG723" s="12">
        <f>+O723</f>
        <v>6</v>
      </c>
      <c r="AH723" s="12"/>
      <c r="AI723" s="8" t="s">
        <v>8</v>
      </c>
      <c r="AJ723" s="12">
        <f>+AG723/2</f>
        <v>3</v>
      </c>
      <c r="AK723" s="12"/>
      <c r="AL723" s="8" t="s">
        <v>9</v>
      </c>
      <c r="AM723" s="12">
        <f>+F701</f>
        <v>15</v>
      </c>
      <c r="AN723" s="12"/>
      <c r="AO723" s="8" t="s">
        <v>8</v>
      </c>
      <c r="AP723" s="12">
        <f>+O723-D710</f>
        <v>4</v>
      </c>
      <c r="AQ723" s="12"/>
      <c r="AR723" s="8" t="s">
        <v>7</v>
      </c>
      <c r="AS723" s="12">
        <f>+X723*AA723-AD723*AG723*AJ723-AM723*AP723</f>
        <v>165</v>
      </c>
      <c r="AT723" s="12"/>
      <c r="AU723" s="12"/>
      <c r="AV723" s="1" t="s">
        <v>10</v>
      </c>
      <c r="BJ723" s="3"/>
    </row>
    <row r="724" spans="2:62">
      <c r="B724" s="6"/>
      <c r="D724" s="1" t="s">
        <v>5</v>
      </c>
      <c r="E724" s="1">
        <v>3</v>
      </c>
      <c r="F724" s="8" t="s">
        <v>8</v>
      </c>
      <c r="G724" s="12">
        <f>+G723</f>
        <v>4</v>
      </c>
      <c r="H724" s="12"/>
      <c r="I724" s="8" t="s">
        <v>6</v>
      </c>
      <c r="J724" s="1">
        <v>4</v>
      </c>
      <c r="K724" s="8" t="s">
        <v>17</v>
      </c>
      <c r="L724" s="12">
        <f>+L723</f>
        <v>4</v>
      </c>
      <c r="M724" s="12"/>
      <c r="N724" s="8" t="s">
        <v>7</v>
      </c>
      <c r="O724" s="12">
        <f>E724*G724/J724+L724</f>
        <v>7</v>
      </c>
      <c r="P724" s="12"/>
      <c r="Q724" s="1" t="s">
        <v>3</v>
      </c>
      <c r="V724" s="1" t="s">
        <v>25</v>
      </c>
      <c r="X724" s="12">
        <f>+C709</f>
        <v>52.5</v>
      </c>
      <c r="Y724" s="12"/>
      <c r="Z724" s="8" t="s">
        <v>8</v>
      </c>
      <c r="AA724" s="12">
        <f>+O724</f>
        <v>7</v>
      </c>
      <c r="AB724" s="12"/>
      <c r="AC724" s="8" t="s">
        <v>9</v>
      </c>
      <c r="AD724" s="12">
        <f>+E703</f>
        <v>5</v>
      </c>
      <c r="AE724" s="12"/>
      <c r="AF724" s="8" t="s">
        <v>8</v>
      </c>
      <c r="AG724" s="12">
        <f>+O724</f>
        <v>7</v>
      </c>
      <c r="AH724" s="12"/>
      <c r="AI724" s="8" t="s">
        <v>8</v>
      </c>
      <c r="AJ724" s="12">
        <f>+AG724/2</f>
        <v>3.5</v>
      </c>
      <c r="AK724" s="12"/>
      <c r="AL724" s="8" t="s">
        <v>9</v>
      </c>
      <c r="AM724" s="12">
        <f>+F701</f>
        <v>15</v>
      </c>
      <c r="AN724" s="12"/>
      <c r="AO724" s="8" t="s">
        <v>8</v>
      </c>
      <c r="AP724" s="12">
        <f>+O724-D710</f>
        <v>5</v>
      </c>
      <c r="AQ724" s="12"/>
      <c r="AR724" s="8" t="s">
        <v>9</v>
      </c>
      <c r="AS724" s="12">
        <f>+M701</f>
        <v>15</v>
      </c>
      <c r="AT724" s="12"/>
      <c r="AU724" s="8" t="s">
        <v>8</v>
      </c>
      <c r="AV724" s="12">
        <f>+O724-H710-D710-K710</f>
        <v>1</v>
      </c>
      <c r="AW724" s="12"/>
      <c r="AX724" s="8" t="s">
        <v>7</v>
      </c>
      <c r="AY724" s="12">
        <f>+X724*AA724-AD724*AG724*AJ724-AM724*AP724-AS724*AV724</f>
        <v>155</v>
      </c>
      <c r="AZ724" s="12"/>
      <c r="BA724" s="12"/>
      <c r="BB724" s="1" t="s">
        <v>10</v>
      </c>
      <c r="BJ724" s="3"/>
    </row>
    <row r="725" spans="2:62">
      <c r="B725" s="6"/>
      <c r="D725" s="1" t="s">
        <v>5</v>
      </c>
      <c r="E725" s="12">
        <f>+M712/2</f>
        <v>6</v>
      </c>
      <c r="F725" s="12"/>
      <c r="G725" s="1" t="s">
        <v>3</v>
      </c>
      <c r="V725" s="1" t="s">
        <v>14</v>
      </c>
      <c r="Y725" s="12">
        <f>+C709</f>
        <v>52.5</v>
      </c>
      <c r="Z725" s="12"/>
      <c r="AA725" s="8" t="s">
        <v>8</v>
      </c>
      <c r="AB725" s="12">
        <f>+E725</f>
        <v>6</v>
      </c>
      <c r="AC725" s="12"/>
      <c r="AD725" s="8" t="s">
        <v>9</v>
      </c>
      <c r="AE725" s="12">
        <f>+E703</f>
        <v>5</v>
      </c>
      <c r="AF725" s="12"/>
      <c r="AG725" s="8" t="s">
        <v>8</v>
      </c>
      <c r="AH725" s="12">
        <f>+E725</f>
        <v>6</v>
      </c>
      <c r="AI725" s="12"/>
      <c r="AJ725" s="8" t="s">
        <v>8</v>
      </c>
      <c r="AK725" s="12">
        <f>+AH725/2</f>
        <v>3</v>
      </c>
      <c r="AL725" s="12"/>
      <c r="AM725" s="8" t="s">
        <v>9</v>
      </c>
      <c r="AN725" s="12">
        <f>+F701</f>
        <v>15</v>
      </c>
      <c r="AO725" s="12"/>
      <c r="AP725" s="8" t="s">
        <v>8</v>
      </c>
      <c r="AQ725" s="12">
        <f>+E725-D710</f>
        <v>4</v>
      </c>
      <c r="AR725" s="12"/>
      <c r="AS725" s="8" t="s">
        <v>7</v>
      </c>
      <c r="AT725" s="12">
        <f>+Y725*AB725-AE725*AH725*AK725-AN725*AQ725</f>
        <v>165</v>
      </c>
      <c r="AU725" s="12"/>
      <c r="AV725" s="12"/>
      <c r="AW725" s="1" t="s">
        <v>10</v>
      </c>
      <c r="BJ725" s="3"/>
    </row>
    <row r="726" spans="2:62">
      <c r="B726" s="6"/>
      <c r="D726" s="1" t="s">
        <v>26</v>
      </c>
      <c r="BJ726" s="3"/>
    </row>
    <row r="727" spans="2:62">
      <c r="B727" s="6"/>
      <c r="D727" s="1" t="s">
        <v>15</v>
      </c>
      <c r="F727" s="12">
        <v>12.5</v>
      </c>
      <c r="G727" s="12"/>
      <c r="H727" s="8" t="s">
        <v>8</v>
      </c>
      <c r="I727" s="12">
        <f>+AT725</f>
        <v>165</v>
      </c>
      <c r="J727" s="12"/>
      <c r="K727" s="12"/>
      <c r="L727" s="1" t="s">
        <v>16</v>
      </c>
      <c r="M727" s="12">
        <v>2.5</v>
      </c>
      <c r="N727" s="12"/>
      <c r="O727" s="8" t="s">
        <v>8</v>
      </c>
      <c r="P727" s="12">
        <f>+I727</f>
        <v>165</v>
      </c>
      <c r="Q727" s="12"/>
      <c r="R727" s="12"/>
      <c r="S727" s="8" t="s">
        <v>17</v>
      </c>
      <c r="T727" s="1">
        <v>3</v>
      </c>
      <c r="U727" s="8" t="s">
        <v>8</v>
      </c>
      <c r="V727" s="12">
        <f>+AS722</f>
        <v>155</v>
      </c>
      <c r="W727" s="12"/>
      <c r="X727" s="12"/>
      <c r="Y727" s="8" t="s">
        <v>17</v>
      </c>
      <c r="Z727" s="1">
        <v>4</v>
      </c>
      <c r="AA727" s="8" t="s">
        <v>8</v>
      </c>
      <c r="AB727" s="12">
        <f>+AS723</f>
        <v>165</v>
      </c>
      <c r="AC727" s="12"/>
      <c r="AD727" s="12"/>
      <c r="AE727" s="8" t="s">
        <v>17</v>
      </c>
      <c r="AF727" s="1">
        <v>3</v>
      </c>
      <c r="AG727" s="8" t="s">
        <v>8</v>
      </c>
      <c r="AH727" s="12">
        <f>+AY724</f>
        <v>155</v>
      </c>
      <c r="AI727" s="12"/>
      <c r="AJ727" s="12"/>
      <c r="AK727" s="1" t="s">
        <v>18</v>
      </c>
      <c r="BJ727" s="3"/>
    </row>
    <row r="728" spans="2:62">
      <c r="B728" s="6"/>
      <c r="D728" s="1" t="s">
        <v>15</v>
      </c>
      <c r="F728" s="12">
        <f>F727*I727/(M727*P727+T727*V727+Z727*AB727+AF727*AH727)</f>
        <v>1.0299625468164795</v>
      </c>
      <c r="G728" s="12"/>
      <c r="H728" s="12"/>
      <c r="BJ728" s="3"/>
    </row>
    <row r="729" spans="2:62">
      <c r="B729" s="6"/>
      <c r="BJ729" s="3"/>
    </row>
    <row r="730" spans="2:62">
      <c r="B730" s="6"/>
      <c r="D730" s="7" t="s">
        <v>31</v>
      </c>
      <c r="BJ730" s="3"/>
    </row>
    <row r="731" spans="2:62">
      <c r="B731" s="6"/>
      <c r="J731" s="13">
        <v>15</v>
      </c>
      <c r="K731" s="13"/>
      <c r="L731" s="1" t="s">
        <v>1</v>
      </c>
      <c r="Q731" s="12">
        <f>+J731</f>
        <v>15</v>
      </c>
      <c r="R731" s="12"/>
      <c r="S731" s="1" t="s">
        <v>1</v>
      </c>
      <c r="BJ731" s="3"/>
    </row>
    <row r="732" spans="2:62">
      <c r="B732" s="6"/>
      <c r="BJ732" s="3"/>
    </row>
    <row r="733" spans="2:62">
      <c r="B733" s="6"/>
      <c r="E733" s="13">
        <v>5</v>
      </c>
      <c r="F733" s="13"/>
      <c r="G733" s="1" t="s">
        <v>0</v>
      </c>
      <c r="BJ733" s="3"/>
    </row>
    <row r="734" spans="2:62">
      <c r="B734" s="6"/>
      <c r="BJ734" s="3"/>
    </row>
    <row r="735" spans="2:62">
      <c r="B735" s="6"/>
      <c r="BJ735" s="3"/>
    </row>
    <row r="736" spans="2:62">
      <c r="B736" s="6"/>
      <c r="E736" s="1" t="s">
        <v>20</v>
      </c>
      <c r="G736" s="1" t="s">
        <v>21</v>
      </c>
      <c r="I736" s="1" t="s">
        <v>22</v>
      </c>
      <c r="L736" s="1" t="s">
        <v>27</v>
      </c>
      <c r="N736" s="1" t="s">
        <v>28</v>
      </c>
      <c r="P736" s="1" t="s">
        <v>29</v>
      </c>
      <c r="BJ736" s="3"/>
    </row>
    <row r="737" spans="2:62">
      <c r="B737" s="6"/>
      <c r="E737" s="1" t="s">
        <v>15</v>
      </c>
      <c r="G737" s="12">
        <f>+F751</f>
        <v>1.5418502202643172</v>
      </c>
      <c r="H737" s="12"/>
      <c r="I737" s="12"/>
      <c r="L737" s="1" t="s">
        <v>15</v>
      </c>
      <c r="N737" s="12">
        <f>+F758</f>
        <v>1.0080645161290323</v>
      </c>
      <c r="O737" s="12"/>
      <c r="P737" s="12"/>
      <c r="S737" s="1" t="s">
        <v>15</v>
      </c>
      <c r="U737" s="12">
        <f>+G737</f>
        <v>1.5418502202643172</v>
      </c>
      <c r="V737" s="12"/>
      <c r="W737" s="12"/>
      <c r="BJ737" s="3"/>
    </row>
    <row r="738" spans="2:62">
      <c r="B738" s="6"/>
      <c r="BJ738" s="3"/>
    </row>
    <row r="739" spans="2:62">
      <c r="B739" s="6"/>
      <c r="C739" s="12">
        <f>(E733*M742*M742/2+J731*(M740+T740)+Q731*T740)/M742</f>
        <v>45</v>
      </c>
      <c r="D739" s="12"/>
      <c r="E739" s="1" t="s">
        <v>1</v>
      </c>
      <c r="X739" s="12">
        <f>+E733*M742+J731+Q731-C739</f>
        <v>45</v>
      </c>
      <c r="Y739" s="12"/>
      <c r="Z739" s="1" t="s">
        <v>1</v>
      </c>
      <c r="BJ739" s="3"/>
    </row>
    <row r="740" spans="2:62">
      <c r="B740" s="6"/>
      <c r="C740" s="8"/>
      <c r="F740" s="12">
        <f>+M742/3</f>
        <v>4</v>
      </c>
      <c r="G740" s="12"/>
      <c r="H740" s="1" t="s">
        <v>3</v>
      </c>
      <c r="M740" s="12">
        <f>+F740</f>
        <v>4</v>
      </c>
      <c r="N740" s="12"/>
      <c r="O740" s="1" t="s">
        <v>3</v>
      </c>
      <c r="T740" s="12">
        <f>+M740</f>
        <v>4</v>
      </c>
      <c r="U740" s="12"/>
      <c r="V740" s="1" t="s">
        <v>3</v>
      </c>
      <c r="X740" s="8"/>
      <c r="Y740" s="8"/>
      <c r="BJ740" s="3"/>
    </row>
    <row r="741" spans="2:62">
      <c r="B741" s="6"/>
      <c r="C741" s="8"/>
      <c r="D741" s="8"/>
      <c r="X741" s="8"/>
      <c r="Y741" s="8"/>
      <c r="BJ741" s="3"/>
    </row>
    <row r="742" spans="2:62">
      <c r="B742" s="6"/>
      <c r="L742" s="1" t="s">
        <v>2</v>
      </c>
      <c r="M742" s="13">
        <v>12</v>
      </c>
      <c r="N742" s="13"/>
      <c r="O742" s="1" t="s">
        <v>3</v>
      </c>
      <c r="BJ742" s="3"/>
    </row>
    <row r="743" spans="2:62">
      <c r="B743" s="6"/>
      <c r="F743" s="1" t="s">
        <v>4</v>
      </c>
      <c r="BJ743" s="3"/>
    </row>
    <row r="744" spans="2:62">
      <c r="B744" s="6"/>
      <c r="BJ744" s="3"/>
    </row>
    <row r="745" spans="2:62">
      <c r="B745" s="6"/>
      <c r="D745" s="1" t="s">
        <v>5</v>
      </c>
      <c r="E745" s="12">
        <f>+F740</f>
        <v>4</v>
      </c>
      <c r="F745" s="12"/>
      <c r="G745" s="8" t="s">
        <v>6</v>
      </c>
      <c r="H745" s="1">
        <v>4</v>
      </c>
      <c r="I745" s="8" t="s">
        <v>7</v>
      </c>
      <c r="J745" s="12">
        <f>+E745/H745</f>
        <v>1</v>
      </c>
      <c r="K745" s="12"/>
      <c r="L745" s="1" t="s">
        <v>3</v>
      </c>
      <c r="S745" s="1" t="s">
        <v>11</v>
      </c>
      <c r="U745" s="12">
        <f>+C739</f>
        <v>45</v>
      </c>
      <c r="V745" s="12"/>
      <c r="W745" s="8" t="s">
        <v>8</v>
      </c>
      <c r="X745" s="12">
        <f>+J745</f>
        <v>1</v>
      </c>
      <c r="Y745" s="12"/>
      <c r="Z745" s="8" t="s">
        <v>9</v>
      </c>
      <c r="AA745" s="12">
        <f>+E733</f>
        <v>5</v>
      </c>
      <c r="AB745" s="12"/>
      <c r="AC745" s="8" t="s">
        <v>8</v>
      </c>
      <c r="AD745" s="12">
        <f>+J745</f>
        <v>1</v>
      </c>
      <c r="AE745" s="12"/>
      <c r="AF745" s="8" t="s">
        <v>8</v>
      </c>
      <c r="AG745" s="12">
        <f>+AD745/2</f>
        <v>0.5</v>
      </c>
      <c r="AH745" s="12"/>
      <c r="AI745" s="8" t="s">
        <v>7</v>
      </c>
      <c r="AJ745" s="12">
        <f>+U745*X745-AA745*AD745*AG745</f>
        <v>42.5</v>
      </c>
      <c r="AK745" s="12"/>
      <c r="AL745" s="12"/>
      <c r="AM745" s="1" t="s">
        <v>10</v>
      </c>
      <c r="BJ745" s="3"/>
    </row>
    <row r="746" spans="2:62">
      <c r="B746" s="6"/>
      <c r="D746" s="1" t="s">
        <v>5</v>
      </c>
      <c r="E746" s="1">
        <v>2</v>
      </c>
      <c r="F746" s="8" t="s">
        <v>8</v>
      </c>
      <c r="G746" s="12">
        <f>+E745</f>
        <v>4</v>
      </c>
      <c r="H746" s="12"/>
      <c r="I746" s="8" t="s">
        <v>6</v>
      </c>
      <c r="J746" s="1">
        <v>4</v>
      </c>
      <c r="K746" s="8" t="s">
        <v>7</v>
      </c>
      <c r="L746" s="12">
        <f>E746*G746/J746</f>
        <v>2</v>
      </c>
      <c r="M746" s="12"/>
      <c r="N746" s="1" t="s">
        <v>3</v>
      </c>
      <c r="S746" s="1" t="s">
        <v>12</v>
      </c>
      <c r="U746" s="12">
        <f>+C739</f>
        <v>45</v>
      </c>
      <c r="V746" s="12"/>
      <c r="W746" s="8" t="s">
        <v>8</v>
      </c>
      <c r="X746" s="12">
        <f>+L746</f>
        <v>2</v>
      </c>
      <c r="Y746" s="12"/>
      <c r="Z746" s="8" t="s">
        <v>9</v>
      </c>
      <c r="AA746" s="12">
        <f>+E733</f>
        <v>5</v>
      </c>
      <c r="AB746" s="12"/>
      <c r="AC746" s="8" t="s">
        <v>8</v>
      </c>
      <c r="AD746" s="12">
        <f>+L746</f>
        <v>2</v>
      </c>
      <c r="AE746" s="12"/>
      <c r="AF746" s="8" t="s">
        <v>8</v>
      </c>
      <c r="AG746" s="12">
        <f>+AD746/2</f>
        <v>1</v>
      </c>
      <c r="AH746" s="12"/>
      <c r="AI746" s="8" t="s">
        <v>7</v>
      </c>
      <c r="AJ746" s="12">
        <f>+U746*X746-AA746*AD746*AG746</f>
        <v>80</v>
      </c>
      <c r="AK746" s="12"/>
      <c r="AL746" s="12"/>
      <c r="AM746" s="1" t="s">
        <v>10</v>
      </c>
      <c r="BJ746" s="3"/>
    </row>
    <row r="747" spans="2:62">
      <c r="B747" s="6"/>
      <c r="D747" s="1" t="s">
        <v>5</v>
      </c>
      <c r="E747" s="1">
        <v>3</v>
      </c>
      <c r="F747" s="8" t="s">
        <v>8</v>
      </c>
      <c r="G747" s="12">
        <f>+G746</f>
        <v>4</v>
      </c>
      <c r="H747" s="12"/>
      <c r="I747" s="8" t="s">
        <v>6</v>
      </c>
      <c r="J747" s="1">
        <v>4</v>
      </c>
      <c r="K747" s="8" t="s">
        <v>7</v>
      </c>
      <c r="L747" s="12">
        <f>E747*G747/J747</f>
        <v>3</v>
      </c>
      <c r="M747" s="12"/>
      <c r="N747" s="1" t="s">
        <v>3</v>
      </c>
      <c r="S747" s="1" t="s">
        <v>13</v>
      </c>
      <c r="U747" s="12">
        <f>+C739</f>
        <v>45</v>
      </c>
      <c r="V747" s="12"/>
      <c r="W747" s="8" t="s">
        <v>8</v>
      </c>
      <c r="X747" s="12">
        <f>+L747</f>
        <v>3</v>
      </c>
      <c r="Y747" s="12"/>
      <c r="Z747" s="8" t="s">
        <v>9</v>
      </c>
      <c r="AA747" s="12">
        <f>+E733</f>
        <v>5</v>
      </c>
      <c r="AB747" s="12"/>
      <c r="AC747" s="8" t="s">
        <v>8</v>
      </c>
      <c r="AD747" s="12">
        <f>+L747</f>
        <v>3</v>
      </c>
      <c r="AE747" s="12"/>
      <c r="AF747" s="8" t="s">
        <v>8</v>
      </c>
      <c r="AG747" s="12">
        <f>+AD747/2</f>
        <v>1.5</v>
      </c>
      <c r="AH747" s="12"/>
      <c r="AI747" s="8" t="s">
        <v>7</v>
      </c>
      <c r="AJ747" s="12">
        <f>+U747*X747-AA747*AD747*AG747</f>
        <v>112.5</v>
      </c>
      <c r="AK747" s="12"/>
      <c r="AL747" s="12"/>
      <c r="AM747" s="1" t="s">
        <v>10</v>
      </c>
      <c r="BJ747" s="3"/>
    </row>
    <row r="748" spans="2:62">
      <c r="B748" s="6"/>
      <c r="D748" s="1" t="s">
        <v>5</v>
      </c>
      <c r="E748" s="12">
        <f>+G747</f>
        <v>4</v>
      </c>
      <c r="F748" s="12"/>
      <c r="G748" s="1" t="s">
        <v>3</v>
      </c>
      <c r="S748" s="1" t="s">
        <v>14</v>
      </c>
      <c r="V748" s="12">
        <f>+C739</f>
        <v>45</v>
      </c>
      <c r="W748" s="12"/>
      <c r="X748" s="8" t="s">
        <v>8</v>
      </c>
      <c r="Y748" s="12">
        <f>+E748</f>
        <v>4</v>
      </c>
      <c r="Z748" s="12"/>
      <c r="AA748" s="8" t="s">
        <v>9</v>
      </c>
      <c r="AB748" s="12">
        <f>+E733</f>
        <v>5</v>
      </c>
      <c r="AC748" s="12"/>
      <c r="AD748" s="8" t="s">
        <v>8</v>
      </c>
      <c r="AE748" s="12">
        <f>+E748</f>
        <v>4</v>
      </c>
      <c r="AF748" s="12"/>
      <c r="AG748" s="8" t="s">
        <v>8</v>
      </c>
      <c r="AH748" s="12">
        <f>+AE748/2</f>
        <v>2</v>
      </c>
      <c r="AI748" s="12"/>
      <c r="AJ748" s="8" t="s">
        <v>7</v>
      </c>
      <c r="AK748" s="12">
        <f>+V748*Y748-AB748*AE748*AH748</f>
        <v>140</v>
      </c>
      <c r="AL748" s="12"/>
      <c r="AM748" s="12"/>
      <c r="AN748" s="1" t="s">
        <v>10</v>
      </c>
      <c r="BJ748" s="3"/>
    </row>
    <row r="749" spans="2:62">
      <c r="B749" s="6"/>
      <c r="D749" s="1" t="s">
        <v>19</v>
      </c>
      <c r="BJ749" s="3"/>
    </row>
    <row r="750" spans="2:62">
      <c r="B750" s="6"/>
      <c r="D750" s="1" t="s">
        <v>15</v>
      </c>
      <c r="F750" s="12">
        <v>12.5</v>
      </c>
      <c r="G750" s="12"/>
      <c r="H750" s="8" t="s">
        <v>8</v>
      </c>
      <c r="I750" s="12">
        <f>+AK748</f>
        <v>140</v>
      </c>
      <c r="J750" s="12"/>
      <c r="K750" s="12"/>
      <c r="L750" s="1" t="s">
        <v>16</v>
      </c>
      <c r="M750" s="12">
        <v>2.5</v>
      </c>
      <c r="N750" s="12"/>
      <c r="O750" s="8" t="s">
        <v>8</v>
      </c>
      <c r="P750" s="12">
        <f>+I750</f>
        <v>140</v>
      </c>
      <c r="Q750" s="12"/>
      <c r="R750" s="12"/>
      <c r="S750" s="8" t="s">
        <v>17</v>
      </c>
      <c r="T750" s="1">
        <v>3</v>
      </c>
      <c r="U750" s="8" t="s">
        <v>8</v>
      </c>
      <c r="V750" s="12">
        <f>+AJ745</f>
        <v>42.5</v>
      </c>
      <c r="W750" s="12"/>
      <c r="X750" s="12"/>
      <c r="Y750" s="8" t="s">
        <v>17</v>
      </c>
      <c r="Z750" s="1">
        <v>4</v>
      </c>
      <c r="AA750" s="8" t="s">
        <v>8</v>
      </c>
      <c r="AB750" s="12">
        <f>+AJ746</f>
        <v>80</v>
      </c>
      <c r="AC750" s="12"/>
      <c r="AD750" s="12"/>
      <c r="AE750" s="8" t="s">
        <v>17</v>
      </c>
      <c r="AF750" s="1">
        <v>3</v>
      </c>
      <c r="AG750" s="8" t="s">
        <v>8</v>
      </c>
      <c r="AH750" s="12">
        <f>+AJ747</f>
        <v>112.5</v>
      </c>
      <c r="AI750" s="12"/>
      <c r="AJ750" s="12"/>
      <c r="AK750" s="1" t="s">
        <v>18</v>
      </c>
      <c r="BJ750" s="3"/>
    </row>
    <row r="751" spans="2:62">
      <c r="B751" s="6"/>
      <c r="D751" s="1" t="s">
        <v>15</v>
      </c>
      <c r="F751" s="12">
        <f>F750*I750/(M750*P750+T750*V750+Z750*AB750+AF750*AH750)</f>
        <v>1.5418502202643172</v>
      </c>
      <c r="G751" s="12"/>
      <c r="H751" s="12"/>
      <c r="BJ751" s="3"/>
    </row>
    <row r="752" spans="2:62">
      <c r="B752" s="6"/>
      <c r="D752" s="1" t="s">
        <v>5</v>
      </c>
      <c r="E752" s="12">
        <f>+M740</f>
        <v>4</v>
      </c>
      <c r="F752" s="12"/>
      <c r="G752" s="8" t="s">
        <v>6</v>
      </c>
      <c r="H752" s="1">
        <v>4</v>
      </c>
      <c r="I752" s="8" t="s">
        <v>17</v>
      </c>
      <c r="J752" s="12">
        <f>+F740</f>
        <v>4</v>
      </c>
      <c r="K752" s="12"/>
      <c r="L752" s="8" t="s">
        <v>7</v>
      </c>
      <c r="M752" s="12">
        <f>+E752/H752+J752</f>
        <v>5</v>
      </c>
      <c r="N752" s="12"/>
      <c r="O752" s="1" t="s">
        <v>3</v>
      </c>
      <c r="V752" s="1" t="s">
        <v>23</v>
      </c>
      <c r="X752" s="12">
        <f>+C739</f>
        <v>45</v>
      </c>
      <c r="Y752" s="12"/>
      <c r="Z752" s="8" t="s">
        <v>8</v>
      </c>
      <c r="AA752" s="12">
        <f>+M752</f>
        <v>5</v>
      </c>
      <c r="AB752" s="12"/>
      <c r="AC752" s="8" t="s">
        <v>9</v>
      </c>
      <c r="AD752" s="12">
        <f>+E733</f>
        <v>5</v>
      </c>
      <c r="AE752" s="12"/>
      <c r="AF752" s="8" t="s">
        <v>8</v>
      </c>
      <c r="AG752" s="12">
        <f>+M752</f>
        <v>5</v>
      </c>
      <c r="AH752" s="12"/>
      <c r="AI752" s="8" t="s">
        <v>8</v>
      </c>
      <c r="AJ752" s="12">
        <f>+AG752/2</f>
        <v>2.5</v>
      </c>
      <c r="AK752" s="12"/>
      <c r="AL752" s="8" t="s">
        <v>9</v>
      </c>
      <c r="AM752" s="12">
        <f>+J731</f>
        <v>15</v>
      </c>
      <c r="AN752" s="12"/>
      <c r="AO752" s="8" t="s">
        <v>8</v>
      </c>
      <c r="AP752" s="12">
        <f>+M752-F740</f>
        <v>1</v>
      </c>
      <c r="AQ752" s="12"/>
      <c r="AR752" s="8" t="s">
        <v>7</v>
      </c>
      <c r="AS752" s="12">
        <f>+X752*AA752-AD752*AG752*AJ752-AM752*AP752</f>
        <v>147.5</v>
      </c>
      <c r="AT752" s="12"/>
      <c r="AU752" s="12"/>
      <c r="AV752" s="1" t="s">
        <v>10</v>
      </c>
      <c r="BJ752" s="3"/>
    </row>
    <row r="753" spans="2:62">
      <c r="B753" s="6"/>
      <c r="D753" s="1" t="s">
        <v>5</v>
      </c>
      <c r="E753" s="1">
        <v>2</v>
      </c>
      <c r="F753" s="8" t="s">
        <v>8</v>
      </c>
      <c r="G753" s="12">
        <f>+E752</f>
        <v>4</v>
      </c>
      <c r="H753" s="12"/>
      <c r="I753" s="8" t="s">
        <v>6</v>
      </c>
      <c r="J753" s="1">
        <v>4</v>
      </c>
      <c r="K753" s="8" t="s">
        <v>17</v>
      </c>
      <c r="L753" s="12">
        <f>+J752</f>
        <v>4</v>
      </c>
      <c r="M753" s="12"/>
      <c r="N753" s="8" t="s">
        <v>7</v>
      </c>
      <c r="O753" s="12">
        <f>E753*G753/J753+L753</f>
        <v>6</v>
      </c>
      <c r="P753" s="12"/>
      <c r="Q753" s="1" t="s">
        <v>3</v>
      </c>
      <c r="V753" s="1" t="s">
        <v>24</v>
      </c>
      <c r="X753" s="12">
        <f>+C739</f>
        <v>45</v>
      </c>
      <c r="Y753" s="12"/>
      <c r="Z753" s="8" t="s">
        <v>8</v>
      </c>
      <c r="AA753" s="12">
        <f>+O753</f>
        <v>6</v>
      </c>
      <c r="AB753" s="12"/>
      <c r="AC753" s="8" t="s">
        <v>9</v>
      </c>
      <c r="AD753" s="12">
        <f>+E733</f>
        <v>5</v>
      </c>
      <c r="AE753" s="12"/>
      <c r="AF753" s="8" t="s">
        <v>8</v>
      </c>
      <c r="AG753" s="12">
        <f>+O753</f>
        <v>6</v>
      </c>
      <c r="AH753" s="12"/>
      <c r="AI753" s="8" t="s">
        <v>8</v>
      </c>
      <c r="AJ753" s="12">
        <f>+AG753/2</f>
        <v>3</v>
      </c>
      <c r="AK753" s="12"/>
      <c r="AL753" s="8" t="s">
        <v>9</v>
      </c>
      <c r="AM753" s="12">
        <f>+J731</f>
        <v>15</v>
      </c>
      <c r="AN753" s="12"/>
      <c r="AO753" s="8" t="s">
        <v>8</v>
      </c>
      <c r="AP753" s="12">
        <f>+O753-F740</f>
        <v>2</v>
      </c>
      <c r="AQ753" s="12"/>
      <c r="AR753" s="8" t="s">
        <v>7</v>
      </c>
      <c r="AS753" s="12">
        <f>+X753*AA753-AD753*AG753*AJ753-AM753*AP753</f>
        <v>150</v>
      </c>
      <c r="AT753" s="12"/>
      <c r="AU753" s="12"/>
      <c r="AV753" s="1" t="s">
        <v>10</v>
      </c>
      <c r="BJ753" s="3"/>
    </row>
    <row r="754" spans="2:62">
      <c r="B754" s="6"/>
      <c r="D754" s="1" t="s">
        <v>5</v>
      </c>
      <c r="E754" s="1">
        <v>3</v>
      </c>
      <c r="F754" s="8" t="s">
        <v>8</v>
      </c>
      <c r="G754" s="12">
        <f>+G753</f>
        <v>4</v>
      </c>
      <c r="H754" s="12"/>
      <c r="I754" s="8" t="s">
        <v>6</v>
      </c>
      <c r="J754" s="1">
        <v>4</v>
      </c>
      <c r="K754" s="8" t="s">
        <v>17</v>
      </c>
      <c r="L754" s="12">
        <f>+L753</f>
        <v>4</v>
      </c>
      <c r="M754" s="12"/>
      <c r="N754" s="8" t="s">
        <v>7</v>
      </c>
      <c r="O754" s="12">
        <f>E754*G754/J754+L754</f>
        <v>7</v>
      </c>
      <c r="P754" s="12"/>
      <c r="Q754" s="1" t="s">
        <v>3</v>
      </c>
      <c r="V754" s="1" t="s">
        <v>25</v>
      </c>
      <c r="X754" s="12">
        <f>+C739</f>
        <v>45</v>
      </c>
      <c r="Y754" s="12"/>
      <c r="Z754" s="8" t="s">
        <v>8</v>
      </c>
      <c r="AA754" s="12">
        <f>+O754</f>
        <v>7</v>
      </c>
      <c r="AB754" s="12"/>
      <c r="AC754" s="8" t="s">
        <v>9</v>
      </c>
      <c r="AD754" s="12">
        <f>+E733</f>
        <v>5</v>
      </c>
      <c r="AE754" s="12"/>
      <c r="AF754" s="8" t="s">
        <v>8</v>
      </c>
      <c r="AG754" s="12">
        <f>+O754</f>
        <v>7</v>
      </c>
      <c r="AH754" s="12"/>
      <c r="AI754" s="8" t="s">
        <v>8</v>
      </c>
      <c r="AJ754" s="12">
        <f>+AG754/2</f>
        <v>3.5</v>
      </c>
      <c r="AK754" s="12"/>
      <c r="AL754" s="8" t="s">
        <v>9</v>
      </c>
      <c r="AM754" s="12">
        <f>+J731</f>
        <v>15</v>
      </c>
      <c r="AN754" s="12"/>
      <c r="AO754" s="8" t="s">
        <v>8</v>
      </c>
      <c r="AP754" s="12">
        <f>+O754-F740</f>
        <v>3</v>
      </c>
      <c r="AQ754" s="12"/>
      <c r="AR754" s="8" t="s">
        <v>7</v>
      </c>
      <c r="AS754" s="12">
        <f>+X754*AA754-AD754*AG754*AJ754-AM754*AP754</f>
        <v>147.5</v>
      </c>
      <c r="AT754" s="12"/>
      <c r="AU754" s="12"/>
      <c r="AV754" s="1" t="s">
        <v>10</v>
      </c>
      <c r="AX754" s="8"/>
      <c r="BA754" s="8"/>
      <c r="BJ754" s="3"/>
    </row>
    <row r="755" spans="2:62">
      <c r="B755" s="6"/>
      <c r="D755" s="1" t="s">
        <v>5</v>
      </c>
      <c r="E755" s="12">
        <f>+M742/2</f>
        <v>6</v>
      </c>
      <c r="F755" s="12"/>
      <c r="G755" s="1" t="s">
        <v>3</v>
      </c>
      <c r="V755" s="1" t="s">
        <v>14</v>
      </c>
      <c r="Y755" s="12">
        <f>+C739</f>
        <v>45</v>
      </c>
      <c r="Z755" s="12"/>
      <c r="AA755" s="8" t="s">
        <v>8</v>
      </c>
      <c r="AB755" s="12">
        <f>+E755</f>
        <v>6</v>
      </c>
      <c r="AC755" s="12"/>
      <c r="AD755" s="8" t="s">
        <v>9</v>
      </c>
      <c r="AE755" s="12">
        <f>+E733</f>
        <v>5</v>
      </c>
      <c r="AF755" s="12"/>
      <c r="AG755" s="8" t="s">
        <v>8</v>
      </c>
      <c r="AH755" s="12">
        <f>+E755</f>
        <v>6</v>
      </c>
      <c r="AI755" s="12"/>
      <c r="AJ755" s="8" t="s">
        <v>8</v>
      </c>
      <c r="AK755" s="12">
        <f>+AH755/2</f>
        <v>3</v>
      </c>
      <c r="AL755" s="12"/>
      <c r="AM755" s="8" t="s">
        <v>9</v>
      </c>
      <c r="AN755" s="12">
        <f>+J731</f>
        <v>15</v>
      </c>
      <c r="AO755" s="12"/>
      <c r="AP755" s="8" t="s">
        <v>8</v>
      </c>
      <c r="AQ755" s="12">
        <f>+E755-F740</f>
        <v>2</v>
      </c>
      <c r="AR755" s="12"/>
      <c r="AS755" s="8" t="s">
        <v>7</v>
      </c>
      <c r="AT755" s="12">
        <f>+Y755*AB755-AE755*AH755*AK755-AN755*AQ755</f>
        <v>150</v>
      </c>
      <c r="AU755" s="12"/>
      <c r="AV755" s="12"/>
      <c r="AW755" s="1" t="s">
        <v>10</v>
      </c>
      <c r="BJ755" s="3"/>
    </row>
    <row r="756" spans="2:62">
      <c r="B756" s="6"/>
      <c r="D756" s="1" t="s">
        <v>26</v>
      </c>
      <c r="BJ756" s="3"/>
    </row>
    <row r="757" spans="2:62">
      <c r="B757" s="6"/>
      <c r="D757" s="1" t="s">
        <v>15</v>
      </c>
      <c r="F757" s="12">
        <v>12.5</v>
      </c>
      <c r="G757" s="12"/>
      <c r="H757" s="8" t="s">
        <v>8</v>
      </c>
      <c r="I757" s="12">
        <f>+AT755</f>
        <v>150</v>
      </c>
      <c r="J757" s="12"/>
      <c r="K757" s="12"/>
      <c r="L757" s="1" t="s">
        <v>16</v>
      </c>
      <c r="M757" s="12">
        <v>2.5</v>
      </c>
      <c r="N757" s="12"/>
      <c r="O757" s="8" t="s">
        <v>8</v>
      </c>
      <c r="P757" s="12">
        <f>+I757</f>
        <v>150</v>
      </c>
      <c r="Q757" s="12"/>
      <c r="R757" s="12"/>
      <c r="S757" s="8" t="s">
        <v>17</v>
      </c>
      <c r="T757" s="1">
        <v>3</v>
      </c>
      <c r="U757" s="8" t="s">
        <v>8</v>
      </c>
      <c r="V757" s="12">
        <f>+AS752</f>
        <v>147.5</v>
      </c>
      <c r="W757" s="12"/>
      <c r="X757" s="12"/>
      <c r="Y757" s="8" t="s">
        <v>17</v>
      </c>
      <c r="Z757" s="1">
        <v>4</v>
      </c>
      <c r="AA757" s="8" t="s">
        <v>8</v>
      </c>
      <c r="AB757" s="12">
        <f>+AS753</f>
        <v>150</v>
      </c>
      <c r="AC757" s="12"/>
      <c r="AD757" s="12"/>
      <c r="AE757" s="8" t="s">
        <v>17</v>
      </c>
      <c r="AF757" s="1">
        <v>3</v>
      </c>
      <c r="AG757" s="8" t="s">
        <v>8</v>
      </c>
      <c r="AH757" s="12">
        <f>+AS754</f>
        <v>147.5</v>
      </c>
      <c r="AI757" s="12"/>
      <c r="AJ757" s="12"/>
      <c r="AK757" s="1" t="s">
        <v>18</v>
      </c>
      <c r="BJ757" s="3"/>
    </row>
    <row r="758" spans="2:62">
      <c r="B758" s="6"/>
      <c r="D758" s="1" t="s">
        <v>15</v>
      </c>
      <c r="F758" s="12">
        <f>F757*I757/(M757*P757+T757*V757+Z757*AB757+AF757*AH757)</f>
        <v>1.0080645161290323</v>
      </c>
      <c r="G758" s="12"/>
      <c r="H758" s="12"/>
      <c r="BJ758" s="3"/>
    </row>
    <row r="759" spans="2:62">
      <c r="B759" s="6"/>
      <c r="BJ759" s="3"/>
    </row>
    <row r="760" spans="2:62">
      <c r="B760" s="6"/>
      <c r="D760" s="7" t="s">
        <v>31</v>
      </c>
      <c r="BJ760" s="3"/>
    </row>
    <row r="761" spans="2:62">
      <c r="B761" s="6"/>
      <c r="J761" s="13">
        <v>15</v>
      </c>
      <c r="K761" s="13"/>
      <c r="L761" s="1" t="s">
        <v>1</v>
      </c>
      <c r="Q761" s="12">
        <f>+J761</f>
        <v>15</v>
      </c>
      <c r="R761" s="12"/>
      <c r="S761" s="1" t="s">
        <v>1</v>
      </c>
      <c r="X761" s="12">
        <f>+Q761</f>
        <v>15</v>
      </c>
      <c r="Y761" s="12"/>
      <c r="Z761" s="1" t="s">
        <v>1</v>
      </c>
      <c r="BJ761" s="3"/>
    </row>
    <row r="762" spans="2:62">
      <c r="B762" s="6"/>
      <c r="BJ762" s="3"/>
    </row>
    <row r="763" spans="2:62">
      <c r="B763" s="6"/>
      <c r="E763" s="13">
        <v>5</v>
      </c>
      <c r="F763" s="13"/>
      <c r="G763" s="1" t="s">
        <v>0</v>
      </c>
      <c r="BJ763" s="3"/>
    </row>
    <row r="764" spans="2:62">
      <c r="B764" s="6"/>
      <c r="BJ764" s="3"/>
    </row>
    <row r="765" spans="2:62">
      <c r="B765" s="6"/>
      <c r="BJ765" s="3"/>
    </row>
    <row r="766" spans="2:62">
      <c r="B766" s="6"/>
      <c r="E766" s="1" t="s">
        <v>20</v>
      </c>
      <c r="G766" s="1" t="s">
        <v>21</v>
      </c>
      <c r="I766" s="1" t="s">
        <v>22</v>
      </c>
      <c r="L766" s="1" t="s">
        <v>27</v>
      </c>
      <c r="N766" s="1" t="s">
        <v>28</v>
      </c>
      <c r="P766" s="1" t="s">
        <v>29</v>
      </c>
      <c r="BJ766" s="3"/>
    </row>
    <row r="767" spans="2:62">
      <c r="B767" s="6"/>
      <c r="E767" s="1" t="s">
        <v>15</v>
      </c>
      <c r="G767" s="12">
        <f>+F781</f>
        <v>1.5915119363395225</v>
      </c>
      <c r="H767" s="12"/>
      <c r="I767" s="12"/>
      <c r="L767" s="1" t="s">
        <v>15</v>
      </c>
      <c r="N767" s="12">
        <f>+F788</f>
        <v>1.0854816824966078</v>
      </c>
      <c r="O767" s="12"/>
      <c r="P767" s="12"/>
      <c r="S767" s="1" t="s">
        <v>15</v>
      </c>
      <c r="U767" s="12">
        <f>+N767</f>
        <v>1.0854816824966078</v>
      </c>
      <c r="V767" s="12"/>
      <c r="W767" s="12"/>
      <c r="Z767" s="1" t="s">
        <v>15</v>
      </c>
      <c r="AB767" s="12">
        <f>+G767</f>
        <v>1.5915119363395225</v>
      </c>
      <c r="AC767" s="12"/>
      <c r="AD767" s="12"/>
      <c r="BJ767" s="3"/>
    </row>
    <row r="768" spans="2:62">
      <c r="B768" s="6"/>
      <c r="BJ768" s="3"/>
    </row>
    <row r="769" spans="2:62">
      <c r="B769" s="6"/>
      <c r="C769" s="12">
        <f>(E763*Q772*Q772/2+J761*(M770+T770+AA770)+Q761*(T770+AA770)+X761*AA770)/Q772</f>
        <v>52.5</v>
      </c>
      <c r="D769" s="12"/>
      <c r="E769" s="1" t="s">
        <v>1</v>
      </c>
      <c r="AE769" s="12">
        <f>+E763*Q772+J761+Q761+X761-C769</f>
        <v>52.5</v>
      </c>
      <c r="AF769" s="12"/>
      <c r="AG769" s="1" t="s">
        <v>1</v>
      </c>
      <c r="BJ769" s="3"/>
    </row>
    <row r="770" spans="2:62">
      <c r="B770" s="6"/>
      <c r="C770" s="8"/>
      <c r="F770" s="12">
        <f>+Q772/4</f>
        <v>3</v>
      </c>
      <c r="G770" s="12"/>
      <c r="H770" s="1" t="s">
        <v>3</v>
      </c>
      <c r="M770" s="12">
        <f>+F770</f>
        <v>3</v>
      </c>
      <c r="N770" s="12"/>
      <c r="O770" s="1" t="s">
        <v>3</v>
      </c>
      <c r="T770" s="12">
        <f>+M770</f>
        <v>3</v>
      </c>
      <c r="U770" s="12"/>
      <c r="V770" s="1" t="s">
        <v>3</v>
      </c>
      <c r="AA770" s="12">
        <f>+T770</f>
        <v>3</v>
      </c>
      <c r="AB770" s="12"/>
      <c r="AC770" s="1" t="s">
        <v>3</v>
      </c>
      <c r="BJ770" s="3"/>
    </row>
    <row r="771" spans="2:62">
      <c r="B771" s="6"/>
      <c r="C771" s="8"/>
      <c r="D771" s="8"/>
      <c r="BJ771" s="3"/>
    </row>
    <row r="772" spans="2:62">
      <c r="B772" s="6"/>
      <c r="P772" s="1" t="s">
        <v>2</v>
      </c>
      <c r="Q772" s="13">
        <v>12</v>
      </c>
      <c r="R772" s="13"/>
      <c r="S772" s="1" t="s">
        <v>3</v>
      </c>
      <c r="BJ772" s="3"/>
    </row>
    <row r="773" spans="2:62">
      <c r="B773" s="6"/>
      <c r="F773" s="1" t="s">
        <v>4</v>
      </c>
      <c r="BJ773" s="3"/>
    </row>
    <row r="774" spans="2:62">
      <c r="B774" s="6"/>
      <c r="BJ774" s="3"/>
    </row>
    <row r="775" spans="2:62">
      <c r="B775" s="6"/>
      <c r="D775" s="1" t="s">
        <v>5</v>
      </c>
      <c r="E775" s="12">
        <f>+F770</f>
        <v>3</v>
      </c>
      <c r="F775" s="12"/>
      <c r="G775" s="8" t="s">
        <v>6</v>
      </c>
      <c r="H775" s="1">
        <v>4</v>
      </c>
      <c r="I775" s="8" t="s">
        <v>7</v>
      </c>
      <c r="J775" s="12">
        <f>+E775/H775</f>
        <v>0.75</v>
      </c>
      <c r="K775" s="12"/>
      <c r="L775" s="1" t="s">
        <v>3</v>
      </c>
      <c r="S775" s="1" t="s">
        <v>11</v>
      </c>
      <c r="U775" s="12">
        <f>+C769</f>
        <v>52.5</v>
      </c>
      <c r="V775" s="12"/>
      <c r="W775" s="8" t="s">
        <v>8</v>
      </c>
      <c r="X775" s="12">
        <f>+J775</f>
        <v>0.75</v>
      </c>
      <c r="Y775" s="12"/>
      <c r="Z775" s="8" t="s">
        <v>9</v>
      </c>
      <c r="AA775" s="12">
        <f>+E763</f>
        <v>5</v>
      </c>
      <c r="AB775" s="12"/>
      <c r="AC775" s="8" t="s">
        <v>8</v>
      </c>
      <c r="AD775" s="12">
        <f>+J775</f>
        <v>0.75</v>
      </c>
      <c r="AE775" s="12"/>
      <c r="AF775" s="8" t="s">
        <v>8</v>
      </c>
      <c r="AG775" s="12">
        <f>+AD775/2</f>
        <v>0.375</v>
      </c>
      <c r="AH775" s="12"/>
      <c r="AI775" s="8" t="s">
        <v>7</v>
      </c>
      <c r="AJ775" s="12">
        <f>+U775*X775-AA775*AD775*AG775</f>
        <v>37.96875</v>
      </c>
      <c r="AK775" s="12"/>
      <c r="AL775" s="12"/>
      <c r="AM775" s="1" t="s">
        <v>10</v>
      </c>
      <c r="BJ775" s="3"/>
    </row>
    <row r="776" spans="2:62">
      <c r="B776" s="6"/>
      <c r="D776" s="1" t="s">
        <v>5</v>
      </c>
      <c r="E776" s="1">
        <v>2</v>
      </c>
      <c r="F776" s="8" t="s">
        <v>8</v>
      </c>
      <c r="G776" s="12">
        <f>+E775</f>
        <v>3</v>
      </c>
      <c r="H776" s="12"/>
      <c r="I776" s="8" t="s">
        <v>6</v>
      </c>
      <c r="J776" s="1">
        <v>4</v>
      </c>
      <c r="K776" s="8" t="s">
        <v>7</v>
      </c>
      <c r="L776" s="12">
        <f>E776*G776/J776</f>
        <v>1.5</v>
      </c>
      <c r="M776" s="12"/>
      <c r="N776" s="1" t="s">
        <v>3</v>
      </c>
      <c r="S776" s="1" t="s">
        <v>12</v>
      </c>
      <c r="U776" s="12">
        <f>+C769</f>
        <v>52.5</v>
      </c>
      <c r="V776" s="12"/>
      <c r="W776" s="8" t="s">
        <v>8</v>
      </c>
      <c r="X776" s="12">
        <f>+L776</f>
        <v>1.5</v>
      </c>
      <c r="Y776" s="12"/>
      <c r="Z776" s="8" t="s">
        <v>9</v>
      </c>
      <c r="AA776" s="12">
        <f>+E763</f>
        <v>5</v>
      </c>
      <c r="AB776" s="12"/>
      <c r="AC776" s="8" t="s">
        <v>8</v>
      </c>
      <c r="AD776" s="12">
        <f>+L776</f>
        <v>1.5</v>
      </c>
      <c r="AE776" s="12"/>
      <c r="AF776" s="8" t="s">
        <v>8</v>
      </c>
      <c r="AG776" s="12">
        <f>+AD776/2</f>
        <v>0.75</v>
      </c>
      <c r="AH776" s="12"/>
      <c r="AI776" s="8" t="s">
        <v>7</v>
      </c>
      <c r="AJ776" s="12">
        <f>+U776*X776-AA776*AD776*AG776</f>
        <v>73.125</v>
      </c>
      <c r="AK776" s="12"/>
      <c r="AL776" s="12"/>
      <c r="AM776" s="1" t="s">
        <v>10</v>
      </c>
      <c r="BJ776" s="3"/>
    </row>
    <row r="777" spans="2:62">
      <c r="B777" s="6"/>
      <c r="D777" s="1" t="s">
        <v>5</v>
      </c>
      <c r="E777" s="1">
        <v>3</v>
      </c>
      <c r="F777" s="8" t="s">
        <v>8</v>
      </c>
      <c r="G777" s="12">
        <f>+G776</f>
        <v>3</v>
      </c>
      <c r="H777" s="12"/>
      <c r="I777" s="8" t="s">
        <v>6</v>
      </c>
      <c r="J777" s="1">
        <v>4</v>
      </c>
      <c r="K777" s="8" t="s">
        <v>7</v>
      </c>
      <c r="L777" s="12">
        <f>E777*G777/J777</f>
        <v>2.25</v>
      </c>
      <c r="M777" s="12"/>
      <c r="N777" s="1" t="s">
        <v>3</v>
      </c>
      <c r="S777" s="1" t="s">
        <v>13</v>
      </c>
      <c r="U777" s="12">
        <f>+C769</f>
        <v>52.5</v>
      </c>
      <c r="V777" s="12"/>
      <c r="W777" s="8" t="s">
        <v>8</v>
      </c>
      <c r="X777" s="12">
        <f>+L777</f>
        <v>2.25</v>
      </c>
      <c r="Y777" s="12"/>
      <c r="Z777" s="8" t="s">
        <v>9</v>
      </c>
      <c r="AA777" s="12">
        <f>+E763</f>
        <v>5</v>
      </c>
      <c r="AB777" s="12"/>
      <c r="AC777" s="8" t="s">
        <v>8</v>
      </c>
      <c r="AD777" s="12">
        <f>+L777</f>
        <v>2.25</v>
      </c>
      <c r="AE777" s="12"/>
      <c r="AF777" s="8" t="s">
        <v>8</v>
      </c>
      <c r="AG777" s="12">
        <f>+AD777/2</f>
        <v>1.125</v>
      </c>
      <c r="AH777" s="12"/>
      <c r="AI777" s="8" t="s">
        <v>7</v>
      </c>
      <c r="AJ777" s="12">
        <f>+U777*X777-AA777*AD777*AG777</f>
        <v>105.46875</v>
      </c>
      <c r="AK777" s="12"/>
      <c r="AL777" s="12"/>
      <c r="AM777" s="1" t="s">
        <v>10</v>
      </c>
      <c r="BJ777" s="3"/>
    </row>
    <row r="778" spans="2:62">
      <c r="B778" s="6"/>
      <c r="D778" s="1" t="s">
        <v>5</v>
      </c>
      <c r="E778" s="12">
        <f>+G777</f>
        <v>3</v>
      </c>
      <c r="F778" s="12"/>
      <c r="G778" s="1" t="s">
        <v>3</v>
      </c>
      <c r="S778" s="1" t="s">
        <v>14</v>
      </c>
      <c r="V778" s="12">
        <f>+C769</f>
        <v>52.5</v>
      </c>
      <c r="W778" s="12"/>
      <c r="X778" s="8" t="s">
        <v>8</v>
      </c>
      <c r="Y778" s="12">
        <f>+E778</f>
        <v>3</v>
      </c>
      <c r="Z778" s="12"/>
      <c r="AA778" s="8" t="s">
        <v>9</v>
      </c>
      <c r="AB778" s="12">
        <f>+E763</f>
        <v>5</v>
      </c>
      <c r="AC778" s="12"/>
      <c r="AD778" s="8" t="s">
        <v>8</v>
      </c>
      <c r="AE778" s="12">
        <f>+E778</f>
        <v>3</v>
      </c>
      <c r="AF778" s="12"/>
      <c r="AG778" s="8" t="s">
        <v>8</v>
      </c>
      <c r="AH778" s="12">
        <f>+AE778/2</f>
        <v>1.5</v>
      </c>
      <c r="AI778" s="12"/>
      <c r="AJ778" s="8" t="s">
        <v>7</v>
      </c>
      <c r="AK778" s="12">
        <f>+V778*Y778-AB778*AE778*AH778</f>
        <v>135</v>
      </c>
      <c r="AL778" s="12"/>
      <c r="AM778" s="12"/>
      <c r="AN778" s="1" t="s">
        <v>10</v>
      </c>
      <c r="BJ778" s="3"/>
    </row>
    <row r="779" spans="2:62">
      <c r="B779" s="6"/>
      <c r="D779" s="1" t="s">
        <v>19</v>
      </c>
      <c r="BJ779" s="3"/>
    </row>
    <row r="780" spans="2:62">
      <c r="B780" s="6"/>
      <c r="D780" s="1" t="s">
        <v>15</v>
      </c>
      <c r="F780" s="12">
        <v>12.5</v>
      </c>
      <c r="G780" s="12"/>
      <c r="H780" s="8" t="s">
        <v>8</v>
      </c>
      <c r="I780" s="12">
        <f>+AK778</f>
        <v>135</v>
      </c>
      <c r="J780" s="12"/>
      <c r="K780" s="12"/>
      <c r="L780" s="1" t="s">
        <v>16</v>
      </c>
      <c r="M780" s="12">
        <v>2.5</v>
      </c>
      <c r="N780" s="12"/>
      <c r="O780" s="8" t="s">
        <v>8</v>
      </c>
      <c r="P780" s="12">
        <f>+I780</f>
        <v>135</v>
      </c>
      <c r="Q780" s="12"/>
      <c r="R780" s="12"/>
      <c r="S780" s="8" t="s">
        <v>17</v>
      </c>
      <c r="T780" s="1">
        <v>3</v>
      </c>
      <c r="U780" s="8" t="s">
        <v>8</v>
      </c>
      <c r="V780" s="12">
        <f>+AJ775</f>
        <v>37.96875</v>
      </c>
      <c r="W780" s="12"/>
      <c r="X780" s="12"/>
      <c r="Y780" s="8" t="s">
        <v>17</v>
      </c>
      <c r="Z780" s="1">
        <v>4</v>
      </c>
      <c r="AA780" s="8" t="s">
        <v>8</v>
      </c>
      <c r="AB780" s="12">
        <f>+AJ776</f>
        <v>73.125</v>
      </c>
      <c r="AC780" s="12"/>
      <c r="AD780" s="12"/>
      <c r="AE780" s="8" t="s">
        <v>17</v>
      </c>
      <c r="AF780" s="1">
        <v>3</v>
      </c>
      <c r="AG780" s="8" t="s">
        <v>8</v>
      </c>
      <c r="AH780" s="12">
        <f>+AJ777</f>
        <v>105.46875</v>
      </c>
      <c r="AI780" s="12"/>
      <c r="AJ780" s="12"/>
      <c r="AK780" s="1" t="s">
        <v>18</v>
      </c>
      <c r="BJ780" s="3"/>
    </row>
    <row r="781" spans="2:62">
      <c r="B781" s="6"/>
      <c r="D781" s="1" t="s">
        <v>15</v>
      </c>
      <c r="F781" s="12">
        <f>F780*I780/(M780*P780+T780*V780+Z780*AB780+AF780*AH780)</f>
        <v>1.5915119363395225</v>
      </c>
      <c r="G781" s="12"/>
      <c r="H781" s="12"/>
      <c r="BJ781" s="3"/>
    </row>
    <row r="782" spans="2:62">
      <c r="B782" s="6"/>
      <c r="D782" s="1" t="s">
        <v>5</v>
      </c>
      <c r="E782" s="12">
        <f>+M770</f>
        <v>3</v>
      </c>
      <c r="F782" s="12"/>
      <c r="G782" s="8" t="s">
        <v>6</v>
      </c>
      <c r="H782" s="1">
        <v>4</v>
      </c>
      <c r="I782" s="8" t="s">
        <v>17</v>
      </c>
      <c r="J782" s="12">
        <f>+F770</f>
        <v>3</v>
      </c>
      <c r="K782" s="12"/>
      <c r="L782" s="8" t="s">
        <v>7</v>
      </c>
      <c r="M782" s="12">
        <f>+E782/H782+J782</f>
        <v>3.75</v>
      </c>
      <c r="N782" s="12"/>
      <c r="O782" s="1" t="s">
        <v>3</v>
      </c>
      <c r="V782" s="1" t="s">
        <v>23</v>
      </c>
      <c r="X782" s="12">
        <f>+C769</f>
        <v>52.5</v>
      </c>
      <c r="Y782" s="12"/>
      <c r="Z782" s="8" t="s">
        <v>8</v>
      </c>
      <c r="AA782" s="12">
        <f>+M782</f>
        <v>3.75</v>
      </c>
      <c r="AB782" s="12"/>
      <c r="AC782" s="8" t="s">
        <v>9</v>
      </c>
      <c r="AD782" s="12">
        <f>+E763</f>
        <v>5</v>
      </c>
      <c r="AE782" s="12"/>
      <c r="AF782" s="8" t="s">
        <v>8</v>
      </c>
      <c r="AG782" s="12">
        <f>+M782</f>
        <v>3.75</v>
      </c>
      <c r="AH782" s="12"/>
      <c r="AI782" s="8" t="s">
        <v>8</v>
      </c>
      <c r="AJ782" s="12">
        <f>+AG782/2</f>
        <v>1.875</v>
      </c>
      <c r="AK782" s="12"/>
      <c r="AL782" s="8" t="s">
        <v>9</v>
      </c>
      <c r="AM782" s="12">
        <f>+J761</f>
        <v>15</v>
      </c>
      <c r="AN782" s="12"/>
      <c r="AO782" s="8" t="s">
        <v>8</v>
      </c>
      <c r="AP782" s="12">
        <f>+M782-F770</f>
        <v>0.75</v>
      </c>
      <c r="AQ782" s="12"/>
      <c r="AR782" s="8" t="s">
        <v>7</v>
      </c>
      <c r="AS782" s="12">
        <f>+X782*AA782-AD782*AG782*AJ782-AM782*AP782</f>
        <v>150.46875</v>
      </c>
      <c r="AT782" s="12"/>
      <c r="AU782" s="12"/>
      <c r="AV782" s="1" t="s">
        <v>10</v>
      </c>
      <c r="BJ782" s="3"/>
    </row>
    <row r="783" spans="2:62">
      <c r="B783" s="6"/>
      <c r="D783" s="1" t="s">
        <v>5</v>
      </c>
      <c r="E783" s="1">
        <v>2</v>
      </c>
      <c r="F783" s="8" t="s">
        <v>8</v>
      </c>
      <c r="G783" s="12">
        <f>+E782</f>
        <v>3</v>
      </c>
      <c r="H783" s="12"/>
      <c r="I783" s="8" t="s">
        <v>6</v>
      </c>
      <c r="J783" s="1">
        <v>4</v>
      </c>
      <c r="K783" s="8" t="s">
        <v>17</v>
      </c>
      <c r="L783" s="12">
        <f>+J782</f>
        <v>3</v>
      </c>
      <c r="M783" s="12"/>
      <c r="N783" s="8" t="s">
        <v>7</v>
      </c>
      <c r="O783" s="12">
        <f>E783*G783/J783+L783</f>
        <v>4.5</v>
      </c>
      <c r="P783" s="12"/>
      <c r="Q783" s="1" t="s">
        <v>3</v>
      </c>
      <c r="V783" s="1" t="s">
        <v>24</v>
      </c>
      <c r="X783" s="12">
        <f>+C769</f>
        <v>52.5</v>
      </c>
      <c r="Y783" s="12"/>
      <c r="Z783" s="8" t="s">
        <v>8</v>
      </c>
      <c r="AA783" s="12">
        <f>+O783</f>
        <v>4.5</v>
      </c>
      <c r="AB783" s="12"/>
      <c r="AC783" s="8" t="s">
        <v>9</v>
      </c>
      <c r="AD783" s="12">
        <f>+E763</f>
        <v>5</v>
      </c>
      <c r="AE783" s="12"/>
      <c r="AF783" s="8" t="s">
        <v>8</v>
      </c>
      <c r="AG783" s="12">
        <f>+O783</f>
        <v>4.5</v>
      </c>
      <c r="AH783" s="12"/>
      <c r="AI783" s="8" t="s">
        <v>8</v>
      </c>
      <c r="AJ783" s="12">
        <f>+AG783/2</f>
        <v>2.25</v>
      </c>
      <c r="AK783" s="12"/>
      <c r="AL783" s="8" t="s">
        <v>9</v>
      </c>
      <c r="AM783" s="12">
        <f>+J761</f>
        <v>15</v>
      </c>
      <c r="AN783" s="12"/>
      <c r="AO783" s="8" t="s">
        <v>8</v>
      </c>
      <c r="AP783" s="12">
        <f>+O783-F770</f>
        <v>1.5</v>
      </c>
      <c r="AQ783" s="12"/>
      <c r="AR783" s="8" t="s">
        <v>7</v>
      </c>
      <c r="AS783" s="12">
        <f>+X783*AA783-AD783*AG783*AJ783-AM783*AP783</f>
        <v>163.125</v>
      </c>
      <c r="AT783" s="12"/>
      <c r="AU783" s="12"/>
      <c r="AV783" s="1" t="s">
        <v>10</v>
      </c>
      <c r="BJ783" s="3"/>
    </row>
    <row r="784" spans="2:62">
      <c r="B784" s="6"/>
      <c r="D784" s="1" t="s">
        <v>5</v>
      </c>
      <c r="E784" s="1">
        <v>3</v>
      </c>
      <c r="F784" s="8" t="s">
        <v>8</v>
      </c>
      <c r="G784" s="12">
        <f>+G783</f>
        <v>3</v>
      </c>
      <c r="H784" s="12"/>
      <c r="I784" s="8" t="s">
        <v>6</v>
      </c>
      <c r="J784" s="1">
        <v>4</v>
      </c>
      <c r="K784" s="8" t="s">
        <v>17</v>
      </c>
      <c r="L784" s="12">
        <f>+L783</f>
        <v>3</v>
      </c>
      <c r="M784" s="12"/>
      <c r="N784" s="8" t="s">
        <v>7</v>
      </c>
      <c r="O784" s="12">
        <f>E784*G784/J784+L784</f>
        <v>5.25</v>
      </c>
      <c r="P784" s="12"/>
      <c r="Q784" s="1" t="s">
        <v>3</v>
      </c>
      <c r="V784" s="1" t="s">
        <v>25</v>
      </c>
      <c r="X784" s="12">
        <f>+C769</f>
        <v>52.5</v>
      </c>
      <c r="Y784" s="12"/>
      <c r="Z784" s="8" t="s">
        <v>8</v>
      </c>
      <c r="AA784" s="12">
        <f>+O784</f>
        <v>5.25</v>
      </c>
      <c r="AB784" s="12"/>
      <c r="AC784" s="8" t="s">
        <v>9</v>
      </c>
      <c r="AD784" s="12">
        <f>+E763</f>
        <v>5</v>
      </c>
      <c r="AE784" s="12"/>
      <c r="AF784" s="8" t="s">
        <v>8</v>
      </c>
      <c r="AG784" s="12">
        <f>+O784</f>
        <v>5.25</v>
      </c>
      <c r="AH784" s="12"/>
      <c r="AI784" s="8" t="s">
        <v>8</v>
      </c>
      <c r="AJ784" s="12">
        <f>+AG784/2</f>
        <v>2.625</v>
      </c>
      <c r="AK784" s="12"/>
      <c r="AL784" s="8" t="s">
        <v>9</v>
      </c>
      <c r="AM784" s="12">
        <f>+J761</f>
        <v>15</v>
      </c>
      <c r="AN784" s="12"/>
      <c r="AO784" s="8" t="s">
        <v>8</v>
      </c>
      <c r="AP784" s="12">
        <f>+O784-F770</f>
        <v>2.25</v>
      </c>
      <c r="AQ784" s="12"/>
      <c r="AR784" s="8" t="s">
        <v>7</v>
      </c>
      <c r="AS784" s="12">
        <f>+X784*AA784-AD784*AG784*AJ784-AM784*AP784</f>
        <v>172.96875</v>
      </c>
      <c r="AT784" s="12"/>
      <c r="AU784" s="12"/>
      <c r="AV784" s="1" t="s">
        <v>10</v>
      </c>
      <c r="AX784" s="8"/>
      <c r="BA784" s="8"/>
      <c r="BJ784" s="3"/>
    </row>
    <row r="785" spans="2:62">
      <c r="B785" s="6"/>
      <c r="D785" s="1" t="s">
        <v>5</v>
      </c>
      <c r="E785" s="12">
        <f>+Q772/2</f>
        <v>6</v>
      </c>
      <c r="F785" s="12"/>
      <c r="G785" s="1" t="s">
        <v>3</v>
      </c>
      <c r="V785" s="1" t="s">
        <v>14</v>
      </c>
      <c r="Y785" s="12">
        <f>+C769</f>
        <v>52.5</v>
      </c>
      <c r="Z785" s="12"/>
      <c r="AA785" s="8" t="s">
        <v>8</v>
      </c>
      <c r="AB785" s="12">
        <f>+E785</f>
        <v>6</v>
      </c>
      <c r="AC785" s="12"/>
      <c r="AD785" s="8" t="s">
        <v>9</v>
      </c>
      <c r="AE785" s="12">
        <f>+E763</f>
        <v>5</v>
      </c>
      <c r="AF785" s="12"/>
      <c r="AG785" s="8" t="s">
        <v>8</v>
      </c>
      <c r="AH785" s="12">
        <f>+E785</f>
        <v>6</v>
      </c>
      <c r="AI785" s="12"/>
      <c r="AJ785" s="8" t="s">
        <v>8</v>
      </c>
      <c r="AK785" s="12">
        <f>+AH785/2</f>
        <v>3</v>
      </c>
      <c r="AL785" s="12"/>
      <c r="AM785" s="8" t="s">
        <v>9</v>
      </c>
      <c r="AN785" s="12">
        <f>+J761</f>
        <v>15</v>
      </c>
      <c r="AO785" s="12"/>
      <c r="AP785" s="8" t="s">
        <v>8</v>
      </c>
      <c r="AQ785" s="12">
        <f>+E785-F770</f>
        <v>3</v>
      </c>
      <c r="AR785" s="12"/>
      <c r="AS785" s="8" t="s">
        <v>7</v>
      </c>
      <c r="AT785" s="12">
        <f>+Y785*AB785-AE785*AH785*AK785-AN785*AQ785</f>
        <v>180</v>
      </c>
      <c r="AU785" s="12"/>
      <c r="AV785" s="12"/>
      <c r="AW785" s="1" t="s">
        <v>10</v>
      </c>
      <c r="BJ785" s="3"/>
    </row>
    <row r="786" spans="2:62">
      <c r="B786" s="6"/>
      <c r="D786" s="1" t="s">
        <v>26</v>
      </c>
      <c r="BJ786" s="3"/>
    </row>
    <row r="787" spans="2:62">
      <c r="B787" s="6"/>
      <c r="D787" s="1" t="s">
        <v>15</v>
      </c>
      <c r="F787" s="12">
        <v>12.5</v>
      </c>
      <c r="G787" s="12"/>
      <c r="H787" s="8" t="s">
        <v>8</v>
      </c>
      <c r="I787" s="12">
        <f>+AT785</f>
        <v>180</v>
      </c>
      <c r="J787" s="12"/>
      <c r="K787" s="12"/>
      <c r="L787" s="1" t="s">
        <v>16</v>
      </c>
      <c r="M787" s="12">
        <v>2.5</v>
      </c>
      <c r="N787" s="12"/>
      <c r="O787" s="8" t="s">
        <v>8</v>
      </c>
      <c r="P787" s="12">
        <f>+I787</f>
        <v>180</v>
      </c>
      <c r="Q787" s="12"/>
      <c r="R787" s="12"/>
      <c r="S787" s="8" t="s">
        <v>17</v>
      </c>
      <c r="T787" s="1">
        <v>3</v>
      </c>
      <c r="U787" s="8" t="s">
        <v>8</v>
      </c>
      <c r="V787" s="12">
        <f>+AS782</f>
        <v>150.46875</v>
      </c>
      <c r="W787" s="12"/>
      <c r="X787" s="12"/>
      <c r="Y787" s="8" t="s">
        <v>17</v>
      </c>
      <c r="Z787" s="1">
        <v>4</v>
      </c>
      <c r="AA787" s="8" t="s">
        <v>8</v>
      </c>
      <c r="AB787" s="12">
        <f>+AS783</f>
        <v>163.125</v>
      </c>
      <c r="AC787" s="12"/>
      <c r="AD787" s="12"/>
      <c r="AE787" s="8" t="s">
        <v>17</v>
      </c>
      <c r="AF787" s="1">
        <v>3</v>
      </c>
      <c r="AG787" s="8" t="s">
        <v>8</v>
      </c>
      <c r="AH787" s="12">
        <f>+AS784</f>
        <v>172.96875</v>
      </c>
      <c r="AI787" s="12"/>
      <c r="AJ787" s="12"/>
      <c r="AK787" s="1" t="s">
        <v>18</v>
      </c>
      <c r="BJ787" s="3"/>
    </row>
    <row r="788" spans="2:62">
      <c r="B788" s="6"/>
      <c r="D788" s="1" t="s">
        <v>15</v>
      </c>
      <c r="F788" s="12">
        <f>F787*I787/(M787*P787+T787*V787+Z787*AB787+AF787*AH787)</f>
        <v>1.0854816824966078</v>
      </c>
      <c r="G788" s="12"/>
      <c r="H788" s="12"/>
      <c r="BJ788" s="3"/>
    </row>
    <row r="789" spans="2:62">
      <c r="B789" s="6"/>
      <c r="BJ789" s="3"/>
    </row>
    <row r="790" spans="2:62">
      <c r="B790" s="6"/>
      <c r="D790" s="7" t="s">
        <v>31</v>
      </c>
      <c r="BJ790" s="3"/>
    </row>
    <row r="791" spans="2:62">
      <c r="B791" s="6"/>
      <c r="F791" s="13">
        <v>15</v>
      </c>
      <c r="G791" s="13"/>
      <c r="H791" s="1" t="s">
        <v>1</v>
      </c>
      <c r="M791" s="12">
        <f>+F791</f>
        <v>15</v>
      </c>
      <c r="N791" s="12"/>
      <c r="O791" s="1" t="s">
        <v>1</v>
      </c>
      <c r="T791" s="12">
        <f>+M791</f>
        <v>15</v>
      </c>
      <c r="U791" s="12"/>
      <c r="V791" s="1" t="s">
        <v>1</v>
      </c>
      <c r="AA791" s="12">
        <f>+T791</f>
        <v>15</v>
      </c>
      <c r="AB791" s="12"/>
      <c r="AC791" s="1" t="s">
        <v>1</v>
      </c>
      <c r="BJ791" s="3"/>
    </row>
    <row r="792" spans="2:62">
      <c r="B792" s="6"/>
      <c r="BJ792" s="3"/>
    </row>
    <row r="793" spans="2:62">
      <c r="B793" s="6"/>
      <c r="E793" s="13">
        <v>5</v>
      </c>
      <c r="F793" s="13"/>
      <c r="G793" s="1" t="s">
        <v>0</v>
      </c>
      <c r="BJ793" s="3"/>
    </row>
    <row r="794" spans="2:62">
      <c r="B794" s="6"/>
      <c r="BJ794" s="3"/>
    </row>
    <row r="795" spans="2:62">
      <c r="B795" s="6"/>
      <c r="BJ795" s="3"/>
    </row>
    <row r="796" spans="2:62">
      <c r="B796" s="6"/>
      <c r="E796" s="1" t="s">
        <v>20</v>
      </c>
      <c r="G796" s="1" t="s">
        <v>21</v>
      </c>
      <c r="I796" s="1" t="s">
        <v>22</v>
      </c>
      <c r="L796" s="1" t="s">
        <v>27</v>
      </c>
      <c r="N796" s="1" t="s">
        <v>28</v>
      </c>
      <c r="P796" s="1" t="s">
        <v>29</v>
      </c>
      <c r="BJ796" s="3"/>
    </row>
    <row r="797" spans="2:62">
      <c r="B797" s="6"/>
      <c r="E797" s="1" t="s">
        <v>15</v>
      </c>
      <c r="G797" s="12">
        <f>+F813</f>
        <v>1.4814814814814814</v>
      </c>
      <c r="H797" s="12"/>
      <c r="I797" s="12"/>
      <c r="L797" s="1" t="s">
        <v>15</v>
      </c>
      <c r="N797" s="12">
        <f>+F820</f>
        <v>1.0457516339869282</v>
      </c>
      <c r="O797" s="12"/>
      <c r="P797" s="12"/>
      <c r="S797" s="1" t="s">
        <v>15</v>
      </c>
      <c r="U797" s="12">
        <f>+N797</f>
        <v>1.0457516339869282</v>
      </c>
      <c r="V797" s="12"/>
      <c r="W797" s="12"/>
      <c r="Z797" s="1" t="s">
        <v>15</v>
      </c>
      <c r="AB797" s="12">
        <f>+G797</f>
        <v>1.4814814814814814</v>
      </c>
      <c r="AC797" s="12"/>
      <c r="AD797" s="12"/>
      <c r="BJ797" s="3"/>
    </row>
    <row r="798" spans="2:62">
      <c r="B798" s="6"/>
      <c r="BJ798" s="3"/>
    </row>
    <row r="799" spans="2:62">
      <c r="B799" s="6"/>
      <c r="C799" s="12">
        <f>(E793*Q804*Q804/2+F791*(H800+K800+O800+R800+V800+Y800+AC800)+M791*(O800+R800+V800+Y800+AC800)+T791*(V800+Y800+AC800)+AA791*AC800)/Q804</f>
        <v>60</v>
      </c>
      <c r="D799" s="12"/>
      <c r="E799" s="1" t="s">
        <v>1</v>
      </c>
      <c r="AE799" s="12">
        <f>+E793*Q804+F791+M791+T791+AA791-C799</f>
        <v>60</v>
      </c>
      <c r="AF799" s="12"/>
      <c r="AG799" s="1" t="s">
        <v>1</v>
      </c>
      <c r="BJ799" s="3"/>
    </row>
    <row r="800" spans="2:62">
      <c r="B800" s="6"/>
      <c r="C800" s="8"/>
      <c r="D800" s="12">
        <f>+F802/2</f>
        <v>1.5</v>
      </c>
      <c r="E800" s="12"/>
      <c r="F800" s="1" t="s">
        <v>3</v>
      </c>
      <c r="H800" s="12">
        <f>+D800</f>
        <v>1.5</v>
      </c>
      <c r="I800" s="12"/>
      <c r="J800" s="1" t="s">
        <v>3</v>
      </c>
      <c r="K800" s="12">
        <f>+H800</f>
        <v>1.5</v>
      </c>
      <c r="L800" s="12"/>
      <c r="M800" s="1" t="s">
        <v>3</v>
      </c>
      <c r="O800" s="12">
        <f>+K800</f>
        <v>1.5</v>
      </c>
      <c r="P800" s="12"/>
      <c r="Q800" s="1" t="s">
        <v>3</v>
      </c>
      <c r="R800" s="12">
        <f>+O800</f>
        <v>1.5</v>
      </c>
      <c r="S800" s="12"/>
      <c r="T800" s="1" t="s">
        <v>3</v>
      </c>
      <c r="V800" s="12">
        <f>+R800</f>
        <v>1.5</v>
      </c>
      <c r="W800" s="12"/>
      <c r="X800" s="1" t="s">
        <v>3</v>
      </c>
      <c r="Y800" s="12">
        <f>+V800</f>
        <v>1.5</v>
      </c>
      <c r="Z800" s="12"/>
      <c r="AA800" s="1" t="s">
        <v>3</v>
      </c>
      <c r="AC800" s="12">
        <f>+Y800</f>
        <v>1.5</v>
      </c>
      <c r="AD800" s="12"/>
      <c r="AE800" s="8" t="s">
        <v>3</v>
      </c>
      <c r="AF800" s="8"/>
      <c r="BJ800" s="3"/>
    </row>
    <row r="801" spans="2:62">
      <c r="B801" s="6"/>
      <c r="C801" s="8"/>
      <c r="D801" s="8"/>
      <c r="AE801" s="8"/>
      <c r="AF801" s="8"/>
      <c r="BJ801" s="3"/>
    </row>
    <row r="802" spans="2:62">
      <c r="B802" s="6"/>
      <c r="C802" s="8"/>
      <c r="F802" s="12">
        <f>+Q804/4</f>
        <v>3</v>
      </c>
      <c r="G802" s="12"/>
      <c r="H802" s="1" t="s">
        <v>3</v>
      </c>
      <c r="M802" s="12">
        <f>+F802</f>
        <v>3</v>
      </c>
      <c r="N802" s="12"/>
      <c r="O802" s="1" t="s">
        <v>3</v>
      </c>
      <c r="T802" s="12">
        <f>+M802</f>
        <v>3</v>
      </c>
      <c r="U802" s="12"/>
      <c r="V802" s="1" t="s">
        <v>3</v>
      </c>
      <c r="AA802" s="12">
        <f>+T802</f>
        <v>3</v>
      </c>
      <c r="AB802" s="12"/>
      <c r="AC802" s="1" t="s">
        <v>3</v>
      </c>
      <c r="BJ802" s="3"/>
    </row>
    <row r="803" spans="2:62">
      <c r="B803" s="6"/>
      <c r="C803" s="8"/>
      <c r="D803" s="8"/>
      <c r="BJ803" s="3"/>
    </row>
    <row r="804" spans="2:62">
      <c r="B804" s="6"/>
      <c r="P804" s="1" t="s">
        <v>2</v>
      </c>
      <c r="Q804" s="13">
        <v>12</v>
      </c>
      <c r="R804" s="13"/>
      <c r="S804" s="1" t="s">
        <v>3</v>
      </c>
      <c r="BJ804" s="3"/>
    </row>
    <row r="805" spans="2:62">
      <c r="B805" s="6"/>
      <c r="F805" s="1" t="s">
        <v>4</v>
      </c>
      <c r="BJ805" s="3"/>
    </row>
    <row r="806" spans="2:62">
      <c r="B806" s="6"/>
      <c r="BJ806" s="3"/>
    </row>
    <row r="807" spans="2:62">
      <c r="B807" s="6"/>
      <c r="D807" s="1" t="s">
        <v>5</v>
      </c>
      <c r="E807" s="12">
        <f>+F802</f>
        <v>3</v>
      </c>
      <c r="F807" s="12"/>
      <c r="G807" s="8" t="s">
        <v>6</v>
      </c>
      <c r="H807" s="1">
        <v>4</v>
      </c>
      <c r="I807" s="8" t="s">
        <v>7</v>
      </c>
      <c r="J807" s="12">
        <f>+E807/H807</f>
        <v>0.75</v>
      </c>
      <c r="K807" s="12"/>
      <c r="L807" s="1" t="s">
        <v>3</v>
      </c>
      <c r="S807" s="1" t="s">
        <v>11</v>
      </c>
      <c r="U807" s="12">
        <f>+C799</f>
        <v>60</v>
      </c>
      <c r="V807" s="12"/>
      <c r="W807" s="8" t="s">
        <v>8</v>
      </c>
      <c r="X807" s="12">
        <f>+J807</f>
        <v>0.75</v>
      </c>
      <c r="Y807" s="12"/>
      <c r="Z807" s="8" t="s">
        <v>9</v>
      </c>
      <c r="AA807" s="12">
        <f>+E793</f>
        <v>5</v>
      </c>
      <c r="AB807" s="12"/>
      <c r="AC807" s="8" t="s">
        <v>8</v>
      </c>
      <c r="AD807" s="12">
        <f>+J807</f>
        <v>0.75</v>
      </c>
      <c r="AE807" s="12"/>
      <c r="AF807" s="8" t="s">
        <v>8</v>
      </c>
      <c r="AG807" s="12">
        <f>+AD807/2</f>
        <v>0.375</v>
      </c>
      <c r="AH807" s="12"/>
      <c r="AI807" s="8" t="s">
        <v>7</v>
      </c>
      <c r="AJ807" s="12">
        <f>+U807*X807-AA807*AD807*AG807</f>
        <v>43.59375</v>
      </c>
      <c r="AK807" s="12"/>
      <c r="AL807" s="12"/>
      <c r="AM807" s="1" t="s">
        <v>10</v>
      </c>
      <c r="BJ807" s="3"/>
    </row>
    <row r="808" spans="2:62">
      <c r="B808" s="6"/>
      <c r="D808" s="1" t="s">
        <v>5</v>
      </c>
      <c r="E808" s="1">
        <v>2</v>
      </c>
      <c r="F808" s="8" t="s">
        <v>8</v>
      </c>
      <c r="G808" s="12">
        <f>+E807</f>
        <v>3</v>
      </c>
      <c r="H808" s="12"/>
      <c r="I808" s="8" t="s">
        <v>6</v>
      </c>
      <c r="J808" s="1">
        <v>4</v>
      </c>
      <c r="K808" s="8" t="s">
        <v>7</v>
      </c>
      <c r="L808" s="12">
        <f>E808*G808/J808</f>
        <v>1.5</v>
      </c>
      <c r="M808" s="12"/>
      <c r="N808" s="1" t="s">
        <v>3</v>
      </c>
      <c r="S808" s="1" t="s">
        <v>12</v>
      </c>
      <c r="U808" s="12">
        <f>+C799</f>
        <v>60</v>
      </c>
      <c r="V808" s="12"/>
      <c r="W808" s="8" t="s">
        <v>8</v>
      </c>
      <c r="X808" s="12">
        <f>+L808</f>
        <v>1.5</v>
      </c>
      <c r="Y808" s="12"/>
      <c r="Z808" s="8" t="s">
        <v>9</v>
      </c>
      <c r="AA808" s="12">
        <f>+E793</f>
        <v>5</v>
      </c>
      <c r="AB808" s="12"/>
      <c r="AC808" s="8" t="s">
        <v>8</v>
      </c>
      <c r="AD808" s="12">
        <f>+L808</f>
        <v>1.5</v>
      </c>
      <c r="AE808" s="12"/>
      <c r="AF808" s="8" t="s">
        <v>8</v>
      </c>
      <c r="AG808" s="12">
        <f>+AD808/2</f>
        <v>0.75</v>
      </c>
      <c r="AH808" s="12"/>
      <c r="AI808" s="8" t="s">
        <v>7</v>
      </c>
      <c r="AJ808" s="12">
        <f>+U808*X808-AA808*AD808*AG808</f>
        <v>84.375</v>
      </c>
      <c r="AK808" s="12"/>
      <c r="AL808" s="12"/>
      <c r="AM808" s="1" t="s">
        <v>10</v>
      </c>
      <c r="BJ808" s="3"/>
    </row>
    <row r="809" spans="2:62">
      <c r="B809" s="6"/>
      <c r="D809" s="1" t="s">
        <v>5</v>
      </c>
      <c r="E809" s="1">
        <v>3</v>
      </c>
      <c r="F809" s="8" t="s">
        <v>8</v>
      </c>
      <c r="G809" s="12">
        <f>+G808</f>
        <v>3</v>
      </c>
      <c r="H809" s="12"/>
      <c r="I809" s="8" t="s">
        <v>6</v>
      </c>
      <c r="J809" s="1">
        <v>4</v>
      </c>
      <c r="K809" s="8" t="s">
        <v>7</v>
      </c>
      <c r="L809" s="12">
        <f>E809*G809/J809</f>
        <v>2.25</v>
      </c>
      <c r="M809" s="12"/>
      <c r="N809" s="1" t="s">
        <v>3</v>
      </c>
      <c r="S809" s="1" t="s">
        <v>13</v>
      </c>
      <c r="U809" s="12">
        <f>+C799</f>
        <v>60</v>
      </c>
      <c r="V809" s="12"/>
      <c r="W809" s="8" t="s">
        <v>8</v>
      </c>
      <c r="X809" s="12">
        <f>+L809</f>
        <v>2.25</v>
      </c>
      <c r="Y809" s="12"/>
      <c r="Z809" s="8" t="s">
        <v>9</v>
      </c>
      <c r="AA809" s="12">
        <f>+E793</f>
        <v>5</v>
      </c>
      <c r="AB809" s="12"/>
      <c r="AC809" s="8" t="s">
        <v>8</v>
      </c>
      <c r="AD809" s="12">
        <f>+L809</f>
        <v>2.25</v>
      </c>
      <c r="AE809" s="12"/>
      <c r="AF809" s="8" t="s">
        <v>8</v>
      </c>
      <c r="AG809" s="12">
        <f>+AD809/2</f>
        <v>1.125</v>
      </c>
      <c r="AH809" s="12"/>
      <c r="AI809" s="8" t="s">
        <v>9</v>
      </c>
      <c r="AJ809" s="12">
        <f>+F791</f>
        <v>15</v>
      </c>
      <c r="AK809" s="12"/>
      <c r="AL809" s="8" t="s">
        <v>8</v>
      </c>
      <c r="AM809" s="12">
        <f>+L809-D800</f>
        <v>0.75</v>
      </c>
      <c r="AN809" s="12"/>
      <c r="AO809" s="8" t="s">
        <v>7</v>
      </c>
      <c r="AP809" s="12">
        <f>+U809*X809-AA809*AD809*AG809-AJ809*AM809</f>
        <v>111.09375</v>
      </c>
      <c r="AQ809" s="12"/>
      <c r="AR809" s="12"/>
      <c r="AS809" s="1" t="s">
        <v>10</v>
      </c>
      <c r="BJ809" s="3"/>
    </row>
    <row r="810" spans="2:62">
      <c r="B810" s="6"/>
      <c r="D810" s="1" t="s">
        <v>5</v>
      </c>
      <c r="E810" s="12">
        <f>+G809</f>
        <v>3</v>
      </c>
      <c r="F810" s="12"/>
      <c r="G810" s="1" t="s">
        <v>3</v>
      </c>
      <c r="S810" s="1" t="s">
        <v>14</v>
      </c>
      <c r="V810" s="12">
        <f>+C799</f>
        <v>60</v>
      </c>
      <c r="W810" s="12"/>
      <c r="X810" s="8" t="s">
        <v>8</v>
      </c>
      <c r="Y810" s="12">
        <f>+E810</f>
        <v>3</v>
      </c>
      <c r="Z810" s="12"/>
      <c r="AA810" s="8" t="s">
        <v>9</v>
      </c>
      <c r="AB810" s="12">
        <f>+E793</f>
        <v>5</v>
      </c>
      <c r="AC810" s="12"/>
      <c r="AD810" s="8" t="s">
        <v>8</v>
      </c>
      <c r="AE810" s="12">
        <f>+E810</f>
        <v>3</v>
      </c>
      <c r="AF810" s="12"/>
      <c r="AG810" s="8" t="s">
        <v>8</v>
      </c>
      <c r="AH810" s="12">
        <f>+AE810/2</f>
        <v>1.5</v>
      </c>
      <c r="AI810" s="12"/>
      <c r="AJ810" s="8" t="s">
        <v>9</v>
      </c>
      <c r="AK810" s="12">
        <f>+F791</f>
        <v>15</v>
      </c>
      <c r="AL810" s="12"/>
      <c r="AM810" s="8" t="s">
        <v>8</v>
      </c>
      <c r="AN810" s="12">
        <f>+E810-D800</f>
        <v>1.5</v>
      </c>
      <c r="AO810" s="12"/>
      <c r="AP810" s="8" t="s">
        <v>7</v>
      </c>
      <c r="AQ810" s="12">
        <f>+V810*Y810-AB810*AE810*AH810-AK810*AN810</f>
        <v>135</v>
      </c>
      <c r="AR810" s="12"/>
      <c r="AS810" s="12"/>
      <c r="AT810" s="1" t="s">
        <v>10</v>
      </c>
      <c r="BJ810" s="3"/>
    </row>
    <row r="811" spans="2:62">
      <c r="B811" s="6"/>
      <c r="D811" s="1" t="s">
        <v>19</v>
      </c>
      <c r="BJ811" s="3"/>
    </row>
    <row r="812" spans="2:62">
      <c r="B812" s="6"/>
      <c r="D812" s="1" t="s">
        <v>15</v>
      </c>
      <c r="F812" s="12">
        <v>12.5</v>
      </c>
      <c r="G812" s="12"/>
      <c r="H812" s="8" t="s">
        <v>8</v>
      </c>
      <c r="I812" s="12">
        <f>+AQ810</f>
        <v>135</v>
      </c>
      <c r="J812" s="12"/>
      <c r="K812" s="12"/>
      <c r="L812" s="1" t="s">
        <v>16</v>
      </c>
      <c r="M812" s="12">
        <v>2.5</v>
      </c>
      <c r="N812" s="12"/>
      <c r="O812" s="8" t="s">
        <v>8</v>
      </c>
      <c r="P812" s="12">
        <f>+I812</f>
        <v>135</v>
      </c>
      <c r="Q812" s="12"/>
      <c r="R812" s="12"/>
      <c r="S812" s="8" t="s">
        <v>17</v>
      </c>
      <c r="T812" s="1">
        <v>3</v>
      </c>
      <c r="U812" s="8" t="s">
        <v>8</v>
      </c>
      <c r="V812" s="12">
        <f>+AJ807</f>
        <v>43.59375</v>
      </c>
      <c r="W812" s="12"/>
      <c r="X812" s="12"/>
      <c r="Y812" s="8" t="s">
        <v>17</v>
      </c>
      <c r="Z812" s="1">
        <v>4</v>
      </c>
      <c r="AA812" s="8" t="s">
        <v>8</v>
      </c>
      <c r="AB812" s="12">
        <f>+AJ808</f>
        <v>84.375</v>
      </c>
      <c r="AC812" s="12"/>
      <c r="AD812" s="12"/>
      <c r="AE812" s="8" t="s">
        <v>17</v>
      </c>
      <c r="AF812" s="1">
        <v>3</v>
      </c>
      <c r="AG812" s="8" t="s">
        <v>8</v>
      </c>
      <c r="AH812" s="12">
        <f>+AP809</f>
        <v>111.09375</v>
      </c>
      <c r="AI812" s="12"/>
      <c r="AJ812" s="12"/>
      <c r="AK812" s="1" t="s">
        <v>18</v>
      </c>
      <c r="BJ812" s="3"/>
    </row>
    <row r="813" spans="2:62">
      <c r="B813" s="6"/>
      <c r="D813" s="1" t="s">
        <v>15</v>
      </c>
      <c r="F813" s="12">
        <f>F812*I812/(M812*P812+T812*V812+Z812*AB812+AF812*AH812)</f>
        <v>1.4814814814814814</v>
      </c>
      <c r="G813" s="12"/>
      <c r="H813" s="12"/>
      <c r="BJ813" s="3"/>
    </row>
    <row r="814" spans="2:62">
      <c r="B814" s="6"/>
      <c r="D814" s="1" t="s">
        <v>5</v>
      </c>
      <c r="E814" s="12">
        <f>+M802</f>
        <v>3</v>
      </c>
      <c r="F814" s="12"/>
      <c r="G814" s="8" t="s">
        <v>6</v>
      </c>
      <c r="H814" s="1">
        <v>4</v>
      </c>
      <c r="I814" s="8" t="s">
        <v>17</v>
      </c>
      <c r="J814" s="12">
        <f>+F802</f>
        <v>3</v>
      </c>
      <c r="K814" s="12"/>
      <c r="L814" s="8" t="s">
        <v>7</v>
      </c>
      <c r="M814" s="12">
        <f>+E814/H814+J814</f>
        <v>3.75</v>
      </c>
      <c r="N814" s="12"/>
      <c r="O814" s="1" t="s">
        <v>3</v>
      </c>
      <c r="V814" s="1" t="s">
        <v>23</v>
      </c>
      <c r="X814" s="12">
        <f>+C799</f>
        <v>60</v>
      </c>
      <c r="Y814" s="12"/>
      <c r="Z814" s="8" t="s">
        <v>8</v>
      </c>
      <c r="AA814" s="12">
        <f>+M814</f>
        <v>3.75</v>
      </c>
      <c r="AB814" s="12"/>
      <c r="AC814" s="8" t="s">
        <v>9</v>
      </c>
      <c r="AD814" s="12">
        <f>+E793</f>
        <v>5</v>
      </c>
      <c r="AE814" s="12"/>
      <c r="AF814" s="8" t="s">
        <v>8</v>
      </c>
      <c r="AG814" s="12">
        <f>+M814</f>
        <v>3.75</v>
      </c>
      <c r="AH814" s="12"/>
      <c r="AI814" s="8" t="s">
        <v>8</v>
      </c>
      <c r="AJ814" s="12">
        <f>+AG814/2</f>
        <v>1.875</v>
      </c>
      <c r="AK814" s="12"/>
      <c r="AL814" s="8" t="s">
        <v>9</v>
      </c>
      <c r="AM814" s="12">
        <f>+F791</f>
        <v>15</v>
      </c>
      <c r="AN814" s="12"/>
      <c r="AO814" s="8" t="s">
        <v>8</v>
      </c>
      <c r="AP814" s="12">
        <f>+M814-D800</f>
        <v>2.25</v>
      </c>
      <c r="AQ814" s="12"/>
      <c r="AR814" s="8" t="s">
        <v>7</v>
      </c>
      <c r="AS814" s="12">
        <f>+X814*AA814-AD814*AG814*AJ814-AM814*AP814</f>
        <v>156.09375</v>
      </c>
      <c r="AT814" s="12"/>
      <c r="AU814" s="12"/>
      <c r="AV814" s="1" t="s">
        <v>10</v>
      </c>
      <c r="BJ814" s="3"/>
    </row>
    <row r="815" spans="2:62">
      <c r="B815" s="6"/>
      <c r="D815" s="1" t="s">
        <v>5</v>
      </c>
      <c r="E815" s="1">
        <v>2</v>
      </c>
      <c r="F815" s="8" t="s">
        <v>8</v>
      </c>
      <c r="G815" s="12">
        <f>+E814</f>
        <v>3</v>
      </c>
      <c r="H815" s="12"/>
      <c r="I815" s="8" t="s">
        <v>6</v>
      </c>
      <c r="J815" s="1">
        <v>4</v>
      </c>
      <c r="K815" s="8" t="s">
        <v>17</v>
      </c>
      <c r="L815" s="12">
        <f>+J814</f>
        <v>3</v>
      </c>
      <c r="M815" s="12"/>
      <c r="N815" s="8" t="s">
        <v>7</v>
      </c>
      <c r="O815" s="12">
        <f>E815*G815/J815+L815</f>
        <v>4.5</v>
      </c>
      <c r="P815" s="12"/>
      <c r="Q815" s="1" t="s">
        <v>3</v>
      </c>
      <c r="V815" s="1" t="s">
        <v>24</v>
      </c>
      <c r="X815" s="12">
        <f>+C799</f>
        <v>60</v>
      </c>
      <c r="Y815" s="12"/>
      <c r="Z815" s="8" t="s">
        <v>8</v>
      </c>
      <c r="AA815" s="12">
        <f>+O815</f>
        <v>4.5</v>
      </c>
      <c r="AB815" s="12"/>
      <c r="AC815" s="8" t="s">
        <v>9</v>
      </c>
      <c r="AD815" s="12">
        <f>+E793</f>
        <v>5</v>
      </c>
      <c r="AE815" s="12"/>
      <c r="AF815" s="8" t="s">
        <v>8</v>
      </c>
      <c r="AG815" s="12">
        <f>+O815</f>
        <v>4.5</v>
      </c>
      <c r="AH815" s="12"/>
      <c r="AI815" s="8" t="s">
        <v>8</v>
      </c>
      <c r="AJ815" s="12">
        <f>+AG815/2</f>
        <v>2.25</v>
      </c>
      <c r="AK815" s="12"/>
      <c r="AL815" s="8" t="s">
        <v>9</v>
      </c>
      <c r="AM815" s="12">
        <f>+F791</f>
        <v>15</v>
      </c>
      <c r="AN815" s="12"/>
      <c r="AO815" s="8" t="s">
        <v>8</v>
      </c>
      <c r="AP815" s="12">
        <f>+O815-D800</f>
        <v>3</v>
      </c>
      <c r="AQ815" s="12"/>
      <c r="AR815" s="8" t="s">
        <v>7</v>
      </c>
      <c r="AS815" s="12">
        <f>+X815*AA815-AD815*AG815*AJ815-AM815*AP815</f>
        <v>174.375</v>
      </c>
      <c r="AT815" s="12"/>
      <c r="AU815" s="12"/>
      <c r="AV815" s="1" t="s">
        <v>10</v>
      </c>
      <c r="BJ815" s="3"/>
    </row>
    <row r="816" spans="2:62">
      <c r="B816" s="6"/>
      <c r="D816" s="1" t="s">
        <v>5</v>
      </c>
      <c r="E816" s="1">
        <v>3</v>
      </c>
      <c r="F816" s="8" t="s">
        <v>8</v>
      </c>
      <c r="G816" s="12">
        <f>+G815</f>
        <v>3</v>
      </c>
      <c r="H816" s="12"/>
      <c r="I816" s="8" t="s">
        <v>6</v>
      </c>
      <c r="J816" s="1">
        <v>4</v>
      </c>
      <c r="K816" s="8" t="s">
        <v>17</v>
      </c>
      <c r="L816" s="12">
        <f>+L815</f>
        <v>3</v>
      </c>
      <c r="M816" s="12"/>
      <c r="N816" s="8" t="s">
        <v>7</v>
      </c>
      <c r="O816" s="12">
        <f>E816*G816/J816+L816</f>
        <v>5.25</v>
      </c>
      <c r="P816" s="12"/>
      <c r="Q816" s="1" t="s">
        <v>3</v>
      </c>
      <c r="V816" s="1" t="s">
        <v>25</v>
      </c>
      <c r="X816" s="12">
        <f>+C799</f>
        <v>60</v>
      </c>
      <c r="Y816" s="12"/>
      <c r="Z816" s="8" t="s">
        <v>8</v>
      </c>
      <c r="AA816" s="12">
        <f>+O816</f>
        <v>5.25</v>
      </c>
      <c r="AB816" s="12"/>
      <c r="AC816" s="8" t="s">
        <v>9</v>
      </c>
      <c r="AD816" s="12">
        <f>+E793</f>
        <v>5</v>
      </c>
      <c r="AE816" s="12"/>
      <c r="AF816" s="8" t="s">
        <v>8</v>
      </c>
      <c r="AG816" s="12">
        <f>+O816</f>
        <v>5.25</v>
      </c>
      <c r="AH816" s="12"/>
      <c r="AI816" s="8" t="s">
        <v>8</v>
      </c>
      <c r="AJ816" s="12">
        <f>+AG816/2</f>
        <v>2.625</v>
      </c>
      <c r="AK816" s="12"/>
      <c r="AL816" s="8" t="s">
        <v>9</v>
      </c>
      <c r="AM816" s="12">
        <f>+F791</f>
        <v>15</v>
      </c>
      <c r="AN816" s="12"/>
      <c r="AO816" s="8" t="s">
        <v>8</v>
      </c>
      <c r="AP816" s="12">
        <f>+O816-D800</f>
        <v>3.75</v>
      </c>
      <c r="AQ816" s="12"/>
      <c r="AR816" s="8" t="s">
        <v>9</v>
      </c>
      <c r="AS816" s="12">
        <f>+M791</f>
        <v>15</v>
      </c>
      <c r="AT816" s="12"/>
      <c r="AU816" s="8" t="s">
        <v>8</v>
      </c>
      <c r="AV816" s="12">
        <f>+O816-F802-K800</f>
        <v>0.75</v>
      </c>
      <c r="AW816" s="12"/>
      <c r="AX816" s="8" t="s">
        <v>7</v>
      </c>
      <c r="AY816" s="12">
        <f>+X816*AA816-AD816*AG816*AJ816-AM816*AP816-AS816*AV816</f>
        <v>178.59375</v>
      </c>
      <c r="AZ816" s="12"/>
      <c r="BA816" s="12"/>
      <c r="BB816" s="1" t="s">
        <v>10</v>
      </c>
      <c r="BJ816" s="3"/>
    </row>
    <row r="817" spans="2:62">
      <c r="B817" s="6"/>
      <c r="D817" s="1" t="s">
        <v>5</v>
      </c>
      <c r="E817" s="12">
        <f>+Q804/2</f>
        <v>6</v>
      </c>
      <c r="F817" s="12"/>
      <c r="G817" s="1" t="s">
        <v>3</v>
      </c>
      <c r="V817" s="1" t="s">
        <v>14</v>
      </c>
      <c r="Y817" s="12">
        <f>+C799</f>
        <v>60</v>
      </c>
      <c r="Z817" s="12"/>
      <c r="AA817" s="8" t="s">
        <v>8</v>
      </c>
      <c r="AB817" s="12">
        <f>+E817</f>
        <v>6</v>
      </c>
      <c r="AC817" s="12"/>
      <c r="AD817" s="8" t="s">
        <v>9</v>
      </c>
      <c r="AE817" s="12">
        <f>+E793</f>
        <v>5</v>
      </c>
      <c r="AF817" s="12"/>
      <c r="AG817" s="8" t="s">
        <v>8</v>
      </c>
      <c r="AH817" s="12">
        <f>+E817</f>
        <v>6</v>
      </c>
      <c r="AI817" s="12"/>
      <c r="AJ817" s="8" t="s">
        <v>8</v>
      </c>
      <c r="AK817" s="12">
        <f>+AH817/2</f>
        <v>3</v>
      </c>
      <c r="AL817" s="12"/>
      <c r="AM817" s="8" t="s">
        <v>9</v>
      </c>
      <c r="AN817" s="12">
        <f>+F791</f>
        <v>15</v>
      </c>
      <c r="AO817" s="12"/>
      <c r="AP817" s="8" t="s">
        <v>8</v>
      </c>
      <c r="AQ817" s="12">
        <f>+E817-D800</f>
        <v>4.5</v>
      </c>
      <c r="AR817" s="12"/>
      <c r="AS817" s="8" t="s">
        <v>9</v>
      </c>
      <c r="AT817" s="12">
        <f>+M791</f>
        <v>15</v>
      </c>
      <c r="AU817" s="12"/>
      <c r="AV817" s="8" t="s">
        <v>8</v>
      </c>
      <c r="AW817" s="12">
        <f>+E817-F802-K800</f>
        <v>1.5</v>
      </c>
      <c r="AX817" s="12"/>
      <c r="AY817" s="8" t="s">
        <v>7</v>
      </c>
      <c r="AZ817" s="12">
        <f>+Y817*AB817-AE817*AH817*AK817-AN817*AQ817-AT817*AW817</f>
        <v>180</v>
      </c>
      <c r="BA817" s="12"/>
      <c r="BB817" s="12"/>
      <c r="BC817" s="1" t="s">
        <v>10</v>
      </c>
      <c r="BJ817" s="3"/>
    </row>
    <row r="818" spans="2:62">
      <c r="B818" s="6"/>
      <c r="D818" s="1" t="s">
        <v>26</v>
      </c>
      <c r="BJ818" s="3"/>
    </row>
    <row r="819" spans="2:62">
      <c r="B819" s="6"/>
      <c r="D819" s="1" t="s">
        <v>15</v>
      </c>
      <c r="F819" s="12">
        <v>12.5</v>
      </c>
      <c r="G819" s="12"/>
      <c r="H819" s="8" t="s">
        <v>8</v>
      </c>
      <c r="I819" s="12">
        <f>+AZ817</f>
        <v>180</v>
      </c>
      <c r="J819" s="12"/>
      <c r="K819" s="12"/>
      <c r="L819" s="1" t="s">
        <v>16</v>
      </c>
      <c r="M819" s="12">
        <v>2.5</v>
      </c>
      <c r="N819" s="12"/>
      <c r="O819" s="8" t="s">
        <v>8</v>
      </c>
      <c r="P819" s="12">
        <f>+I819</f>
        <v>180</v>
      </c>
      <c r="Q819" s="12"/>
      <c r="R819" s="12"/>
      <c r="S819" s="8" t="s">
        <v>17</v>
      </c>
      <c r="T819" s="1">
        <v>3</v>
      </c>
      <c r="U819" s="8" t="s">
        <v>8</v>
      </c>
      <c r="V819" s="12">
        <f>+AS814</f>
        <v>156.09375</v>
      </c>
      <c r="W819" s="12"/>
      <c r="X819" s="12"/>
      <c r="Y819" s="8" t="s">
        <v>17</v>
      </c>
      <c r="Z819" s="1">
        <v>4</v>
      </c>
      <c r="AA819" s="8" t="s">
        <v>8</v>
      </c>
      <c r="AB819" s="12">
        <f>+AS815</f>
        <v>174.375</v>
      </c>
      <c r="AC819" s="12"/>
      <c r="AD819" s="12"/>
      <c r="AE819" s="8" t="s">
        <v>17</v>
      </c>
      <c r="AF819" s="1">
        <v>3</v>
      </c>
      <c r="AG819" s="8" t="s">
        <v>8</v>
      </c>
      <c r="AH819" s="12">
        <f>+AY816</f>
        <v>178.59375</v>
      </c>
      <c r="AI819" s="12"/>
      <c r="AJ819" s="12"/>
      <c r="AK819" s="1" t="s">
        <v>18</v>
      </c>
      <c r="BJ819" s="3"/>
    </row>
    <row r="820" spans="2:62">
      <c r="B820" s="6"/>
      <c r="D820" s="1" t="s">
        <v>15</v>
      </c>
      <c r="F820" s="12">
        <f>F819*I819/(M819*P819+T819*V819+Z819*AB819+AF819*AH819)</f>
        <v>1.0457516339869282</v>
      </c>
      <c r="G820" s="12"/>
      <c r="H820" s="12"/>
      <c r="BJ820" s="3"/>
    </row>
    <row r="821" spans="2:62">
      <c r="B821" s="6"/>
      <c r="BJ821" s="3"/>
    </row>
    <row r="822" spans="2:62">
      <c r="B822" s="6"/>
      <c r="D822" s="7" t="s">
        <v>31</v>
      </c>
      <c r="BJ822" s="3"/>
    </row>
    <row r="823" spans="2:62">
      <c r="B823" s="6"/>
      <c r="F823" s="13">
        <v>15</v>
      </c>
      <c r="G823" s="13"/>
      <c r="H823" s="1" t="s">
        <v>1</v>
      </c>
      <c r="J823" s="12">
        <f>+F823</f>
        <v>15</v>
      </c>
      <c r="K823" s="12"/>
      <c r="L823" s="1" t="s">
        <v>1</v>
      </c>
      <c r="M823" s="12">
        <f>+F823</f>
        <v>15</v>
      </c>
      <c r="N823" s="12"/>
      <c r="O823" s="1" t="s">
        <v>1</v>
      </c>
      <c r="Q823" s="12">
        <f>+M823</f>
        <v>15</v>
      </c>
      <c r="R823" s="12"/>
      <c r="S823" s="1" t="s">
        <v>1</v>
      </c>
      <c r="T823" s="12">
        <f>+M823</f>
        <v>15</v>
      </c>
      <c r="U823" s="12"/>
      <c r="V823" s="1" t="s">
        <v>1</v>
      </c>
      <c r="X823" s="12">
        <f>+Q823</f>
        <v>15</v>
      </c>
      <c r="Y823" s="12"/>
      <c r="Z823" s="1" t="s">
        <v>1</v>
      </c>
      <c r="AA823" s="12">
        <f>+T823</f>
        <v>15</v>
      </c>
      <c r="AB823" s="12"/>
      <c r="AC823" s="1" t="s">
        <v>1</v>
      </c>
      <c r="BJ823" s="3"/>
    </row>
    <row r="824" spans="2:62">
      <c r="B824" s="6"/>
      <c r="BJ824" s="3"/>
    </row>
    <row r="825" spans="2:62">
      <c r="B825" s="6"/>
      <c r="E825" s="13">
        <v>5</v>
      </c>
      <c r="F825" s="13"/>
      <c r="G825" s="1" t="s">
        <v>0</v>
      </c>
      <c r="BJ825" s="3"/>
    </row>
    <row r="826" spans="2:62">
      <c r="B826" s="6"/>
      <c r="BJ826" s="3"/>
    </row>
    <row r="827" spans="2:62">
      <c r="B827" s="6"/>
      <c r="BJ827" s="3"/>
    </row>
    <row r="828" spans="2:62">
      <c r="B828" s="6"/>
      <c r="E828" s="1" t="s">
        <v>20</v>
      </c>
      <c r="G828" s="1" t="s">
        <v>21</v>
      </c>
      <c r="I828" s="1" t="s">
        <v>22</v>
      </c>
      <c r="L828" s="1" t="s">
        <v>27</v>
      </c>
      <c r="N828" s="1" t="s">
        <v>28</v>
      </c>
      <c r="P828" s="1" t="s">
        <v>29</v>
      </c>
      <c r="BJ828" s="3"/>
    </row>
    <row r="829" spans="2:62">
      <c r="B829" s="6"/>
      <c r="E829" s="1" t="s">
        <v>15</v>
      </c>
      <c r="G829" s="12">
        <f>+F845</f>
        <v>1.5384615384615385</v>
      </c>
      <c r="H829" s="12"/>
      <c r="I829" s="12"/>
      <c r="L829" s="1" t="s">
        <v>15</v>
      </c>
      <c r="N829" s="12">
        <f>+F852</f>
        <v>1.0666666666666667</v>
      </c>
      <c r="O829" s="12"/>
      <c r="P829" s="12"/>
      <c r="S829" s="1" t="s">
        <v>15</v>
      </c>
      <c r="U829" s="12">
        <f>+N829</f>
        <v>1.0666666666666667</v>
      </c>
      <c r="V829" s="12"/>
      <c r="W829" s="12"/>
      <c r="Z829" s="1" t="s">
        <v>15</v>
      </c>
      <c r="AB829" s="12">
        <f>+G829</f>
        <v>1.5384615384615385</v>
      </c>
      <c r="AC829" s="12"/>
      <c r="AD829" s="12"/>
      <c r="BJ829" s="3"/>
    </row>
    <row r="830" spans="2:62">
      <c r="B830" s="6"/>
      <c r="BJ830" s="3"/>
    </row>
    <row r="831" spans="2:62">
      <c r="B831" s="6"/>
      <c r="C831" s="12">
        <f>E825*Q836/2+3.5*F823</f>
        <v>82.5</v>
      </c>
      <c r="D831" s="12"/>
      <c r="E831" s="1" t="s">
        <v>1</v>
      </c>
      <c r="AE831" s="12">
        <f>+C831</f>
        <v>82.5</v>
      </c>
      <c r="AF831" s="12"/>
      <c r="AG831" s="1" t="s">
        <v>1</v>
      </c>
      <c r="BJ831" s="3"/>
    </row>
    <row r="832" spans="2:62">
      <c r="B832" s="6"/>
      <c r="C832" s="8"/>
      <c r="D832" s="12">
        <f>+F834/2</f>
        <v>1.5</v>
      </c>
      <c r="E832" s="12"/>
      <c r="F832" s="1" t="s">
        <v>3</v>
      </c>
      <c r="H832" s="12">
        <f>+D832</f>
        <v>1.5</v>
      </c>
      <c r="I832" s="12"/>
      <c r="J832" s="1" t="s">
        <v>3</v>
      </c>
      <c r="K832" s="12">
        <f>+H832</f>
        <v>1.5</v>
      </c>
      <c r="L832" s="12"/>
      <c r="M832" s="1" t="s">
        <v>3</v>
      </c>
      <c r="O832" s="12">
        <f>+K832</f>
        <v>1.5</v>
      </c>
      <c r="P832" s="12"/>
      <c r="Q832" s="1" t="s">
        <v>3</v>
      </c>
      <c r="R832" s="12">
        <f>+O832</f>
        <v>1.5</v>
      </c>
      <c r="S832" s="12"/>
      <c r="T832" s="1" t="s">
        <v>3</v>
      </c>
      <c r="V832" s="12">
        <f>+R832</f>
        <v>1.5</v>
      </c>
      <c r="W832" s="12"/>
      <c r="X832" s="1" t="s">
        <v>3</v>
      </c>
      <c r="Y832" s="12">
        <f>+V832</f>
        <v>1.5</v>
      </c>
      <c r="Z832" s="12"/>
      <c r="AA832" s="1" t="s">
        <v>3</v>
      </c>
      <c r="AC832" s="12">
        <f>+Y832</f>
        <v>1.5</v>
      </c>
      <c r="AD832" s="12"/>
      <c r="AE832" s="8" t="s">
        <v>3</v>
      </c>
      <c r="AF832" s="8"/>
      <c r="BJ832" s="3"/>
    </row>
    <row r="833" spans="2:62">
      <c r="B833" s="6"/>
      <c r="C833" s="8"/>
      <c r="D833" s="8"/>
      <c r="AE833" s="8"/>
      <c r="AF833" s="8"/>
      <c r="BJ833" s="3"/>
    </row>
    <row r="834" spans="2:62">
      <c r="B834" s="6"/>
      <c r="C834" s="8"/>
      <c r="F834" s="12">
        <f>+Q836/4</f>
        <v>3</v>
      </c>
      <c r="G834" s="12"/>
      <c r="H834" s="1" t="s">
        <v>3</v>
      </c>
      <c r="M834" s="12">
        <f>+F834</f>
        <v>3</v>
      </c>
      <c r="N834" s="12"/>
      <c r="O834" s="1" t="s">
        <v>3</v>
      </c>
      <c r="T834" s="12">
        <f>+M834</f>
        <v>3</v>
      </c>
      <c r="U834" s="12"/>
      <c r="V834" s="1" t="s">
        <v>3</v>
      </c>
      <c r="AA834" s="12">
        <f>+T834</f>
        <v>3</v>
      </c>
      <c r="AB834" s="12"/>
      <c r="AC834" s="1" t="s">
        <v>3</v>
      </c>
      <c r="BJ834" s="3"/>
    </row>
    <row r="835" spans="2:62">
      <c r="B835" s="6"/>
      <c r="C835" s="8"/>
      <c r="D835" s="8"/>
      <c r="BJ835" s="3"/>
    </row>
    <row r="836" spans="2:62">
      <c r="B836" s="6"/>
      <c r="P836" s="1" t="s">
        <v>2</v>
      </c>
      <c r="Q836" s="13">
        <v>12</v>
      </c>
      <c r="R836" s="13"/>
      <c r="S836" s="1" t="s">
        <v>3</v>
      </c>
      <c r="BJ836" s="3"/>
    </row>
    <row r="837" spans="2:62">
      <c r="B837" s="6"/>
      <c r="F837" s="1" t="s">
        <v>4</v>
      </c>
      <c r="BJ837" s="3"/>
    </row>
    <row r="838" spans="2:62">
      <c r="B838" s="6"/>
      <c r="BJ838" s="3"/>
    </row>
    <row r="839" spans="2:62">
      <c r="B839" s="6"/>
      <c r="D839" s="1" t="s">
        <v>5</v>
      </c>
      <c r="E839" s="12">
        <f>+F834</f>
        <v>3</v>
      </c>
      <c r="F839" s="12"/>
      <c r="G839" s="8" t="s">
        <v>6</v>
      </c>
      <c r="H839" s="1">
        <v>4</v>
      </c>
      <c r="I839" s="8" t="s">
        <v>7</v>
      </c>
      <c r="J839" s="12">
        <f>+E839/H839</f>
        <v>0.75</v>
      </c>
      <c r="K839" s="12"/>
      <c r="L839" s="1" t="s">
        <v>3</v>
      </c>
      <c r="S839" s="1" t="s">
        <v>11</v>
      </c>
      <c r="U839" s="12">
        <f>+C831</f>
        <v>82.5</v>
      </c>
      <c r="V839" s="12"/>
      <c r="W839" s="8" t="s">
        <v>8</v>
      </c>
      <c r="X839" s="12">
        <f>+J839</f>
        <v>0.75</v>
      </c>
      <c r="Y839" s="12"/>
      <c r="Z839" s="8" t="s">
        <v>9</v>
      </c>
      <c r="AA839" s="12">
        <f>+E825</f>
        <v>5</v>
      </c>
      <c r="AB839" s="12"/>
      <c r="AC839" s="8" t="s">
        <v>8</v>
      </c>
      <c r="AD839" s="12">
        <f>+J839</f>
        <v>0.75</v>
      </c>
      <c r="AE839" s="12"/>
      <c r="AF839" s="8" t="s">
        <v>8</v>
      </c>
      <c r="AG839" s="12">
        <f>+AD839/2</f>
        <v>0.375</v>
      </c>
      <c r="AH839" s="12"/>
      <c r="AI839" s="8" t="s">
        <v>7</v>
      </c>
      <c r="AJ839" s="12">
        <f>+U839*X839-AA839*AD839*AG839</f>
        <v>60.46875</v>
      </c>
      <c r="AK839" s="12"/>
      <c r="AL839" s="12"/>
      <c r="AM839" s="1" t="s">
        <v>10</v>
      </c>
      <c r="BJ839" s="3"/>
    </row>
    <row r="840" spans="2:62">
      <c r="B840" s="6"/>
      <c r="D840" s="1" t="s">
        <v>5</v>
      </c>
      <c r="E840" s="1">
        <v>2</v>
      </c>
      <c r="F840" s="8" t="s">
        <v>8</v>
      </c>
      <c r="G840" s="12">
        <f>+E839</f>
        <v>3</v>
      </c>
      <c r="H840" s="12"/>
      <c r="I840" s="8" t="s">
        <v>6</v>
      </c>
      <c r="J840" s="1">
        <v>4</v>
      </c>
      <c r="K840" s="8" t="s">
        <v>7</v>
      </c>
      <c r="L840" s="12">
        <f>E840*G840/J840</f>
        <v>1.5</v>
      </c>
      <c r="M840" s="12"/>
      <c r="N840" s="1" t="s">
        <v>3</v>
      </c>
      <c r="S840" s="1" t="s">
        <v>12</v>
      </c>
      <c r="U840" s="12">
        <f>+C831</f>
        <v>82.5</v>
      </c>
      <c r="V840" s="12"/>
      <c r="W840" s="8" t="s">
        <v>8</v>
      </c>
      <c r="X840" s="12">
        <f>+L840</f>
        <v>1.5</v>
      </c>
      <c r="Y840" s="12"/>
      <c r="Z840" s="8" t="s">
        <v>9</v>
      </c>
      <c r="AA840" s="12">
        <f>+E825</f>
        <v>5</v>
      </c>
      <c r="AB840" s="12"/>
      <c r="AC840" s="8" t="s">
        <v>8</v>
      </c>
      <c r="AD840" s="12">
        <f>+L840</f>
        <v>1.5</v>
      </c>
      <c r="AE840" s="12"/>
      <c r="AF840" s="8" t="s">
        <v>8</v>
      </c>
      <c r="AG840" s="12">
        <f>+AD840/2</f>
        <v>0.75</v>
      </c>
      <c r="AH840" s="12"/>
      <c r="AI840" s="8" t="s">
        <v>7</v>
      </c>
      <c r="AJ840" s="12">
        <f>+U840*X840-AA840*AD840*AG840</f>
        <v>118.125</v>
      </c>
      <c r="AK840" s="12"/>
      <c r="AL840" s="12"/>
      <c r="AM840" s="1" t="s">
        <v>10</v>
      </c>
      <c r="BJ840" s="3"/>
    </row>
    <row r="841" spans="2:62">
      <c r="B841" s="6"/>
      <c r="D841" s="1" t="s">
        <v>5</v>
      </c>
      <c r="E841" s="1">
        <v>3</v>
      </c>
      <c r="F841" s="8" t="s">
        <v>8</v>
      </c>
      <c r="G841" s="12">
        <f>+G840</f>
        <v>3</v>
      </c>
      <c r="H841" s="12"/>
      <c r="I841" s="8" t="s">
        <v>6</v>
      </c>
      <c r="J841" s="1">
        <v>4</v>
      </c>
      <c r="K841" s="8" t="s">
        <v>7</v>
      </c>
      <c r="L841" s="12">
        <f>E841*G841/J841</f>
        <v>2.25</v>
      </c>
      <c r="M841" s="12"/>
      <c r="N841" s="1" t="s">
        <v>3</v>
      </c>
      <c r="S841" s="1" t="s">
        <v>13</v>
      </c>
      <c r="U841" s="12">
        <f>+C831</f>
        <v>82.5</v>
      </c>
      <c r="V841" s="12"/>
      <c r="W841" s="8" t="s">
        <v>8</v>
      </c>
      <c r="X841" s="12">
        <f>+L841</f>
        <v>2.25</v>
      </c>
      <c r="Y841" s="12"/>
      <c r="Z841" s="8" t="s">
        <v>9</v>
      </c>
      <c r="AA841" s="12">
        <f>+E825</f>
        <v>5</v>
      </c>
      <c r="AB841" s="12"/>
      <c r="AC841" s="8" t="s">
        <v>8</v>
      </c>
      <c r="AD841" s="12">
        <f>+L841</f>
        <v>2.25</v>
      </c>
      <c r="AE841" s="12"/>
      <c r="AF841" s="8" t="s">
        <v>8</v>
      </c>
      <c r="AG841" s="12">
        <f>+AD841/2</f>
        <v>1.125</v>
      </c>
      <c r="AH841" s="12"/>
      <c r="AI841" s="8" t="s">
        <v>9</v>
      </c>
      <c r="AJ841" s="12">
        <f>+F823</f>
        <v>15</v>
      </c>
      <c r="AK841" s="12"/>
      <c r="AL841" s="8" t="s">
        <v>8</v>
      </c>
      <c r="AM841" s="12">
        <f>+L841-D832</f>
        <v>0.75</v>
      </c>
      <c r="AN841" s="12"/>
      <c r="AO841" s="8" t="s">
        <v>7</v>
      </c>
      <c r="AP841" s="12">
        <f>+U841*X841-AA841*AD841*AG841-AJ841*AM841</f>
        <v>161.71875</v>
      </c>
      <c r="AQ841" s="12"/>
      <c r="AR841" s="12"/>
      <c r="AS841" s="1" t="s">
        <v>10</v>
      </c>
      <c r="BJ841" s="3"/>
    </row>
    <row r="842" spans="2:62">
      <c r="B842" s="6"/>
      <c r="D842" s="1" t="s">
        <v>5</v>
      </c>
      <c r="E842" s="12">
        <f>+G841</f>
        <v>3</v>
      </c>
      <c r="F842" s="12"/>
      <c r="G842" s="1" t="s">
        <v>3</v>
      </c>
      <c r="S842" s="1" t="s">
        <v>14</v>
      </c>
      <c r="V842" s="12">
        <f>+C831</f>
        <v>82.5</v>
      </c>
      <c r="W842" s="12"/>
      <c r="X842" s="8" t="s">
        <v>8</v>
      </c>
      <c r="Y842" s="12">
        <f>+E842</f>
        <v>3</v>
      </c>
      <c r="Z842" s="12"/>
      <c r="AA842" s="8" t="s">
        <v>9</v>
      </c>
      <c r="AB842" s="12">
        <f>+E825</f>
        <v>5</v>
      </c>
      <c r="AC842" s="12"/>
      <c r="AD842" s="8" t="s">
        <v>8</v>
      </c>
      <c r="AE842" s="12">
        <f>+E842</f>
        <v>3</v>
      </c>
      <c r="AF842" s="12"/>
      <c r="AG842" s="8" t="s">
        <v>8</v>
      </c>
      <c r="AH842" s="12">
        <f>+AE842/2</f>
        <v>1.5</v>
      </c>
      <c r="AI842" s="12"/>
      <c r="AJ842" s="8" t="s">
        <v>9</v>
      </c>
      <c r="AK842" s="12">
        <f>+F823</f>
        <v>15</v>
      </c>
      <c r="AL842" s="12"/>
      <c r="AM842" s="8" t="s">
        <v>8</v>
      </c>
      <c r="AN842" s="12">
        <f>+E842-D832</f>
        <v>1.5</v>
      </c>
      <c r="AO842" s="12"/>
      <c r="AP842" s="8" t="s">
        <v>7</v>
      </c>
      <c r="AQ842" s="12">
        <f>+V842*Y842-AB842*AE842*AH842-AK842*AN842</f>
        <v>202.5</v>
      </c>
      <c r="AR842" s="12"/>
      <c r="AS842" s="12"/>
      <c r="AT842" s="1" t="s">
        <v>10</v>
      </c>
      <c r="BJ842" s="3"/>
    </row>
    <row r="843" spans="2:62">
      <c r="B843" s="6"/>
      <c r="D843" s="1" t="s">
        <v>19</v>
      </c>
      <c r="BJ843" s="3"/>
    </row>
    <row r="844" spans="2:62">
      <c r="B844" s="6"/>
      <c r="D844" s="1" t="s">
        <v>15</v>
      </c>
      <c r="F844" s="12">
        <v>12.5</v>
      </c>
      <c r="G844" s="12"/>
      <c r="H844" s="8" t="s">
        <v>8</v>
      </c>
      <c r="I844" s="12">
        <f>+AQ842</f>
        <v>202.5</v>
      </c>
      <c r="J844" s="12"/>
      <c r="K844" s="12"/>
      <c r="L844" s="1" t="s">
        <v>16</v>
      </c>
      <c r="M844" s="12">
        <v>2.5</v>
      </c>
      <c r="N844" s="12"/>
      <c r="O844" s="8" t="s">
        <v>8</v>
      </c>
      <c r="P844" s="12">
        <f>+I844</f>
        <v>202.5</v>
      </c>
      <c r="Q844" s="12"/>
      <c r="R844" s="12"/>
      <c r="S844" s="8" t="s">
        <v>17</v>
      </c>
      <c r="T844" s="1">
        <v>3</v>
      </c>
      <c r="U844" s="8" t="s">
        <v>8</v>
      </c>
      <c r="V844" s="12">
        <f>+AJ839</f>
        <v>60.46875</v>
      </c>
      <c r="W844" s="12"/>
      <c r="X844" s="12"/>
      <c r="Y844" s="8" t="s">
        <v>17</v>
      </c>
      <c r="Z844" s="1">
        <v>4</v>
      </c>
      <c r="AA844" s="8" t="s">
        <v>8</v>
      </c>
      <c r="AB844" s="12">
        <f>+AJ840</f>
        <v>118.125</v>
      </c>
      <c r="AC844" s="12"/>
      <c r="AD844" s="12"/>
      <c r="AE844" s="8" t="s">
        <v>17</v>
      </c>
      <c r="AF844" s="1">
        <v>3</v>
      </c>
      <c r="AG844" s="8" t="s">
        <v>8</v>
      </c>
      <c r="AH844" s="12">
        <f>+AP841</f>
        <v>161.71875</v>
      </c>
      <c r="AI844" s="12"/>
      <c r="AJ844" s="12"/>
      <c r="AK844" s="1" t="s">
        <v>18</v>
      </c>
      <c r="BJ844" s="3"/>
    </row>
    <row r="845" spans="2:62">
      <c r="B845" s="6"/>
      <c r="D845" s="1" t="s">
        <v>15</v>
      </c>
      <c r="F845" s="12">
        <f>F844*I844/(M844*P844+T844*V844+Z844*AB844+AF844*AH844)</f>
        <v>1.5384615384615385</v>
      </c>
      <c r="G845" s="12"/>
      <c r="H845" s="12"/>
      <c r="BJ845" s="3"/>
    </row>
    <row r="846" spans="2:62">
      <c r="B846" s="6"/>
      <c r="D846" s="1" t="s">
        <v>5</v>
      </c>
      <c r="E846" s="12">
        <f>+M834</f>
        <v>3</v>
      </c>
      <c r="F846" s="12"/>
      <c r="G846" s="8" t="s">
        <v>6</v>
      </c>
      <c r="H846" s="1">
        <v>4</v>
      </c>
      <c r="I846" s="8" t="s">
        <v>17</v>
      </c>
      <c r="J846" s="12">
        <f>+F834</f>
        <v>3</v>
      </c>
      <c r="K846" s="12"/>
      <c r="L846" s="8" t="s">
        <v>7</v>
      </c>
      <c r="M846" s="12">
        <f>+E846/H846+J846</f>
        <v>3.75</v>
      </c>
      <c r="N846" s="12"/>
      <c r="O846" s="1" t="s">
        <v>3</v>
      </c>
      <c r="V846" s="1" t="s">
        <v>23</v>
      </c>
      <c r="X846" s="12">
        <f>+C831</f>
        <v>82.5</v>
      </c>
      <c r="Y846" s="12"/>
      <c r="Z846" s="8" t="s">
        <v>8</v>
      </c>
      <c r="AA846" s="12">
        <f>+M846</f>
        <v>3.75</v>
      </c>
      <c r="AB846" s="12"/>
      <c r="AC846" s="8" t="s">
        <v>9</v>
      </c>
      <c r="AD846" s="12">
        <f>+E825</f>
        <v>5</v>
      </c>
      <c r="AE846" s="12"/>
      <c r="AF846" s="8" t="s">
        <v>8</v>
      </c>
      <c r="AG846" s="12">
        <f>+M846</f>
        <v>3.75</v>
      </c>
      <c r="AH846" s="12"/>
      <c r="AI846" s="8" t="s">
        <v>8</v>
      </c>
      <c r="AJ846" s="12">
        <f>+AG846/2</f>
        <v>1.875</v>
      </c>
      <c r="AK846" s="12"/>
      <c r="AL846" s="8" t="s">
        <v>9</v>
      </c>
      <c r="AM846" s="12">
        <f>+F823</f>
        <v>15</v>
      </c>
      <c r="AN846" s="12"/>
      <c r="AO846" s="8" t="s">
        <v>8</v>
      </c>
      <c r="AP846" s="12">
        <f>+M846-D832</f>
        <v>2.25</v>
      </c>
      <c r="AQ846" s="12"/>
      <c r="AR846" s="8" t="s">
        <v>9</v>
      </c>
      <c r="AS846" s="12">
        <f>+J823</f>
        <v>15</v>
      </c>
      <c r="AT846" s="12"/>
      <c r="AU846" s="8" t="s">
        <v>8</v>
      </c>
      <c r="AV846" s="12">
        <f>+M846-F834</f>
        <v>0.75</v>
      </c>
      <c r="AW846" s="12"/>
      <c r="AX846" s="8" t="s">
        <v>7</v>
      </c>
      <c r="AY846" s="12">
        <f>+X846*AA846-AD846*AG846*AJ846-AM846*AP846-AS846*AV846</f>
        <v>229.21875</v>
      </c>
      <c r="AZ846" s="12"/>
      <c r="BA846" s="12"/>
      <c r="BB846" s="1" t="s">
        <v>10</v>
      </c>
      <c r="BJ846" s="3"/>
    </row>
    <row r="847" spans="2:62">
      <c r="B847" s="6"/>
      <c r="D847" s="1" t="s">
        <v>5</v>
      </c>
      <c r="E847" s="1">
        <v>2</v>
      </c>
      <c r="F847" s="8" t="s">
        <v>8</v>
      </c>
      <c r="G847" s="12">
        <f>+E846</f>
        <v>3</v>
      </c>
      <c r="H847" s="12"/>
      <c r="I847" s="8" t="s">
        <v>6</v>
      </c>
      <c r="J847" s="1">
        <v>4</v>
      </c>
      <c r="K847" s="8" t="s">
        <v>17</v>
      </c>
      <c r="L847" s="12">
        <f>+J846</f>
        <v>3</v>
      </c>
      <c r="M847" s="12"/>
      <c r="N847" s="8" t="s">
        <v>7</v>
      </c>
      <c r="O847" s="12">
        <f>E847*G847/J847+L847</f>
        <v>4.5</v>
      </c>
      <c r="P847" s="12"/>
      <c r="Q847" s="1" t="s">
        <v>3</v>
      </c>
      <c r="V847" s="1" t="s">
        <v>24</v>
      </c>
      <c r="X847" s="12">
        <f>+C831</f>
        <v>82.5</v>
      </c>
      <c r="Y847" s="12"/>
      <c r="Z847" s="8" t="s">
        <v>8</v>
      </c>
      <c r="AA847" s="12">
        <f>+O847</f>
        <v>4.5</v>
      </c>
      <c r="AB847" s="12"/>
      <c r="AC847" s="8" t="s">
        <v>9</v>
      </c>
      <c r="AD847" s="12">
        <f>+E825</f>
        <v>5</v>
      </c>
      <c r="AE847" s="12"/>
      <c r="AF847" s="8" t="s">
        <v>8</v>
      </c>
      <c r="AG847" s="12">
        <f>+O847</f>
        <v>4.5</v>
      </c>
      <c r="AH847" s="12"/>
      <c r="AI847" s="8" t="s">
        <v>8</v>
      </c>
      <c r="AJ847" s="12">
        <f>+AG847/2</f>
        <v>2.25</v>
      </c>
      <c r="AK847" s="12"/>
      <c r="AL847" s="8" t="s">
        <v>9</v>
      </c>
      <c r="AM847" s="12">
        <f>+F823</f>
        <v>15</v>
      </c>
      <c r="AN847" s="12"/>
      <c r="AO847" s="8" t="s">
        <v>8</v>
      </c>
      <c r="AP847" s="12">
        <f>+O847-D832</f>
        <v>3</v>
      </c>
      <c r="AQ847" s="12"/>
      <c r="AR847" s="8" t="s">
        <v>9</v>
      </c>
      <c r="AS847" s="12">
        <f>+J823</f>
        <v>15</v>
      </c>
      <c r="AT847" s="12"/>
      <c r="AU847" s="8" t="s">
        <v>8</v>
      </c>
      <c r="AV847" s="12">
        <f>+O847-F834</f>
        <v>1.5</v>
      </c>
      <c r="AW847" s="12"/>
      <c r="AX847" s="8" t="s">
        <v>7</v>
      </c>
      <c r="AY847" s="12">
        <f>+X847*AA847-AD847*AG847*AJ847-AM847*AP847-AS847*AV847</f>
        <v>253.125</v>
      </c>
      <c r="AZ847" s="12"/>
      <c r="BA847" s="12"/>
      <c r="BB847" s="1" t="s">
        <v>10</v>
      </c>
      <c r="BJ847" s="3"/>
    </row>
    <row r="848" spans="2:62">
      <c r="B848" s="6"/>
      <c r="D848" s="1" t="s">
        <v>5</v>
      </c>
      <c r="E848" s="1">
        <v>3</v>
      </c>
      <c r="F848" s="8" t="s">
        <v>8</v>
      </c>
      <c r="G848" s="12">
        <f>+G847</f>
        <v>3</v>
      </c>
      <c r="H848" s="12"/>
      <c r="I848" s="8" t="s">
        <v>6</v>
      </c>
      <c r="J848" s="1">
        <v>4</v>
      </c>
      <c r="K848" s="8" t="s">
        <v>17</v>
      </c>
      <c r="L848" s="12">
        <f>+L847</f>
        <v>3</v>
      </c>
      <c r="M848" s="12"/>
      <c r="N848" s="8" t="s">
        <v>7</v>
      </c>
      <c r="O848" s="12">
        <f>E848*G848/J848+L848</f>
        <v>5.25</v>
      </c>
      <c r="P848" s="12"/>
      <c r="Q848" s="1" t="s">
        <v>3</v>
      </c>
      <c r="V848" s="1" t="s">
        <v>25</v>
      </c>
      <c r="X848" s="12">
        <f>+C831</f>
        <v>82.5</v>
      </c>
      <c r="Y848" s="12"/>
      <c r="Z848" s="8" t="s">
        <v>8</v>
      </c>
      <c r="AA848" s="12">
        <f>+O848</f>
        <v>5.25</v>
      </c>
      <c r="AB848" s="12"/>
      <c r="AC848" s="8" t="s">
        <v>9</v>
      </c>
      <c r="AD848" s="12">
        <f>+E825</f>
        <v>5</v>
      </c>
      <c r="AE848" s="12"/>
      <c r="AF848" s="8" t="s">
        <v>8</v>
      </c>
      <c r="AG848" s="12">
        <f>+O848</f>
        <v>5.25</v>
      </c>
      <c r="AH848" s="12"/>
      <c r="AI848" s="8" t="s">
        <v>8</v>
      </c>
      <c r="AJ848" s="12">
        <f>+AG848/2</f>
        <v>2.625</v>
      </c>
      <c r="AK848" s="12"/>
      <c r="AL848" s="8" t="s">
        <v>9</v>
      </c>
      <c r="AM848" s="12">
        <f>+F823</f>
        <v>15</v>
      </c>
      <c r="AN848" s="12"/>
      <c r="AO848" s="8" t="s">
        <v>8</v>
      </c>
      <c r="AP848" s="12">
        <f>+O848-D832</f>
        <v>3.75</v>
      </c>
      <c r="AQ848" s="12"/>
      <c r="AR848" s="8" t="s">
        <v>9</v>
      </c>
      <c r="AS848" s="12">
        <f>+J823</f>
        <v>15</v>
      </c>
      <c r="AT848" s="12"/>
      <c r="AU848" s="8" t="s">
        <v>8</v>
      </c>
      <c r="AV848" s="12">
        <f>+O848-F834</f>
        <v>2.25</v>
      </c>
      <c r="AW848" s="12"/>
      <c r="AX848" s="8" t="s">
        <v>9</v>
      </c>
      <c r="AY848" s="12">
        <f>+M823</f>
        <v>15</v>
      </c>
      <c r="AZ848" s="12"/>
      <c r="BA848" s="8" t="s">
        <v>8</v>
      </c>
      <c r="BB848" s="12">
        <f>+O848-F834-K832</f>
        <v>0.75</v>
      </c>
      <c r="BC848" s="12"/>
      <c r="BD848" s="8" t="s">
        <v>7</v>
      </c>
      <c r="BE848" s="12">
        <f>+X848*AA848-AD848*AG848*AJ848-AM848*AP848-AS848*AV848-AY848*BB848</f>
        <v>262.96875</v>
      </c>
      <c r="BF848" s="12"/>
      <c r="BG848" s="12"/>
      <c r="BH848" s="1" t="s">
        <v>10</v>
      </c>
      <c r="BJ848" s="3"/>
    </row>
    <row r="849" spans="2:62">
      <c r="B849" s="6"/>
      <c r="D849" s="1" t="s">
        <v>5</v>
      </c>
      <c r="E849" s="12">
        <f>+Q836/2</f>
        <v>6</v>
      </c>
      <c r="F849" s="12"/>
      <c r="G849" s="1" t="s">
        <v>3</v>
      </c>
      <c r="V849" s="1" t="s">
        <v>14</v>
      </c>
      <c r="Y849" s="12">
        <f>+C831</f>
        <v>82.5</v>
      </c>
      <c r="Z849" s="12"/>
      <c r="AA849" s="8" t="s">
        <v>8</v>
      </c>
      <c r="AB849" s="12">
        <f>+E849</f>
        <v>6</v>
      </c>
      <c r="AC849" s="12"/>
      <c r="AD849" s="8" t="s">
        <v>9</v>
      </c>
      <c r="AE849" s="12">
        <f>+E825</f>
        <v>5</v>
      </c>
      <c r="AF849" s="12"/>
      <c r="AG849" s="8" t="s">
        <v>8</v>
      </c>
      <c r="AH849" s="12">
        <f>+E849</f>
        <v>6</v>
      </c>
      <c r="AI849" s="12"/>
      <c r="AJ849" s="8" t="s">
        <v>8</v>
      </c>
      <c r="AK849" s="12">
        <f>+AH849/2</f>
        <v>3</v>
      </c>
      <c r="AL849" s="12"/>
      <c r="AM849" s="8" t="s">
        <v>9</v>
      </c>
      <c r="AN849" s="12">
        <f>+F823</f>
        <v>15</v>
      </c>
      <c r="AO849" s="12"/>
      <c r="AP849" s="8" t="s">
        <v>8</v>
      </c>
      <c r="AQ849" s="12">
        <f>+E849-D832</f>
        <v>4.5</v>
      </c>
      <c r="AR849" s="12"/>
      <c r="AS849" s="8" t="s">
        <v>9</v>
      </c>
      <c r="AT849" s="12">
        <f>+J823</f>
        <v>15</v>
      </c>
      <c r="AU849" s="12"/>
      <c r="AV849" s="8" t="s">
        <v>8</v>
      </c>
      <c r="AW849" s="12">
        <f>+E849-F834</f>
        <v>3</v>
      </c>
      <c r="AX849" s="12"/>
      <c r="AY849" s="8" t="s">
        <v>9</v>
      </c>
      <c r="AZ849" s="12">
        <f>+M823</f>
        <v>15</v>
      </c>
      <c r="BA849" s="12"/>
      <c r="BB849" s="8" t="s">
        <v>8</v>
      </c>
      <c r="BC849" s="12">
        <f>+E849-F834-K832</f>
        <v>1.5</v>
      </c>
      <c r="BD849" s="12"/>
      <c r="BE849" s="8" t="s">
        <v>7</v>
      </c>
      <c r="BF849" s="12">
        <f>+Y849*AB849-AE849*AH849*AK849-AN849*AQ849-AT849*AW849-AZ849*BC849</f>
        <v>270</v>
      </c>
      <c r="BG849" s="12"/>
      <c r="BH849" s="12"/>
      <c r="BI849" s="1" t="s">
        <v>10</v>
      </c>
      <c r="BJ849" s="3"/>
    </row>
    <row r="850" spans="2:62">
      <c r="B850" s="6"/>
      <c r="D850" s="1" t="s">
        <v>26</v>
      </c>
      <c r="BJ850" s="3"/>
    </row>
    <row r="851" spans="2:62">
      <c r="B851" s="6"/>
      <c r="D851" s="1" t="s">
        <v>15</v>
      </c>
      <c r="F851" s="12">
        <v>12.5</v>
      </c>
      <c r="G851" s="12"/>
      <c r="H851" s="8" t="s">
        <v>8</v>
      </c>
      <c r="I851" s="12">
        <f>+BF849</f>
        <v>270</v>
      </c>
      <c r="J851" s="12"/>
      <c r="K851" s="12"/>
      <c r="L851" s="1" t="s">
        <v>16</v>
      </c>
      <c r="M851" s="12">
        <v>2.5</v>
      </c>
      <c r="N851" s="12"/>
      <c r="O851" s="8" t="s">
        <v>8</v>
      </c>
      <c r="P851" s="12">
        <f>+I851</f>
        <v>270</v>
      </c>
      <c r="Q851" s="12"/>
      <c r="R851" s="12"/>
      <c r="S851" s="8" t="s">
        <v>17</v>
      </c>
      <c r="T851" s="1">
        <v>3</v>
      </c>
      <c r="U851" s="8" t="s">
        <v>8</v>
      </c>
      <c r="V851" s="12">
        <f>+AY846</f>
        <v>229.21875</v>
      </c>
      <c r="W851" s="12"/>
      <c r="X851" s="12"/>
      <c r="Y851" s="8" t="s">
        <v>17</v>
      </c>
      <c r="Z851" s="1">
        <v>4</v>
      </c>
      <c r="AA851" s="8" t="s">
        <v>8</v>
      </c>
      <c r="AB851" s="12">
        <f>+AY847</f>
        <v>253.125</v>
      </c>
      <c r="AC851" s="12"/>
      <c r="AD851" s="12"/>
      <c r="AE851" s="8" t="s">
        <v>17</v>
      </c>
      <c r="AF851" s="1">
        <v>3</v>
      </c>
      <c r="AG851" s="8" t="s">
        <v>8</v>
      </c>
      <c r="AH851" s="12">
        <f>+BE848</f>
        <v>262.96875</v>
      </c>
      <c r="AI851" s="12"/>
      <c r="AJ851" s="12"/>
      <c r="AK851" s="1" t="s">
        <v>18</v>
      </c>
      <c r="BJ851" s="3"/>
    </row>
    <row r="852" spans="2:62">
      <c r="B852" s="6"/>
      <c r="D852" s="1" t="s">
        <v>15</v>
      </c>
      <c r="F852" s="12">
        <f>F851*I851/(M851*P851+T851*V851+Z851*AB851+AF851*AH851)</f>
        <v>1.0666666666666667</v>
      </c>
      <c r="G852" s="12"/>
      <c r="H852" s="12"/>
      <c r="BJ852" s="3"/>
    </row>
    <row r="853" spans="2:62">
      <c r="B853" s="6"/>
      <c r="F853" s="8"/>
      <c r="G853" s="8"/>
      <c r="H853" s="8"/>
      <c r="BJ853" s="3"/>
    </row>
    <row r="854" spans="2:62">
      <c r="B854" s="6"/>
      <c r="D854" s="7" t="s">
        <v>31</v>
      </c>
      <c r="BJ854" s="3"/>
    </row>
    <row r="855" spans="2:62">
      <c r="B855" s="6"/>
      <c r="J855" s="13">
        <v>15</v>
      </c>
      <c r="K855" s="13"/>
      <c r="L855" s="1" t="s">
        <v>1</v>
      </c>
      <c r="Q855" s="12">
        <f>+J855</f>
        <v>15</v>
      </c>
      <c r="R855" s="12"/>
      <c r="S855" s="1" t="s">
        <v>1</v>
      </c>
      <c r="X855" s="12">
        <f>+Q855</f>
        <v>15</v>
      </c>
      <c r="Y855" s="12"/>
      <c r="Z855" s="1" t="s">
        <v>1</v>
      </c>
      <c r="AE855" s="12">
        <f>+X855</f>
        <v>15</v>
      </c>
      <c r="AF855" s="12"/>
      <c r="AG855" s="1" t="s">
        <v>1</v>
      </c>
      <c r="BJ855" s="3"/>
    </row>
    <row r="856" spans="2:62">
      <c r="B856" s="6"/>
      <c r="BJ856" s="3"/>
    </row>
    <row r="857" spans="2:62">
      <c r="B857" s="6"/>
      <c r="E857" s="13">
        <v>5</v>
      </c>
      <c r="F857" s="13"/>
      <c r="G857" s="1" t="s">
        <v>0</v>
      </c>
      <c r="BJ857" s="3"/>
    </row>
    <row r="858" spans="2:62">
      <c r="B858" s="6"/>
      <c r="BJ858" s="3"/>
    </row>
    <row r="859" spans="2:62">
      <c r="B859" s="6"/>
      <c r="BJ859" s="3"/>
    </row>
    <row r="860" spans="2:62">
      <c r="B860" s="6"/>
      <c r="E860" s="1" t="s">
        <v>20</v>
      </c>
      <c r="G860" s="1" t="s">
        <v>21</v>
      </c>
      <c r="I860" s="1" t="s">
        <v>22</v>
      </c>
      <c r="L860" s="1" t="s">
        <v>27</v>
      </c>
      <c r="N860" s="1" t="s">
        <v>28</v>
      </c>
      <c r="P860" s="1" t="s">
        <v>29</v>
      </c>
      <c r="S860" s="1" t="s">
        <v>38</v>
      </c>
      <c r="U860" s="1" t="s">
        <v>34</v>
      </c>
      <c r="W860" s="1" t="s">
        <v>35</v>
      </c>
      <c r="BJ860" s="3"/>
    </row>
    <row r="861" spans="2:62">
      <c r="B861" s="6"/>
      <c r="E861" s="1" t="s">
        <v>15</v>
      </c>
      <c r="G861" s="12">
        <f>+F875</f>
        <v>1.6157989228007179</v>
      </c>
      <c r="H861" s="12"/>
      <c r="I861" s="12"/>
      <c r="L861" s="1" t="s">
        <v>15</v>
      </c>
      <c r="N861" s="12">
        <f>+F882</f>
        <v>1.1373209772535808</v>
      </c>
      <c r="O861" s="12"/>
      <c r="P861" s="12"/>
      <c r="S861" s="1" t="s">
        <v>15</v>
      </c>
      <c r="U861" s="12">
        <f>+F889</f>
        <v>1.0021865889212829</v>
      </c>
      <c r="V861" s="12"/>
      <c r="W861" s="12"/>
      <c r="Z861" s="1" t="s">
        <v>15</v>
      </c>
      <c r="AB861" s="12">
        <f>+N861</f>
        <v>1.1373209772535808</v>
      </c>
      <c r="AC861" s="12"/>
      <c r="AD861" s="12"/>
      <c r="AG861" s="1" t="s">
        <v>15</v>
      </c>
      <c r="AI861" s="12">
        <f>+G861</f>
        <v>1.6157989228007179</v>
      </c>
      <c r="AJ861" s="12"/>
      <c r="AK861" s="12"/>
      <c r="BJ861" s="3"/>
    </row>
    <row r="862" spans="2:62">
      <c r="B862" s="6"/>
      <c r="BJ862" s="3"/>
    </row>
    <row r="863" spans="2:62">
      <c r="B863" s="6"/>
      <c r="C863" s="12">
        <f>(E857*T866*T866/2+J855*(M864+T864+AA864+AH864)+Q855*(T864+AA864+AH864)+X855*(AA864+AH864)+AE855*AH864)/T866</f>
        <v>60</v>
      </c>
      <c r="D863" s="12"/>
      <c r="E863" s="1" t="s">
        <v>1</v>
      </c>
      <c r="AL863" s="12">
        <f>+E857*T866+J855+Q855+X855+AE855-C863</f>
        <v>60</v>
      </c>
      <c r="AM863" s="12"/>
      <c r="AN863" s="1" t="s">
        <v>1</v>
      </c>
      <c r="BJ863" s="3"/>
    </row>
    <row r="864" spans="2:62">
      <c r="B864" s="6"/>
      <c r="C864" s="8"/>
      <c r="F864" s="12">
        <f>+T866/5</f>
        <v>2.4</v>
      </c>
      <c r="G864" s="12"/>
      <c r="H864" s="1" t="s">
        <v>3</v>
      </c>
      <c r="M864" s="12">
        <f>+F864</f>
        <v>2.4</v>
      </c>
      <c r="N864" s="12"/>
      <c r="O864" s="1" t="s">
        <v>3</v>
      </c>
      <c r="T864" s="12">
        <f>+M864</f>
        <v>2.4</v>
      </c>
      <c r="U864" s="12"/>
      <c r="V864" s="1" t="s">
        <v>3</v>
      </c>
      <c r="AA864" s="12">
        <f>+T864</f>
        <v>2.4</v>
      </c>
      <c r="AB864" s="12"/>
      <c r="AC864" s="1" t="s">
        <v>3</v>
      </c>
      <c r="AH864" s="12">
        <f>+AA864</f>
        <v>2.4</v>
      </c>
      <c r="AI864" s="12"/>
      <c r="AJ864" s="1" t="s">
        <v>3</v>
      </c>
      <c r="BJ864" s="3"/>
    </row>
    <row r="865" spans="2:62">
      <c r="B865" s="6"/>
      <c r="C865" s="8"/>
      <c r="D865" s="8"/>
      <c r="BJ865" s="3"/>
    </row>
    <row r="866" spans="2:62">
      <c r="B866" s="6"/>
      <c r="S866" s="1" t="s">
        <v>2</v>
      </c>
      <c r="T866" s="13">
        <v>12</v>
      </c>
      <c r="U866" s="13"/>
      <c r="V866" s="1" t="s">
        <v>3</v>
      </c>
      <c r="BJ866" s="3"/>
    </row>
    <row r="867" spans="2:62">
      <c r="B867" s="6"/>
      <c r="F867" s="1" t="s">
        <v>4</v>
      </c>
      <c r="BJ867" s="3"/>
    </row>
    <row r="868" spans="2:62">
      <c r="B868" s="6"/>
      <c r="BJ868" s="3"/>
    </row>
    <row r="869" spans="2:62">
      <c r="B869" s="6"/>
      <c r="D869" s="1" t="s">
        <v>5</v>
      </c>
      <c r="E869" s="12">
        <f>+F864</f>
        <v>2.4</v>
      </c>
      <c r="F869" s="12"/>
      <c r="G869" s="8" t="s">
        <v>6</v>
      </c>
      <c r="H869" s="1">
        <v>4</v>
      </c>
      <c r="I869" s="8" t="s">
        <v>7</v>
      </c>
      <c r="J869" s="12">
        <f>+E869/H869</f>
        <v>0.6</v>
      </c>
      <c r="K869" s="12"/>
      <c r="L869" s="1" t="s">
        <v>3</v>
      </c>
      <c r="S869" s="1" t="s">
        <v>11</v>
      </c>
      <c r="U869" s="12">
        <f>+C863</f>
        <v>60</v>
      </c>
      <c r="V869" s="12"/>
      <c r="W869" s="8" t="s">
        <v>8</v>
      </c>
      <c r="X869" s="12">
        <f>+J869</f>
        <v>0.6</v>
      </c>
      <c r="Y869" s="12"/>
      <c r="Z869" s="8" t="s">
        <v>9</v>
      </c>
      <c r="AA869" s="12">
        <f>+E857</f>
        <v>5</v>
      </c>
      <c r="AB869" s="12"/>
      <c r="AC869" s="8" t="s">
        <v>8</v>
      </c>
      <c r="AD869" s="12">
        <f>+J869</f>
        <v>0.6</v>
      </c>
      <c r="AE869" s="12"/>
      <c r="AF869" s="8" t="s">
        <v>8</v>
      </c>
      <c r="AG869" s="12">
        <f>+AD869/2</f>
        <v>0.3</v>
      </c>
      <c r="AH869" s="12"/>
      <c r="AI869" s="8" t="s">
        <v>7</v>
      </c>
      <c r="AJ869" s="12">
        <f>+U869*X869-AA869*AD869*AG869</f>
        <v>35.1</v>
      </c>
      <c r="AK869" s="12"/>
      <c r="AL869" s="12"/>
      <c r="AM869" s="1" t="s">
        <v>10</v>
      </c>
      <c r="BJ869" s="3"/>
    </row>
    <row r="870" spans="2:62">
      <c r="B870" s="6"/>
      <c r="D870" s="1" t="s">
        <v>5</v>
      </c>
      <c r="E870" s="1">
        <v>2</v>
      </c>
      <c r="F870" s="8" t="s">
        <v>8</v>
      </c>
      <c r="G870" s="12">
        <f>+E869</f>
        <v>2.4</v>
      </c>
      <c r="H870" s="12"/>
      <c r="I870" s="8" t="s">
        <v>6</v>
      </c>
      <c r="J870" s="1">
        <v>4</v>
      </c>
      <c r="K870" s="8" t="s">
        <v>7</v>
      </c>
      <c r="L870" s="12">
        <f>E870*G870/J870</f>
        <v>1.2</v>
      </c>
      <c r="M870" s="12"/>
      <c r="N870" s="1" t="s">
        <v>3</v>
      </c>
      <c r="S870" s="1" t="s">
        <v>12</v>
      </c>
      <c r="U870" s="12">
        <f>+C863</f>
        <v>60</v>
      </c>
      <c r="V870" s="12"/>
      <c r="W870" s="8" t="s">
        <v>8</v>
      </c>
      <c r="X870" s="12">
        <f>+L870</f>
        <v>1.2</v>
      </c>
      <c r="Y870" s="12"/>
      <c r="Z870" s="8" t="s">
        <v>9</v>
      </c>
      <c r="AA870" s="12">
        <f>+E857</f>
        <v>5</v>
      </c>
      <c r="AB870" s="12"/>
      <c r="AC870" s="8" t="s">
        <v>8</v>
      </c>
      <c r="AD870" s="12">
        <f>+L870</f>
        <v>1.2</v>
      </c>
      <c r="AE870" s="12"/>
      <c r="AF870" s="8" t="s">
        <v>8</v>
      </c>
      <c r="AG870" s="12">
        <f>+AD870/2</f>
        <v>0.6</v>
      </c>
      <c r="AH870" s="12"/>
      <c r="AI870" s="8" t="s">
        <v>7</v>
      </c>
      <c r="AJ870" s="12">
        <f>+U870*X870-AA870*AD870*AG870</f>
        <v>68.400000000000006</v>
      </c>
      <c r="AK870" s="12"/>
      <c r="AL870" s="12"/>
      <c r="AM870" s="1" t="s">
        <v>10</v>
      </c>
      <c r="BJ870" s="3"/>
    </row>
    <row r="871" spans="2:62">
      <c r="B871" s="6"/>
      <c r="D871" s="1" t="s">
        <v>5</v>
      </c>
      <c r="E871" s="1">
        <v>3</v>
      </c>
      <c r="F871" s="8" t="s">
        <v>8</v>
      </c>
      <c r="G871" s="12">
        <f>+G870</f>
        <v>2.4</v>
      </c>
      <c r="H871" s="12"/>
      <c r="I871" s="8" t="s">
        <v>6</v>
      </c>
      <c r="J871" s="1">
        <v>4</v>
      </c>
      <c r="K871" s="8" t="s">
        <v>7</v>
      </c>
      <c r="L871" s="12">
        <f>E871*G871/J871</f>
        <v>1.7999999999999998</v>
      </c>
      <c r="M871" s="12"/>
      <c r="N871" s="1" t="s">
        <v>3</v>
      </c>
      <c r="S871" s="1" t="s">
        <v>13</v>
      </c>
      <c r="U871" s="12">
        <f>+C863</f>
        <v>60</v>
      </c>
      <c r="V871" s="12"/>
      <c r="W871" s="8" t="s">
        <v>8</v>
      </c>
      <c r="X871" s="12">
        <f>+L871</f>
        <v>1.7999999999999998</v>
      </c>
      <c r="Y871" s="12"/>
      <c r="Z871" s="8" t="s">
        <v>9</v>
      </c>
      <c r="AA871" s="12">
        <f>+E857</f>
        <v>5</v>
      </c>
      <c r="AB871" s="12"/>
      <c r="AC871" s="8" t="s">
        <v>8</v>
      </c>
      <c r="AD871" s="12">
        <f>+L871</f>
        <v>1.7999999999999998</v>
      </c>
      <c r="AE871" s="12"/>
      <c r="AF871" s="8" t="s">
        <v>8</v>
      </c>
      <c r="AG871" s="12">
        <f>+AD871/2</f>
        <v>0.89999999999999991</v>
      </c>
      <c r="AH871" s="12"/>
      <c r="AI871" s="8" t="s">
        <v>7</v>
      </c>
      <c r="AJ871" s="12">
        <f>+U871*X871-AA871*AD871*AG871</f>
        <v>99.899999999999991</v>
      </c>
      <c r="AK871" s="12"/>
      <c r="AL871" s="12"/>
      <c r="AM871" s="1" t="s">
        <v>10</v>
      </c>
      <c r="BJ871" s="3"/>
    </row>
    <row r="872" spans="2:62">
      <c r="B872" s="6"/>
      <c r="D872" s="1" t="s">
        <v>5</v>
      </c>
      <c r="E872" s="12">
        <f>+G871</f>
        <v>2.4</v>
      </c>
      <c r="F872" s="12"/>
      <c r="G872" s="1" t="s">
        <v>3</v>
      </c>
      <c r="S872" s="1" t="s">
        <v>14</v>
      </c>
      <c r="V872" s="12">
        <f>+C863</f>
        <v>60</v>
      </c>
      <c r="W872" s="12"/>
      <c r="X872" s="8" t="s">
        <v>8</v>
      </c>
      <c r="Y872" s="12">
        <f>+E872</f>
        <v>2.4</v>
      </c>
      <c r="Z872" s="12"/>
      <c r="AA872" s="8" t="s">
        <v>9</v>
      </c>
      <c r="AB872" s="12">
        <f>+E857</f>
        <v>5</v>
      </c>
      <c r="AC872" s="12"/>
      <c r="AD872" s="8" t="s">
        <v>8</v>
      </c>
      <c r="AE872" s="12">
        <f>+E872</f>
        <v>2.4</v>
      </c>
      <c r="AF872" s="12"/>
      <c r="AG872" s="8" t="s">
        <v>8</v>
      </c>
      <c r="AH872" s="12">
        <f>+AE872/2</f>
        <v>1.2</v>
      </c>
      <c r="AI872" s="12"/>
      <c r="AJ872" s="8" t="s">
        <v>7</v>
      </c>
      <c r="AK872" s="12">
        <f>+V872*Y872-AB872*AE872*AH872</f>
        <v>129.6</v>
      </c>
      <c r="AL872" s="12"/>
      <c r="AM872" s="12"/>
      <c r="AN872" s="1" t="s">
        <v>10</v>
      </c>
      <c r="BJ872" s="3"/>
    </row>
    <row r="873" spans="2:62">
      <c r="B873" s="6"/>
      <c r="D873" s="1" t="s">
        <v>19</v>
      </c>
      <c r="BJ873" s="3"/>
    </row>
    <row r="874" spans="2:62">
      <c r="B874" s="6"/>
      <c r="D874" s="1" t="s">
        <v>15</v>
      </c>
      <c r="F874" s="12">
        <v>12.5</v>
      </c>
      <c r="G874" s="12"/>
      <c r="H874" s="8" t="s">
        <v>8</v>
      </c>
      <c r="I874" s="12">
        <f>+AK872</f>
        <v>129.6</v>
      </c>
      <c r="J874" s="12"/>
      <c r="K874" s="12"/>
      <c r="L874" s="1" t="s">
        <v>16</v>
      </c>
      <c r="M874" s="12">
        <v>2.5</v>
      </c>
      <c r="N874" s="12"/>
      <c r="O874" s="8" t="s">
        <v>8</v>
      </c>
      <c r="P874" s="12">
        <f>+I874</f>
        <v>129.6</v>
      </c>
      <c r="Q874" s="12"/>
      <c r="R874" s="12"/>
      <c r="S874" s="8" t="s">
        <v>17</v>
      </c>
      <c r="T874" s="1">
        <v>3</v>
      </c>
      <c r="U874" s="8" t="s">
        <v>8</v>
      </c>
      <c r="V874" s="12">
        <f>+AJ869</f>
        <v>35.1</v>
      </c>
      <c r="W874" s="12"/>
      <c r="X874" s="12"/>
      <c r="Y874" s="8" t="s">
        <v>17</v>
      </c>
      <c r="Z874" s="1">
        <v>4</v>
      </c>
      <c r="AA874" s="8" t="s">
        <v>8</v>
      </c>
      <c r="AB874" s="12">
        <f>+AJ870</f>
        <v>68.400000000000006</v>
      </c>
      <c r="AC874" s="12"/>
      <c r="AD874" s="12"/>
      <c r="AE874" s="8" t="s">
        <v>17</v>
      </c>
      <c r="AF874" s="1">
        <v>3</v>
      </c>
      <c r="AG874" s="8" t="s">
        <v>8</v>
      </c>
      <c r="AH874" s="12">
        <f>+AJ871</f>
        <v>99.899999999999991</v>
      </c>
      <c r="AI874" s="12"/>
      <c r="AJ874" s="12"/>
      <c r="AK874" s="1" t="s">
        <v>18</v>
      </c>
      <c r="BJ874" s="3"/>
    </row>
    <row r="875" spans="2:62">
      <c r="B875" s="6"/>
      <c r="D875" s="1" t="s">
        <v>15</v>
      </c>
      <c r="F875" s="12">
        <f>F874*I874/(M874*P874+T874*V874+Z874*AB874+AF874*AH874)</f>
        <v>1.6157989228007179</v>
      </c>
      <c r="G875" s="12"/>
      <c r="H875" s="12"/>
      <c r="BJ875" s="3"/>
    </row>
    <row r="876" spans="2:62">
      <c r="B876" s="6"/>
      <c r="D876" s="1" t="s">
        <v>5</v>
      </c>
      <c r="E876" s="12">
        <f>+M864</f>
        <v>2.4</v>
      </c>
      <c r="F876" s="12"/>
      <c r="G876" s="8" t="s">
        <v>6</v>
      </c>
      <c r="H876" s="1">
        <v>4</v>
      </c>
      <c r="I876" s="8" t="s">
        <v>17</v>
      </c>
      <c r="J876" s="12">
        <f>+F864</f>
        <v>2.4</v>
      </c>
      <c r="K876" s="12"/>
      <c r="L876" s="8" t="s">
        <v>7</v>
      </c>
      <c r="M876" s="12">
        <f>+E876/H876+J876</f>
        <v>3</v>
      </c>
      <c r="N876" s="12"/>
      <c r="O876" s="1" t="s">
        <v>3</v>
      </c>
      <c r="V876" s="1" t="s">
        <v>23</v>
      </c>
      <c r="X876" s="12">
        <f>+C863</f>
        <v>60</v>
      </c>
      <c r="Y876" s="12"/>
      <c r="Z876" s="8" t="s">
        <v>8</v>
      </c>
      <c r="AA876" s="12">
        <f>+M876</f>
        <v>3</v>
      </c>
      <c r="AB876" s="12"/>
      <c r="AC876" s="8" t="s">
        <v>9</v>
      </c>
      <c r="AD876" s="12">
        <f>+E857</f>
        <v>5</v>
      </c>
      <c r="AE876" s="12"/>
      <c r="AF876" s="8" t="s">
        <v>8</v>
      </c>
      <c r="AG876" s="12">
        <f>+M876</f>
        <v>3</v>
      </c>
      <c r="AH876" s="12"/>
      <c r="AI876" s="8" t="s">
        <v>8</v>
      </c>
      <c r="AJ876" s="12">
        <f>+AG876/2</f>
        <v>1.5</v>
      </c>
      <c r="AK876" s="12"/>
      <c r="AL876" s="8" t="s">
        <v>9</v>
      </c>
      <c r="AM876" s="12">
        <f>+J855</f>
        <v>15</v>
      </c>
      <c r="AN876" s="12"/>
      <c r="AO876" s="8" t="s">
        <v>8</v>
      </c>
      <c r="AP876" s="12">
        <f>+M876-F864</f>
        <v>0.60000000000000009</v>
      </c>
      <c r="AQ876" s="12"/>
      <c r="AR876" s="8" t="s">
        <v>7</v>
      </c>
      <c r="AS876" s="12">
        <f>+X876*AA876-AD876*AG876*AJ876-AM876*AP876</f>
        <v>148.5</v>
      </c>
      <c r="AT876" s="12"/>
      <c r="AU876" s="12"/>
      <c r="AV876" s="1" t="s">
        <v>10</v>
      </c>
      <c r="BJ876" s="3"/>
    </row>
    <row r="877" spans="2:62">
      <c r="B877" s="6"/>
      <c r="D877" s="1" t="s">
        <v>5</v>
      </c>
      <c r="E877" s="1">
        <v>2</v>
      </c>
      <c r="F877" s="8" t="s">
        <v>8</v>
      </c>
      <c r="G877" s="12">
        <f>+E876</f>
        <v>2.4</v>
      </c>
      <c r="H877" s="12"/>
      <c r="I877" s="8" t="s">
        <v>6</v>
      </c>
      <c r="J877" s="1">
        <v>4</v>
      </c>
      <c r="K877" s="8" t="s">
        <v>17</v>
      </c>
      <c r="L877" s="12">
        <f>+J876</f>
        <v>2.4</v>
      </c>
      <c r="M877" s="12"/>
      <c r="N877" s="8" t="s">
        <v>7</v>
      </c>
      <c r="O877" s="12">
        <f>E877*G877/J877+L877</f>
        <v>3.5999999999999996</v>
      </c>
      <c r="P877" s="12"/>
      <c r="Q877" s="1" t="s">
        <v>3</v>
      </c>
      <c r="V877" s="1" t="s">
        <v>24</v>
      </c>
      <c r="X877" s="12">
        <f>+C863</f>
        <v>60</v>
      </c>
      <c r="Y877" s="12"/>
      <c r="Z877" s="8" t="s">
        <v>8</v>
      </c>
      <c r="AA877" s="12">
        <f>+O877</f>
        <v>3.5999999999999996</v>
      </c>
      <c r="AB877" s="12"/>
      <c r="AC877" s="8" t="s">
        <v>9</v>
      </c>
      <c r="AD877" s="12">
        <f>+E857</f>
        <v>5</v>
      </c>
      <c r="AE877" s="12"/>
      <c r="AF877" s="8" t="s">
        <v>8</v>
      </c>
      <c r="AG877" s="12">
        <f>+O877</f>
        <v>3.5999999999999996</v>
      </c>
      <c r="AH877" s="12"/>
      <c r="AI877" s="8" t="s">
        <v>8</v>
      </c>
      <c r="AJ877" s="12">
        <f>+AG877/2</f>
        <v>1.7999999999999998</v>
      </c>
      <c r="AK877" s="12"/>
      <c r="AL877" s="8" t="s">
        <v>9</v>
      </c>
      <c r="AM877" s="12">
        <f>+J855</f>
        <v>15</v>
      </c>
      <c r="AN877" s="12"/>
      <c r="AO877" s="8" t="s">
        <v>8</v>
      </c>
      <c r="AP877" s="12">
        <f>+O877-F864</f>
        <v>1.1999999999999997</v>
      </c>
      <c r="AQ877" s="12"/>
      <c r="AR877" s="8" t="s">
        <v>7</v>
      </c>
      <c r="AS877" s="12">
        <f>+X877*AA877-AD877*AG877*AJ877-AM877*AP877</f>
        <v>165.59999999999997</v>
      </c>
      <c r="AT877" s="12"/>
      <c r="AU877" s="12"/>
      <c r="AV877" s="1" t="s">
        <v>10</v>
      </c>
      <c r="BJ877" s="3"/>
    </row>
    <row r="878" spans="2:62">
      <c r="B878" s="6"/>
      <c r="D878" s="1" t="s">
        <v>5</v>
      </c>
      <c r="E878" s="1">
        <v>3</v>
      </c>
      <c r="F878" s="8" t="s">
        <v>8</v>
      </c>
      <c r="G878" s="12">
        <f>+G877</f>
        <v>2.4</v>
      </c>
      <c r="H878" s="12"/>
      <c r="I878" s="8" t="s">
        <v>6</v>
      </c>
      <c r="J878" s="1">
        <v>4</v>
      </c>
      <c r="K878" s="8" t="s">
        <v>17</v>
      </c>
      <c r="L878" s="12">
        <f>+L877</f>
        <v>2.4</v>
      </c>
      <c r="M878" s="12"/>
      <c r="N878" s="8" t="s">
        <v>7</v>
      </c>
      <c r="O878" s="12">
        <f>E878*G878/J878+L878</f>
        <v>4.1999999999999993</v>
      </c>
      <c r="P878" s="12"/>
      <c r="Q878" s="1" t="s">
        <v>3</v>
      </c>
      <c r="V878" s="1" t="s">
        <v>25</v>
      </c>
      <c r="X878" s="12">
        <f>+C863</f>
        <v>60</v>
      </c>
      <c r="Y878" s="12"/>
      <c r="Z878" s="8" t="s">
        <v>8</v>
      </c>
      <c r="AA878" s="12">
        <f>+O878</f>
        <v>4.1999999999999993</v>
      </c>
      <c r="AB878" s="12"/>
      <c r="AC878" s="8" t="s">
        <v>9</v>
      </c>
      <c r="AD878" s="12">
        <f>+E857</f>
        <v>5</v>
      </c>
      <c r="AE878" s="12"/>
      <c r="AF878" s="8" t="s">
        <v>8</v>
      </c>
      <c r="AG878" s="12">
        <f>+O878</f>
        <v>4.1999999999999993</v>
      </c>
      <c r="AH878" s="12"/>
      <c r="AI878" s="8" t="s">
        <v>8</v>
      </c>
      <c r="AJ878" s="12">
        <f>+AG878/2</f>
        <v>2.0999999999999996</v>
      </c>
      <c r="AK878" s="12"/>
      <c r="AL878" s="8" t="s">
        <v>9</v>
      </c>
      <c r="AM878" s="12">
        <f>+J855</f>
        <v>15</v>
      </c>
      <c r="AN878" s="12"/>
      <c r="AO878" s="8" t="s">
        <v>8</v>
      </c>
      <c r="AP878" s="12">
        <f>+O878-F864</f>
        <v>1.7999999999999994</v>
      </c>
      <c r="AQ878" s="12"/>
      <c r="AR878" s="8" t="s">
        <v>7</v>
      </c>
      <c r="AS878" s="12">
        <f>+X878*AA878-AD878*AG878*AJ878-AM878*AP878</f>
        <v>180.89999999999995</v>
      </c>
      <c r="AT878" s="12"/>
      <c r="AU878" s="12"/>
      <c r="AV878" s="1" t="s">
        <v>10</v>
      </c>
      <c r="AX878" s="8"/>
      <c r="BA878" s="8"/>
      <c r="BJ878" s="3"/>
    </row>
    <row r="879" spans="2:62">
      <c r="B879" s="6"/>
      <c r="D879" s="1" t="s">
        <v>5</v>
      </c>
      <c r="E879" s="12">
        <f>+F864+M864</f>
        <v>4.8</v>
      </c>
      <c r="F879" s="12"/>
      <c r="G879" s="1" t="s">
        <v>3</v>
      </c>
      <c r="V879" s="1" t="s">
        <v>14</v>
      </c>
      <c r="Y879" s="12">
        <f>+C863</f>
        <v>60</v>
      </c>
      <c r="Z879" s="12"/>
      <c r="AA879" s="8" t="s">
        <v>8</v>
      </c>
      <c r="AB879" s="12">
        <f>+E879</f>
        <v>4.8</v>
      </c>
      <c r="AC879" s="12"/>
      <c r="AD879" s="8" t="s">
        <v>9</v>
      </c>
      <c r="AE879" s="12">
        <f>+E857</f>
        <v>5</v>
      </c>
      <c r="AF879" s="12"/>
      <c r="AG879" s="8" t="s">
        <v>8</v>
      </c>
      <c r="AH879" s="12">
        <f>+E879</f>
        <v>4.8</v>
      </c>
      <c r="AI879" s="12"/>
      <c r="AJ879" s="8" t="s">
        <v>8</v>
      </c>
      <c r="AK879" s="12">
        <f>+AH879/2</f>
        <v>2.4</v>
      </c>
      <c r="AL879" s="12"/>
      <c r="AM879" s="8" t="s">
        <v>9</v>
      </c>
      <c r="AN879" s="12">
        <f>+J855</f>
        <v>15</v>
      </c>
      <c r="AO879" s="12"/>
      <c r="AP879" s="8" t="s">
        <v>8</v>
      </c>
      <c r="AQ879" s="12">
        <f>+E879-F864</f>
        <v>2.4</v>
      </c>
      <c r="AR879" s="12"/>
      <c r="AS879" s="8" t="s">
        <v>7</v>
      </c>
      <c r="AT879" s="12">
        <f>+Y879*AB879-AE879*AH879*AK879-AN879*AQ879</f>
        <v>194.4</v>
      </c>
      <c r="AU879" s="12"/>
      <c r="AV879" s="12"/>
      <c r="AW879" s="1" t="s">
        <v>10</v>
      </c>
      <c r="BJ879" s="3"/>
    </row>
    <row r="880" spans="2:62">
      <c r="B880" s="6"/>
      <c r="D880" s="1" t="s">
        <v>26</v>
      </c>
      <c r="BJ880" s="3"/>
    </row>
    <row r="881" spans="2:62">
      <c r="B881" s="6"/>
      <c r="D881" s="1" t="s">
        <v>15</v>
      </c>
      <c r="F881" s="12">
        <v>12.5</v>
      </c>
      <c r="G881" s="12"/>
      <c r="H881" s="8" t="s">
        <v>8</v>
      </c>
      <c r="I881" s="12">
        <f>+AT879</f>
        <v>194.4</v>
      </c>
      <c r="J881" s="12"/>
      <c r="K881" s="12"/>
      <c r="L881" s="1" t="s">
        <v>16</v>
      </c>
      <c r="M881" s="12">
        <v>2.5</v>
      </c>
      <c r="N881" s="12"/>
      <c r="O881" s="8" t="s">
        <v>8</v>
      </c>
      <c r="P881" s="12">
        <f>+I881</f>
        <v>194.4</v>
      </c>
      <c r="Q881" s="12"/>
      <c r="R881" s="12"/>
      <c r="S881" s="8" t="s">
        <v>17</v>
      </c>
      <c r="T881" s="1">
        <v>3</v>
      </c>
      <c r="U881" s="8" t="s">
        <v>8</v>
      </c>
      <c r="V881" s="12">
        <f>+AS876</f>
        <v>148.5</v>
      </c>
      <c r="W881" s="12"/>
      <c r="X881" s="12"/>
      <c r="Y881" s="8" t="s">
        <v>17</v>
      </c>
      <c r="Z881" s="1">
        <v>4</v>
      </c>
      <c r="AA881" s="8" t="s">
        <v>8</v>
      </c>
      <c r="AB881" s="12">
        <f>+AS877</f>
        <v>165.59999999999997</v>
      </c>
      <c r="AC881" s="12"/>
      <c r="AD881" s="12"/>
      <c r="AE881" s="8" t="s">
        <v>17</v>
      </c>
      <c r="AF881" s="1">
        <v>3</v>
      </c>
      <c r="AG881" s="8" t="s">
        <v>8</v>
      </c>
      <c r="AH881" s="12">
        <f>+AS878</f>
        <v>180.89999999999995</v>
      </c>
      <c r="AI881" s="12"/>
      <c r="AJ881" s="12"/>
      <c r="AK881" s="1" t="s">
        <v>18</v>
      </c>
      <c r="BJ881" s="3"/>
    </row>
    <row r="882" spans="2:62">
      <c r="B882" s="6"/>
      <c r="D882" s="1" t="s">
        <v>15</v>
      </c>
      <c r="F882" s="12">
        <f>F881*I881/(M881*P881+T881*V881+Z881*AB881+AF881*AH881)</f>
        <v>1.1373209772535808</v>
      </c>
      <c r="G882" s="12"/>
      <c r="H882" s="12"/>
      <c r="BJ882" s="3"/>
    </row>
    <row r="883" spans="2:62">
      <c r="B883" s="6"/>
      <c r="D883" s="1" t="s">
        <v>5</v>
      </c>
      <c r="E883" s="12">
        <f>+T864</f>
        <v>2.4</v>
      </c>
      <c r="F883" s="12"/>
      <c r="G883" s="8" t="s">
        <v>6</v>
      </c>
      <c r="H883" s="1">
        <v>4</v>
      </c>
      <c r="I883" s="8" t="s">
        <v>17</v>
      </c>
      <c r="J883" s="12">
        <f>+F864+M864</f>
        <v>4.8</v>
      </c>
      <c r="K883" s="12"/>
      <c r="L883" s="8" t="s">
        <v>7</v>
      </c>
      <c r="M883" s="12">
        <f>+E883/H883+J883</f>
        <v>5.3999999999999995</v>
      </c>
      <c r="N883" s="12"/>
      <c r="O883" s="1" t="s">
        <v>3</v>
      </c>
      <c r="V883" s="1" t="s">
        <v>39</v>
      </c>
      <c r="X883" s="12">
        <f>+C863</f>
        <v>60</v>
      </c>
      <c r="Y883" s="12"/>
      <c r="Z883" s="8" t="s">
        <v>8</v>
      </c>
      <c r="AA883" s="12">
        <f>+M883</f>
        <v>5.3999999999999995</v>
      </c>
      <c r="AB883" s="12"/>
      <c r="AC883" s="8" t="s">
        <v>9</v>
      </c>
      <c r="AD883" s="12">
        <f>+E857</f>
        <v>5</v>
      </c>
      <c r="AE883" s="12"/>
      <c r="AF883" s="8" t="s">
        <v>8</v>
      </c>
      <c r="AG883" s="12">
        <f>+M883</f>
        <v>5.3999999999999995</v>
      </c>
      <c r="AH883" s="12"/>
      <c r="AI883" s="8" t="s">
        <v>8</v>
      </c>
      <c r="AJ883" s="12">
        <f>+AG883/2</f>
        <v>2.6999999999999997</v>
      </c>
      <c r="AK883" s="12"/>
      <c r="AL883" s="8" t="s">
        <v>9</v>
      </c>
      <c r="AM883" s="12">
        <f>+J855</f>
        <v>15</v>
      </c>
      <c r="AN883" s="12"/>
      <c r="AO883" s="8" t="s">
        <v>8</v>
      </c>
      <c r="AP883" s="12">
        <f>+M883-F864</f>
        <v>2.9999999999999996</v>
      </c>
      <c r="AQ883" s="12"/>
      <c r="AR883" s="8" t="s">
        <v>9</v>
      </c>
      <c r="AS883" s="12">
        <f>+Q855</f>
        <v>15</v>
      </c>
      <c r="AT883" s="12"/>
      <c r="AU883" s="8" t="s">
        <v>8</v>
      </c>
      <c r="AV883" s="12">
        <f>+M883-F864-M864</f>
        <v>0.59999999999999964</v>
      </c>
      <c r="AW883" s="12"/>
      <c r="AX883" s="8" t="s">
        <v>7</v>
      </c>
      <c r="AY883" s="12">
        <f>+X883*AA883-AD883*AG883*AJ883-AM883*AP883-AS883*AV883</f>
        <v>197.09999999999997</v>
      </c>
      <c r="AZ883" s="12"/>
      <c r="BA883" s="12"/>
      <c r="BB883" s="1" t="s">
        <v>10</v>
      </c>
      <c r="BJ883" s="3"/>
    </row>
    <row r="884" spans="2:62">
      <c r="B884" s="6"/>
      <c r="D884" s="1" t="s">
        <v>5</v>
      </c>
      <c r="E884" s="1">
        <v>2</v>
      </c>
      <c r="F884" s="8" t="s">
        <v>8</v>
      </c>
      <c r="G884" s="12">
        <f>+E883</f>
        <v>2.4</v>
      </c>
      <c r="H884" s="12"/>
      <c r="I884" s="8" t="s">
        <v>6</v>
      </c>
      <c r="J884" s="1">
        <v>4</v>
      </c>
      <c r="K884" s="8" t="s">
        <v>17</v>
      </c>
      <c r="L884" s="12">
        <f>+J883</f>
        <v>4.8</v>
      </c>
      <c r="M884" s="12"/>
      <c r="N884" s="8" t="s">
        <v>7</v>
      </c>
      <c r="O884" s="12">
        <f>E884*G884/J884+L884</f>
        <v>6</v>
      </c>
      <c r="P884" s="12"/>
      <c r="Q884" s="1" t="s">
        <v>3</v>
      </c>
      <c r="V884" s="1" t="s">
        <v>36</v>
      </c>
      <c r="X884" s="12">
        <f>+C863</f>
        <v>60</v>
      </c>
      <c r="Y884" s="12"/>
      <c r="Z884" s="8" t="s">
        <v>8</v>
      </c>
      <c r="AA884" s="12">
        <f>+O884</f>
        <v>6</v>
      </c>
      <c r="AB884" s="12"/>
      <c r="AC884" s="8" t="s">
        <v>9</v>
      </c>
      <c r="AD884" s="12">
        <f>+E857</f>
        <v>5</v>
      </c>
      <c r="AE884" s="12"/>
      <c r="AF884" s="8" t="s">
        <v>8</v>
      </c>
      <c r="AG884" s="12">
        <f>+O884</f>
        <v>6</v>
      </c>
      <c r="AH884" s="12"/>
      <c r="AI884" s="8" t="s">
        <v>8</v>
      </c>
      <c r="AJ884" s="12">
        <f>+AG884/2</f>
        <v>3</v>
      </c>
      <c r="AK884" s="12"/>
      <c r="AL884" s="8" t="s">
        <v>9</v>
      </c>
      <c r="AM884" s="12">
        <f>+J855</f>
        <v>15</v>
      </c>
      <c r="AN884" s="12"/>
      <c r="AO884" s="8" t="s">
        <v>8</v>
      </c>
      <c r="AP884" s="12">
        <f>+O884-F864</f>
        <v>3.6</v>
      </c>
      <c r="AQ884" s="12"/>
      <c r="AR884" s="8" t="s">
        <v>9</v>
      </c>
      <c r="AS884" s="12">
        <f>+Q855</f>
        <v>15</v>
      </c>
      <c r="AT884" s="12"/>
      <c r="AU884" s="8" t="s">
        <v>8</v>
      </c>
      <c r="AV884" s="12">
        <f>+O884-F864-M864</f>
        <v>1.2000000000000002</v>
      </c>
      <c r="AW884" s="12"/>
      <c r="AX884" s="8" t="s">
        <v>7</v>
      </c>
      <c r="AY884" s="12">
        <f>+X884*AA884-AD884*AG884*AJ884-AM884*AP884-AS884*AV884</f>
        <v>198</v>
      </c>
      <c r="AZ884" s="12"/>
      <c r="BA884" s="12"/>
      <c r="BB884" s="1" t="s">
        <v>10</v>
      </c>
      <c r="BJ884" s="3"/>
    </row>
    <row r="885" spans="2:62">
      <c r="B885" s="6"/>
      <c r="D885" s="1" t="s">
        <v>5</v>
      </c>
      <c r="E885" s="1">
        <v>3</v>
      </c>
      <c r="F885" s="8" t="s">
        <v>8</v>
      </c>
      <c r="G885" s="12">
        <f>+G884</f>
        <v>2.4</v>
      </c>
      <c r="H885" s="12"/>
      <c r="I885" s="8" t="s">
        <v>6</v>
      </c>
      <c r="J885" s="1">
        <v>4</v>
      </c>
      <c r="K885" s="8" t="s">
        <v>17</v>
      </c>
      <c r="L885" s="12">
        <f>+L884</f>
        <v>4.8</v>
      </c>
      <c r="M885" s="12"/>
      <c r="N885" s="8" t="s">
        <v>7</v>
      </c>
      <c r="O885" s="12">
        <f>E885*G885/J885+L885</f>
        <v>6.6</v>
      </c>
      <c r="P885" s="12"/>
      <c r="Q885" s="1" t="s">
        <v>3</v>
      </c>
      <c r="V885" s="1" t="s">
        <v>37</v>
      </c>
      <c r="X885" s="12">
        <f>+C863</f>
        <v>60</v>
      </c>
      <c r="Y885" s="12"/>
      <c r="Z885" s="8" t="s">
        <v>8</v>
      </c>
      <c r="AA885" s="12">
        <f>+O885</f>
        <v>6.6</v>
      </c>
      <c r="AB885" s="12"/>
      <c r="AC885" s="8" t="s">
        <v>9</v>
      </c>
      <c r="AD885" s="12">
        <f>+E857</f>
        <v>5</v>
      </c>
      <c r="AE885" s="12"/>
      <c r="AF885" s="8" t="s">
        <v>8</v>
      </c>
      <c r="AG885" s="12">
        <f>+O885</f>
        <v>6.6</v>
      </c>
      <c r="AH885" s="12"/>
      <c r="AI885" s="8" t="s">
        <v>8</v>
      </c>
      <c r="AJ885" s="12">
        <f>+AG885/2</f>
        <v>3.3</v>
      </c>
      <c r="AK885" s="12"/>
      <c r="AL885" s="8" t="s">
        <v>9</v>
      </c>
      <c r="AM885" s="12">
        <f>+J855</f>
        <v>15</v>
      </c>
      <c r="AN885" s="12"/>
      <c r="AO885" s="8" t="s">
        <v>8</v>
      </c>
      <c r="AP885" s="12">
        <f>+O885-F864</f>
        <v>4.1999999999999993</v>
      </c>
      <c r="AQ885" s="12"/>
      <c r="AR885" s="8" t="s">
        <v>9</v>
      </c>
      <c r="AS885" s="12">
        <f>+Q855</f>
        <v>15</v>
      </c>
      <c r="AT885" s="12"/>
      <c r="AU885" s="8" t="s">
        <v>8</v>
      </c>
      <c r="AV885" s="12">
        <f>+O885-F864-M864</f>
        <v>1.7999999999999994</v>
      </c>
      <c r="AW885" s="12"/>
      <c r="AX885" s="8" t="s">
        <v>7</v>
      </c>
      <c r="AY885" s="12">
        <f>+X885*AA885-AD885*AG885*AJ885-AM885*AP885-AS885*AV885</f>
        <v>197.10000000000002</v>
      </c>
      <c r="AZ885" s="12"/>
      <c r="BA885" s="12"/>
      <c r="BB885" s="1" t="s">
        <v>10</v>
      </c>
      <c r="BJ885" s="3"/>
    </row>
    <row r="886" spans="2:62">
      <c r="B886" s="6"/>
      <c r="D886" s="1" t="s">
        <v>5</v>
      </c>
      <c r="E886" s="12">
        <f>+T866/2</f>
        <v>6</v>
      </c>
      <c r="F886" s="12"/>
      <c r="G886" s="1" t="s">
        <v>3</v>
      </c>
      <c r="V886" s="1" t="s">
        <v>14</v>
      </c>
      <c r="Y886" s="12">
        <f>+C863</f>
        <v>60</v>
      </c>
      <c r="Z886" s="12"/>
      <c r="AA886" s="8" t="s">
        <v>8</v>
      </c>
      <c r="AB886" s="12">
        <f>+E886</f>
        <v>6</v>
      </c>
      <c r="AC886" s="12"/>
      <c r="AD886" s="8" t="s">
        <v>9</v>
      </c>
      <c r="AE886" s="12">
        <f>+E857</f>
        <v>5</v>
      </c>
      <c r="AF886" s="12"/>
      <c r="AG886" s="8" t="s">
        <v>8</v>
      </c>
      <c r="AH886" s="12">
        <f>+E886</f>
        <v>6</v>
      </c>
      <c r="AI886" s="12"/>
      <c r="AJ886" s="8" t="s">
        <v>8</v>
      </c>
      <c r="AK886" s="12">
        <f>+AH886/2</f>
        <v>3</v>
      </c>
      <c r="AL886" s="12"/>
      <c r="AM886" s="8" t="s">
        <v>9</v>
      </c>
      <c r="AN886" s="12">
        <f>+J855</f>
        <v>15</v>
      </c>
      <c r="AO886" s="12"/>
      <c r="AP886" s="8" t="s">
        <v>8</v>
      </c>
      <c r="AQ886" s="12">
        <f>+E886-F864</f>
        <v>3.6</v>
      </c>
      <c r="AR886" s="12"/>
      <c r="AS886" s="8" t="s">
        <v>9</v>
      </c>
      <c r="AT886" s="12">
        <f>+Q855</f>
        <v>15</v>
      </c>
      <c r="AU886" s="12"/>
      <c r="AV886" s="8" t="s">
        <v>8</v>
      </c>
      <c r="AW886" s="12">
        <f>+E886-F864-M864</f>
        <v>1.2000000000000002</v>
      </c>
      <c r="AX886" s="12"/>
      <c r="AY886" s="8" t="s">
        <v>7</v>
      </c>
      <c r="AZ886" s="12">
        <f>+Y886*AB886-AE886*AH886*AK886-AN886*AQ886-AT886*AW886</f>
        <v>198</v>
      </c>
      <c r="BA886" s="12"/>
      <c r="BB886" s="12"/>
      <c r="BC886" s="1" t="s">
        <v>10</v>
      </c>
      <c r="BJ886" s="3"/>
    </row>
    <row r="887" spans="2:62">
      <c r="B887" s="6"/>
      <c r="D887" s="1" t="s">
        <v>40</v>
      </c>
      <c r="BJ887" s="3"/>
    </row>
    <row r="888" spans="2:62">
      <c r="B888" s="6"/>
      <c r="D888" s="1" t="s">
        <v>15</v>
      </c>
      <c r="F888" s="12">
        <v>12.5</v>
      </c>
      <c r="G888" s="12"/>
      <c r="H888" s="8" t="s">
        <v>8</v>
      </c>
      <c r="I888" s="12">
        <f>+AZ886</f>
        <v>198</v>
      </c>
      <c r="J888" s="12"/>
      <c r="K888" s="12"/>
      <c r="L888" s="1" t="s">
        <v>16</v>
      </c>
      <c r="M888" s="12">
        <v>2.5</v>
      </c>
      <c r="N888" s="12"/>
      <c r="O888" s="8" t="s">
        <v>8</v>
      </c>
      <c r="P888" s="12">
        <f>+I888</f>
        <v>198</v>
      </c>
      <c r="Q888" s="12"/>
      <c r="R888" s="12"/>
      <c r="S888" s="8" t="s">
        <v>17</v>
      </c>
      <c r="T888" s="1">
        <v>3</v>
      </c>
      <c r="U888" s="8" t="s">
        <v>8</v>
      </c>
      <c r="V888" s="12">
        <f>+AY883</f>
        <v>197.09999999999997</v>
      </c>
      <c r="W888" s="12"/>
      <c r="X888" s="12"/>
      <c r="Y888" s="8" t="s">
        <v>17</v>
      </c>
      <c r="Z888" s="1">
        <v>4</v>
      </c>
      <c r="AA888" s="8" t="s">
        <v>8</v>
      </c>
      <c r="AB888" s="12">
        <f>+AY884</f>
        <v>198</v>
      </c>
      <c r="AC888" s="12"/>
      <c r="AD888" s="12"/>
      <c r="AE888" s="8" t="s">
        <v>17</v>
      </c>
      <c r="AF888" s="1">
        <v>3</v>
      </c>
      <c r="AG888" s="8" t="s">
        <v>8</v>
      </c>
      <c r="AH888" s="12">
        <f>+AY885</f>
        <v>197.10000000000002</v>
      </c>
      <c r="AI888" s="12"/>
      <c r="AJ888" s="12"/>
      <c r="AK888" s="1" t="s">
        <v>18</v>
      </c>
      <c r="BJ888" s="3"/>
    </row>
    <row r="889" spans="2:62">
      <c r="B889" s="6"/>
      <c r="D889" s="1" t="s">
        <v>15</v>
      </c>
      <c r="F889" s="12">
        <f>F888*I888/(M888*P888+T888*V888+Z888*AB888+AF888*AH888)</f>
        <v>1.0021865889212829</v>
      </c>
      <c r="G889" s="12"/>
      <c r="H889" s="12"/>
      <c r="BJ889" s="3"/>
    </row>
    <row r="890" spans="2:62">
      <c r="B890" s="6"/>
      <c r="F890" s="8"/>
      <c r="G890" s="8"/>
      <c r="H890" s="8"/>
      <c r="BJ890" s="3"/>
    </row>
    <row r="891" spans="2:62">
      <c r="B891" s="6"/>
      <c r="D891" s="7" t="s">
        <v>31</v>
      </c>
      <c r="BJ891" s="3"/>
    </row>
    <row r="892" spans="2:62">
      <c r="B892" s="6"/>
      <c r="F892" s="13">
        <v>15</v>
      </c>
      <c r="G892" s="13"/>
      <c r="H892" s="1" t="s">
        <v>1</v>
      </c>
      <c r="M892" s="12">
        <f>+F892</f>
        <v>15</v>
      </c>
      <c r="N892" s="12"/>
      <c r="O892" s="1" t="s">
        <v>1</v>
      </c>
      <c r="T892" s="12">
        <f>+M892</f>
        <v>15</v>
      </c>
      <c r="U892" s="12"/>
      <c r="V892" s="1" t="s">
        <v>1</v>
      </c>
      <c r="AA892" s="12">
        <f>+T892</f>
        <v>15</v>
      </c>
      <c r="AB892" s="12"/>
      <c r="AC892" s="1" t="s">
        <v>1</v>
      </c>
      <c r="AH892" s="12">
        <f>+AA892</f>
        <v>15</v>
      </c>
      <c r="AI892" s="12"/>
      <c r="AJ892" s="1" t="s">
        <v>1</v>
      </c>
      <c r="BJ892" s="3"/>
    </row>
    <row r="893" spans="2:62">
      <c r="B893" s="6"/>
      <c r="BJ893" s="3"/>
    </row>
    <row r="894" spans="2:62">
      <c r="B894" s="6"/>
      <c r="E894" s="13">
        <v>5</v>
      </c>
      <c r="F894" s="13"/>
      <c r="G894" s="1" t="s">
        <v>0</v>
      </c>
      <c r="BJ894" s="3"/>
    </row>
    <row r="895" spans="2:62">
      <c r="B895" s="6"/>
      <c r="BJ895" s="3"/>
    </row>
    <row r="896" spans="2:62">
      <c r="B896" s="6"/>
      <c r="BJ896" s="3"/>
    </row>
    <row r="897" spans="2:62">
      <c r="B897" s="6"/>
      <c r="E897" s="1" t="s">
        <v>20</v>
      </c>
      <c r="G897" s="1" t="s">
        <v>21</v>
      </c>
      <c r="I897" s="1" t="s">
        <v>22</v>
      </c>
      <c r="L897" s="1" t="s">
        <v>27</v>
      </c>
      <c r="N897" s="1" t="s">
        <v>28</v>
      </c>
      <c r="P897" s="1" t="s">
        <v>29</v>
      </c>
      <c r="S897" s="1" t="s">
        <v>38</v>
      </c>
      <c r="U897" s="1" t="s">
        <v>34</v>
      </c>
      <c r="W897" s="1" t="s">
        <v>35</v>
      </c>
      <c r="BJ897" s="3"/>
    </row>
    <row r="898" spans="2:62">
      <c r="B898" s="6"/>
      <c r="E898" s="1" t="s">
        <v>15</v>
      </c>
      <c r="G898" s="12">
        <f>+F914</f>
        <v>1.5202702702702702</v>
      </c>
      <c r="H898" s="12"/>
      <c r="I898" s="12"/>
      <c r="L898" s="1" t="s">
        <v>15</v>
      </c>
      <c r="N898" s="12">
        <f>+F921</f>
        <v>1.1047463175122747</v>
      </c>
      <c r="O898" s="12"/>
      <c r="P898" s="12"/>
      <c r="S898" s="1" t="s">
        <v>15</v>
      </c>
      <c r="U898" s="12">
        <f>+F928</f>
        <v>1.0126805213103205</v>
      </c>
      <c r="V898" s="12"/>
      <c r="W898" s="12"/>
      <c r="Z898" s="1" t="s">
        <v>15</v>
      </c>
      <c r="AB898" s="12">
        <f>+N898</f>
        <v>1.1047463175122747</v>
      </c>
      <c r="AC898" s="12"/>
      <c r="AD898" s="12"/>
      <c r="AG898" s="1" t="s">
        <v>15</v>
      </c>
      <c r="AI898" s="12">
        <f>+G898</f>
        <v>1.5202702702702702</v>
      </c>
      <c r="AJ898" s="12"/>
      <c r="AK898" s="12"/>
      <c r="BJ898" s="3"/>
    </row>
    <row r="899" spans="2:62">
      <c r="B899" s="6"/>
      <c r="BJ899" s="3"/>
    </row>
    <row r="900" spans="2:62">
      <c r="B900" s="6"/>
      <c r="C900" s="12">
        <f>(E894*T905*T905/2+F892*(H901+K901+O901+R901+V901+Y901+AC901+AF901+AJ901)+M892*(O901+R901+V901+Y901+AC901+AF901+AJ901)+T892*(V901+Y901+AC901+AF901+AJ901)+AA892*(AC901+AF901+AJ901)+AH892*AJ901)/T905</f>
        <v>67.5</v>
      </c>
      <c r="D900" s="12"/>
      <c r="E900" s="1" t="s">
        <v>1</v>
      </c>
      <c r="AL900" s="12">
        <f>+E894*T905+F892+M892+T892+AA892+AH892-C900</f>
        <v>67.5</v>
      </c>
      <c r="AM900" s="12"/>
      <c r="AN900" s="1" t="s">
        <v>1</v>
      </c>
      <c r="BJ900" s="3"/>
    </row>
    <row r="901" spans="2:62">
      <c r="B901" s="6"/>
      <c r="C901" s="8"/>
      <c r="D901" s="12">
        <f>+F903/2</f>
        <v>1.2</v>
      </c>
      <c r="E901" s="12"/>
      <c r="F901" s="1" t="s">
        <v>3</v>
      </c>
      <c r="H901" s="12">
        <f>+D901</f>
        <v>1.2</v>
      </c>
      <c r="I901" s="12"/>
      <c r="J901" s="1" t="s">
        <v>3</v>
      </c>
      <c r="K901" s="12">
        <f>+H901</f>
        <v>1.2</v>
      </c>
      <c r="L901" s="12"/>
      <c r="M901" s="1" t="s">
        <v>3</v>
      </c>
      <c r="O901" s="12">
        <f>+K901</f>
        <v>1.2</v>
      </c>
      <c r="P901" s="12"/>
      <c r="Q901" s="1" t="s">
        <v>3</v>
      </c>
      <c r="R901" s="12">
        <f>+O901</f>
        <v>1.2</v>
      </c>
      <c r="S901" s="12"/>
      <c r="T901" s="1" t="s">
        <v>3</v>
      </c>
      <c r="V901" s="12">
        <f>+R901</f>
        <v>1.2</v>
      </c>
      <c r="W901" s="12"/>
      <c r="X901" s="1" t="s">
        <v>3</v>
      </c>
      <c r="Y901" s="12">
        <f>+V901</f>
        <v>1.2</v>
      </c>
      <c r="Z901" s="12"/>
      <c r="AA901" s="1" t="s">
        <v>3</v>
      </c>
      <c r="AC901" s="12">
        <f>+Y901</f>
        <v>1.2</v>
      </c>
      <c r="AD901" s="12"/>
      <c r="AE901" s="1" t="s">
        <v>3</v>
      </c>
      <c r="AF901" s="12">
        <f>+AC901</f>
        <v>1.2</v>
      </c>
      <c r="AG901" s="12"/>
      <c r="AH901" s="1" t="s">
        <v>3</v>
      </c>
      <c r="AJ901" s="12">
        <f>+AF901</f>
        <v>1.2</v>
      </c>
      <c r="AK901" s="12"/>
      <c r="AL901" s="1" t="s">
        <v>3</v>
      </c>
      <c r="AM901" s="8"/>
      <c r="BJ901" s="3"/>
    </row>
    <row r="902" spans="2:62">
      <c r="B902" s="6"/>
      <c r="C902" s="8"/>
      <c r="D902" s="8"/>
      <c r="AL902" s="8"/>
      <c r="AM902" s="8"/>
      <c r="BJ902" s="3"/>
    </row>
    <row r="903" spans="2:62">
      <c r="B903" s="6"/>
      <c r="C903" s="8"/>
      <c r="F903" s="12">
        <f>+T905/5</f>
        <v>2.4</v>
      </c>
      <c r="G903" s="12"/>
      <c r="H903" s="1" t="s">
        <v>3</v>
      </c>
      <c r="M903" s="12">
        <f>+F903</f>
        <v>2.4</v>
      </c>
      <c r="N903" s="12"/>
      <c r="O903" s="1" t="s">
        <v>3</v>
      </c>
      <c r="T903" s="12">
        <f>+M903</f>
        <v>2.4</v>
      </c>
      <c r="U903" s="12"/>
      <c r="V903" s="1" t="s">
        <v>3</v>
      </c>
      <c r="AA903" s="12">
        <f>+T903</f>
        <v>2.4</v>
      </c>
      <c r="AB903" s="12"/>
      <c r="AC903" s="1" t="s">
        <v>3</v>
      </c>
      <c r="AH903" s="12">
        <f>+AA903</f>
        <v>2.4</v>
      </c>
      <c r="AI903" s="12"/>
      <c r="AJ903" s="1" t="s">
        <v>3</v>
      </c>
      <c r="BJ903" s="3"/>
    </row>
    <row r="904" spans="2:62">
      <c r="B904" s="6"/>
      <c r="C904" s="8"/>
      <c r="D904" s="8"/>
      <c r="BJ904" s="3"/>
    </row>
    <row r="905" spans="2:62">
      <c r="B905" s="6"/>
      <c r="S905" s="1" t="s">
        <v>2</v>
      </c>
      <c r="T905" s="13">
        <v>12</v>
      </c>
      <c r="U905" s="13"/>
      <c r="V905" s="1" t="s">
        <v>3</v>
      </c>
      <c r="BJ905" s="3"/>
    </row>
    <row r="906" spans="2:62">
      <c r="B906" s="6"/>
      <c r="F906" s="1" t="s">
        <v>4</v>
      </c>
      <c r="BJ906" s="3"/>
    </row>
    <row r="907" spans="2:62">
      <c r="B907" s="6"/>
      <c r="BJ907" s="3"/>
    </row>
    <row r="908" spans="2:62">
      <c r="B908" s="6"/>
      <c r="D908" s="1" t="s">
        <v>5</v>
      </c>
      <c r="E908" s="12">
        <f>+F903</f>
        <v>2.4</v>
      </c>
      <c r="F908" s="12"/>
      <c r="G908" s="8" t="s">
        <v>6</v>
      </c>
      <c r="H908" s="1">
        <v>4</v>
      </c>
      <c r="I908" s="8" t="s">
        <v>7</v>
      </c>
      <c r="J908" s="12">
        <f>+E908/H908</f>
        <v>0.6</v>
      </c>
      <c r="K908" s="12"/>
      <c r="L908" s="1" t="s">
        <v>3</v>
      </c>
      <c r="S908" s="1" t="s">
        <v>11</v>
      </c>
      <c r="U908" s="12">
        <f>+C900</f>
        <v>67.5</v>
      </c>
      <c r="V908" s="12"/>
      <c r="W908" s="8" t="s">
        <v>8</v>
      </c>
      <c r="X908" s="12">
        <f>+J908</f>
        <v>0.6</v>
      </c>
      <c r="Y908" s="12"/>
      <c r="Z908" s="8" t="s">
        <v>9</v>
      </c>
      <c r="AA908" s="12">
        <f>+E894</f>
        <v>5</v>
      </c>
      <c r="AB908" s="12"/>
      <c r="AC908" s="8" t="s">
        <v>8</v>
      </c>
      <c r="AD908" s="12">
        <f>+J908</f>
        <v>0.6</v>
      </c>
      <c r="AE908" s="12"/>
      <c r="AF908" s="8" t="s">
        <v>8</v>
      </c>
      <c r="AG908" s="12">
        <f>+AD908/2</f>
        <v>0.3</v>
      </c>
      <c r="AH908" s="12"/>
      <c r="AI908" s="8" t="s">
        <v>7</v>
      </c>
      <c r="AJ908" s="12">
        <f>+U908*X908-AA908*AD908*AG908</f>
        <v>39.6</v>
      </c>
      <c r="AK908" s="12"/>
      <c r="AL908" s="12"/>
      <c r="AM908" s="1" t="s">
        <v>10</v>
      </c>
      <c r="BJ908" s="3"/>
    </row>
    <row r="909" spans="2:62">
      <c r="B909" s="6"/>
      <c r="D909" s="1" t="s">
        <v>5</v>
      </c>
      <c r="E909" s="1">
        <v>2</v>
      </c>
      <c r="F909" s="8" t="s">
        <v>8</v>
      </c>
      <c r="G909" s="12">
        <f>+E908</f>
        <v>2.4</v>
      </c>
      <c r="H909" s="12"/>
      <c r="I909" s="8" t="s">
        <v>6</v>
      </c>
      <c r="J909" s="1">
        <v>4</v>
      </c>
      <c r="K909" s="8" t="s">
        <v>7</v>
      </c>
      <c r="L909" s="12">
        <f>E909*G909/J909</f>
        <v>1.2</v>
      </c>
      <c r="M909" s="12"/>
      <c r="N909" s="1" t="s">
        <v>3</v>
      </c>
      <c r="S909" s="1" t="s">
        <v>12</v>
      </c>
      <c r="U909" s="12">
        <f>+C900</f>
        <v>67.5</v>
      </c>
      <c r="V909" s="12"/>
      <c r="W909" s="8" t="s">
        <v>8</v>
      </c>
      <c r="X909" s="12">
        <f>+L909</f>
        <v>1.2</v>
      </c>
      <c r="Y909" s="12"/>
      <c r="Z909" s="8" t="s">
        <v>9</v>
      </c>
      <c r="AA909" s="12">
        <f>+E894</f>
        <v>5</v>
      </c>
      <c r="AB909" s="12"/>
      <c r="AC909" s="8" t="s">
        <v>8</v>
      </c>
      <c r="AD909" s="12">
        <f>+L909</f>
        <v>1.2</v>
      </c>
      <c r="AE909" s="12"/>
      <c r="AF909" s="8" t="s">
        <v>8</v>
      </c>
      <c r="AG909" s="12">
        <f>+AD909/2</f>
        <v>0.6</v>
      </c>
      <c r="AH909" s="12"/>
      <c r="AI909" s="8" t="s">
        <v>7</v>
      </c>
      <c r="AJ909" s="12">
        <f>+U909*X909-AA909*AD909*AG909</f>
        <v>77.400000000000006</v>
      </c>
      <c r="AK909" s="12"/>
      <c r="AL909" s="12"/>
      <c r="AM909" s="1" t="s">
        <v>10</v>
      </c>
      <c r="BJ909" s="3"/>
    </row>
    <row r="910" spans="2:62">
      <c r="B910" s="6"/>
      <c r="D910" s="1" t="s">
        <v>5</v>
      </c>
      <c r="E910" s="1">
        <v>3</v>
      </c>
      <c r="F910" s="8" t="s">
        <v>8</v>
      </c>
      <c r="G910" s="12">
        <f>+G909</f>
        <v>2.4</v>
      </c>
      <c r="H910" s="12"/>
      <c r="I910" s="8" t="s">
        <v>6</v>
      </c>
      <c r="J910" s="1">
        <v>4</v>
      </c>
      <c r="K910" s="8" t="s">
        <v>7</v>
      </c>
      <c r="L910" s="12">
        <f>E910*G910/J910</f>
        <v>1.7999999999999998</v>
      </c>
      <c r="M910" s="12"/>
      <c r="N910" s="1" t="s">
        <v>3</v>
      </c>
      <c r="S910" s="1" t="s">
        <v>13</v>
      </c>
      <c r="U910" s="12">
        <f>+C900</f>
        <v>67.5</v>
      </c>
      <c r="V910" s="12"/>
      <c r="W910" s="8" t="s">
        <v>8</v>
      </c>
      <c r="X910" s="12">
        <f>+L910</f>
        <v>1.7999999999999998</v>
      </c>
      <c r="Y910" s="12"/>
      <c r="Z910" s="8" t="s">
        <v>9</v>
      </c>
      <c r="AA910" s="12">
        <f>+E894</f>
        <v>5</v>
      </c>
      <c r="AB910" s="12"/>
      <c r="AC910" s="8" t="s">
        <v>8</v>
      </c>
      <c r="AD910" s="12">
        <f>+L910</f>
        <v>1.7999999999999998</v>
      </c>
      <c r="AE910" s="12"/>
      <c r="AF910" s="8" t="s">
        <v>8</v>
      </c>
      <c r="AG910" s="12">
        <f>+AD910/2</f>
        <v>0.89999999999999991</v>
      </c>
      <c r="AH910" s="12"/>
      <c r="AI910" s="8" t="s">
        <v>9</v>
      </c>
      <c r="AJ910" s="12">
        <f>+F892</f>
        <v>15</v>
      </c>
      <c r="AK910" s="12"/>
      <c r="AL910" s="8" t="s">
        <v>8</v>
      </c>
      <c r="AM910" s="12">
        <f>+L910-D901</f>
        <v>0.59999999999999987</v>
      </c>
      <c r="AN910" s="12"/>
      <c r="AO910" s="8" t="s">
        <v>7</v>
      </c>
      <c r="AP910" s="12">
        <f>+U910*X910-AA910*AD910*AG910-AJ910*AM910</f>
        <v>104.39999999999999</v>
      </c>
      <c r="AQ910" s="12"/>
      <c r="AR910" s="12"/>
      <c r="AS910" s="1" t="s">
        <v>10</v>
      </c>
      <c r="BJ910" s="3"/>
    </row>
    <row r="911" spans="2:62">
      <c r="B911" s="6"/>
      <c r="D911" s="1" t="s">
        <v>5</v>
      </c>
      <c r="E911" s="12">
        <f>+G910</f>
        <v>2.4</v>
      </c>
      <c r="F911" s="12"/>
      <c r="G911" s="1" t="s">
        <v>3</v>
      </c>
      <c r="S911" s="1" t="s">
        <v>14</v>
      </c>
      <c r="V911" s="12">
        <f>+C900</f>
        <v>67.5</v>
      </c>
      <c r="W911" s="12"/>
      <c r="X911" s="8" t="s">
        <v>8</v>
      </c>
      <c r="Y911" s="12">
        <f>+E911</f>
        <v>2.4</v>
      </c>
      <c r="Z911" s="12"/>
      <c r="AA911" s="8" t="s">
        <v>9</v>
      </c>
      <c r="AB911" s="12">
        <f>+E894</f>
        <v>5</v>
      </c>
      <c r="AC911" s="12"/>
      <c r="AD911" s="8" t="s">
        <v>8</v>
      </c>
      <c r="AE911" s="12">
        <f>+E911</f>
        <v>2.4</v>
      </c>
      <c r="AF911" s="12"/>
      <c r="AG911" s="8" t="s">
        <v>8</v>
      </c>
      <c r="AH911" s="12">
        <f>+AE911/2</f>
        <v>1.2</v>
      </c>
      <c r="AI911" s="12"/>
      <c r="AJ911" s="8" t="s">
        <v>9</v>
      </c>
      <c r="AK911" s="12">
        <f>+F892</f>
        <v>15</v>
      </c>
      <c r="AL911" s="12"/>
      <c r="AM911" s="8" t="s">
        <v>8</v>
      </c>
      <c r="AN911" s="12">
        <f>+E911-D901</f>
        <v>1.2</v>
      </c>
      <c r="AO911" s="12"/>
      <c r="AP911" s="8" t="s">
        <v>7</v>
      </c>
      <c r="AQ911" s="12">
        <f>+V911*Y911-AB911*AE911*AH911-AK911*AN911</f>
        <v>129.6</v>
      </c>
      <c r="AR911" s="12"/>
      <c r="AS911" s="12"/>
      <c r="AT911" s="1" t="s">
        <v>10</v>
      </c>
      <c r="BJ911" s="3"/>
    </row>
    <row r="912" spans="2:62">
      <c r="B912" s="6"/>
      <c r="D912" s="1" t="s">
        <v>19</v>
      </c>
      <c r="BJ912" s="3"/>
    </row>
    <row r="913" spans="2:62">
      <c r="B913" s="6"/>
      <c r="D913" s="1" t="s">
        <v>15</v>
      </c>
      <c r="F913" s="12">
        <v>12.5</v>
      </c>
      <c r="G913" s="12"/>
      <c r="H913" s="8" t="s">
        <v>8</v>
      </c>
      <c r="I913" s="12">
        <f>+AQ911</f>
        <v>129.6</v>
      </c>
      <c r="J913" s="12"/>
      <c r="K913" s="12"/>
      <c r="L913" s="1" t="s">
        <v>16</v>
      </c>
      <c r="M913" s="12">
        <v>2.5</v>
      </c>
      <c r="N913" s="12"/>
      <c r="O913" s="8" t="s">
        <v>8</v>
      </c>
      <c r="P913" s="12">
        <f>+I913</f>
        <v>129.6</v>
      </c>
      <c r="Q913" s="12"/>
      <c r="R913" s="12"/>
      <c r="S913" s="8" t="s">
        <v>17</v>
      </c>
      <c r="T913" s="1">
        <v>3</v>
      </c>
      <c r="U913" s="8" t="s">
        <v>8</v>
      </c>
      <c r="V913" s="12">
        <f>+AJ908</f>
        <v>39.6</v>
      </c>
      <c r="W913" s="12"/>
      <c r="X913" s="12"/>
      <c r="Y913" s="8" t="s">
        <v>17</v>
      </c>
      <c r="Z913" s="1">
        <v>4</v>
      </c>
      <c r="AA913" s="8" t="s">
        <v>8</v>
      </c>
      <c r="AB913" s="12">
        <f>+AJ909</f>
        <v>77.400000000000006</v>
      </c>
      <c r="AC913" s="12"/>
      <c r="AD913" s="12"/>
      <c r="AE913" s="8" t="s">
        <v>17</v>
      </c>
      <c r="AF913" s="1">
        <v>3</v>
      </c>
      <c r="AG913" s="8" t="s">
        <v>8</v>
      </c>
      <c r="AH913" s="12">
        <f>+AP910</f>
        <v>104.39999999999999</v>
      </c>
      <c r="AI913" s="12"/>
      <c r="AJ913" s="12"/>
      <c r="AK913" s="1" t="s">
        <v>18</v>
      </c>
      <c r="BJ913" s="3"/>
    </row>
    <row r="914" spans="2:62">
      <c r="B914" s="6"/>
      <c r="D914" s="1" t="s">
        <v>15</v>
      </c>
      <c r="F914" s="12">
        <f>F913*I913/(M913*P913+T913*V913+Z913*AB913+AF913*AH913)</f>
        <v>1.5202702702702702</v>
      </c>
      <c r="G914" s="12"/>
      <c r="H914" s="12"/>
      <c r="BJ914" s="3"/>
    </row>
    <row r="915" spans="2:62">
      <c r="B915" s="6"/>
      <c r="D915" s="1" t="s">
        <v>5</v>
      </c>
      <c r="E915" s="12">
        <f>+M903</f>
        <v>2.4</v>
      </c>
      <c r="F915" s="12"/>
      <c r="G915" s="8" t="s">
        <v>6</v>
      </c>
      <c r="H915" s="1">
        <v>4</v>
      </c>
      <c r="I915" s="8" t="s">
        <v>17</v>
      </c>
      <c r="J915" s="12">
        <f>+F903</f>
        <v>2.4</v>
      </c>
      <c r="K915" s="12"/>
      <c r="L915" s="8" t="s">
        <v>7</v>
      </c>
      <c r="M915" s="12">
        <f>+E915/H915+J915</f>
        <v>3</v>
      </c>
      <c r="N915" s="12"/>
      <c r="O915" s="1" t="s">
        <v>3</v>
      </c>
      <c r="V915" s="1" t="s">
        <v>23</v>
      </c>
      <c r="X915" s="12">
        <f>+C900</f>
        <v>67.5</v>
      </c>
      <c r="Y915" s="12"/>
      <c r="Z915" s="8" t="s">
        <v>8</v>
      </c>
      <c r="AA915" s="12">
        <f>+M915</f>
        <v>3</v>
      </c>
      <c r="AB915" s="12"/>
      <c r="AC915" s="8" t="s">
        <v>9</v>
      </c>
      <c r="AD915" s="12">
        <f>+E894</f>
        <v>5</v>
      </c>
      <c r="AE915" s="12"/>
      <c r="AF915" s="8" t="s">
        <v>8</v>
      </c>
      <c r="AG915" s="12">
        <f>+M915</f>
        <v>3</v>
      </c>
      <c r="AH915" s="12"/>
      <c r="AI915" s="8" t="s">
        <v>8</v>
      </c>
      <c r="AJ915" s="12">
        <f>+AG915/2</f>
        <v>1.5</v>
      </c>
      <c r="AK915" s="12"/>
      <c r="AL915" s="8" t="s">
        <v>9</v>
      </c>
      <c r="AM915" s="12">
        <f>+F892</f>
        <v>15</v>
      </c>
      <c r="AN915" s="12"/>
      <c r="AO915" s="8" t="s">
        <v>8</v>
      </c>
      <c r="AP915" s="12">
        <f>+M915-D901</f>
        <v>1.8</v>
      </c>
      <c r="AQ915" s="12"/>
      <c r="AR915" s="8" t="s">
        <v>7</v>
      </c>
      <c r="AS915" s="12">
        <f>+X915*AA915-AD915*AG915*AJ915-AM915*AP915</f>
        <v>153</v>
      </c>
      <c r="AT915" s="12"/>
      <c r="AU915" s="12"/>
      <c r="AV915" s="1" t="s">
        <v>10</v>
      </c>
      <c r="BJ915" s="3"/>
    </row>
    <row r="916" spans="2:62">
      <c r="B916" s="6"/>
      <c r="D916" s="1" t="s">
        <v>5</v>
      </c>
      <c r="E916" s="1">
        <v>2</v>
      </c>
      <c r="F916" s="8" t="s">
        <v>8</v>
      </c>
      <c r="G916" s="12">
        <f>+E915</f>
        <v>2.4</v>
      </c>
      <c r="H916" s="12"/>
      <c r="I916" s="8" t="s">
        <v>6</v>
      </c>
      <c r="J916" s="1">
        <v>4</v>
      </c>
      <c r="K916" s="8" t="s">
        <v>17</v>
      </c>
      <c r="L916" s="12">
        <f>+J915</f>
        <v>2.4</v>
      </c>
      <c r="M916" s="12"/>
      <c r="N916" s="8" t="s">
        <v>7</v>
      </c>
      <c r="O916" s="12">
        <f>E916*G916/J916+L916</f>
        <v>3.5999999999999996</v>
      </c>
      <c r="P916" s="12"/>
      <c r="Q916" s="1" t="s">
        <v>3</v>
      </c>
      <c r="V916" s="1" t="s">
        <v>24</v>
      </c>
      <c r="X916" s="12">
        <f>+C900</f>
        <v>67.5</v>
      </c>
      <c r="Y916" s="12"/>
      <c r="Z916" s="8" t="s">
        <v>8</v>
      </c>
      <c r="AA916" s="12">
        <f>+O916</f>
        <v>3.5999999999999996</v>
      </c>
      <c r="AB916" s="12"/>
      <c r="AC916" s="8" t="s">
        <v>9</v>
      </c>
      <c r="AD916" s="12">
        <f>+E894</f>
        <v>5</v>
      </c>
      <c r="AE916" s="12"/>
      <c r="AF916" s="8" t="s">
        <v>8</v>
      </c>
      <c r="AG916" s="12">
        <f>+O916</f>
        <v>3.5999999999999996</v>
      </c>
      <c r="AH916" s="12"/>
      <c r="AI916" s="8" t="s">
        <v>8</v>
      </c>
      <c r="AJ916" s="12">
        <f>+AG916/2</f>
        <v>1.7999999999999998</v>
      </c>
      <c r="AK916" s="12"/>
      <c r="AL916" s="8" t="s">
        <v>9</v>
      </c>
      <c r="AM916" s="12">
        <f>+F892</f>
        <v>15</v>
      </c>
      <c r="AN916" s="12"/>
      <c r="AO916" s="8" t="s">
        <v>8</v>
      </c>
      <c r="AP916" s="12">
        <f>+O916-D901</f>
        <v>2.3999999999999995</v>
      </c>
      <c r="AQ916" s="12"/>
      <c r="AR916" s="8" t="s">
        <v>7</v>
      </c>
      <c r="AS916" s="12">
        <f>+X916*AA916-AD916*AG916*AJ916-AM916*AP916</f>
        <v>174.59999999999997</v>
      </c>
      <c r="AT916" s="12"/>
      <c r="AU916" s="12"/>
      <c r="AV916" s="1" t="s">
        <v>10</v>
      </c>
      <c r="BJ916" s="3"/>
    </row>
    <row r="917" spans="2:62">
      <c r="B917" s="6"/>
      <c r="D917" s="1" t="s">
        <v>5</v>
      </c>
      <c r="E917" s="1">
        <v>3</v>
      </c>
      <c r="F917" s="8" t="s">
        <v>8</v>
      </c>
      <c r="G917" s="12">
        <f>+G916</f>
        <v>2.4</v>
      </c>
      <c r="H917" s="12"/>
      <c r="I917" s="8" t="s">
        <v>6</v>
      </c>
      <c r="J917" s="1">
        <v>4</v>
      </c>
      <c r="K917" s="8" t="s">
        <v>17</v>
      </c>
      <c r="L917" s="12">
        <f>+L916</f>
        <v>2.4</v>
      </c>
      <c r="M917" s="12"/>
      <c r="N917" s="8" t="s">
        <v>7</v>
      </c>
      <c r="O917" s="12">
        <f>E917*G917/J917+L917</f>
        <v>4.1999999999999993</v>
      </c>
      <c r="P917" s="12"/>
      <c r="Q917" s="1" t="s">
        <v>3</v>
      </c>
      <c r="V917" s="1" t="s">
        <v>25</v>
      </c>
      <c r="X917" s="12">
        <f>+C900</f>
        <v>67.5</v>
      </c>
      <c r="Y917" s="12"/>
      <c r="Z917" s="8" t="s">
        <v>8</v>
      </c>
      <c r="AA917" s="12">
        <f>+O917</f>
        <v>4.1999999999999993</v>
      </c>
      <c r="AB917" s="12"/>
      <c r="AC917" s="8" t="s">
        <v>9</v>
      </c>
      <c r="AD917" s="12">
        <f>+E894</f>
        <v>5</v>
      </c>
      <c r="AE917" s="12"/>
      <c r="AF917" s="8" t="s">
        <v>8</v>
      </c>
      <c r="AG917" s="12">
        <f>+O917</f>
        <v>4.1999999999999993</v>
      </c>
      <c r="AH917" s="12"/>
      <c r="AI917" s="8" t="s">
        <v>8</v>
      </c>
      <c r="AJ917" s="12">
        <f>+AG917/2</f>
        <v>2.0999999999999996</v>
      </c>
      <c r="AK917" s="12"/>
      <c r="AL917" s="8" t="s">
        <v>9</v>
      </c>
      <c r="AM917" s="12">
        <f>+F892</f>
        <v>15</v>
      </c>
      <c r="AN917" s="12"/>
      <c r="AO917" s="8" t="s">
        <v>8</v>
      </c>
      <c r="AP917" s="12">
        <f>+O917-D901</f>
        <v>2.9999999999999991</v>
      </c>
      <c r="AQ917" s="12"/>
      <c r="AR917" s="8" t="s">
        <v>9</v>
      </c>
      <c r="AS917" s="12">
        <f>+M892</f>
        <v>15</v>
      </c>
      <c r="AT917" s="12"/>
      <c r="AU917" s="8" t="s">
        <v>8</v>
      </c>
      <c r="AV917" s="12">
        <f>+O917-F903-K901</f>
        <v>0.59999999999999942</v>
      </c>
      <c r="AW917" s="12"/>
      <c r="AX917" s="8" t="s">
        <v>7</v>
      </c>
      <c r="AY917" s="12">
        <f>+X917*AA917-AD917*AG917*AJ917-AM917*AP917-AS917*AV917</f>
        <v>185.39999999999998</v>
      </c>
      <c r="AZ917" s="12"/>
      <c r="BA917" s="12"/>
      <c r="BB917" s="1" t="s">
        <v>10</v>
      </c>
      <c r="BJ917" s="3"/>
    </row>
    <row r="918" spans="2:62">
      <c r="B918" s="6"/>
      <c r="D918" s="1" t="s">
        <v>5</v>
      </c>
      <c r="E918" s="12">
        <f>+F903+M903</f>
        <v>4.8</v>
      </c>
      <c r="F918" s="12"/>
      <c r="G918" s="1" t="s">
        <v>3</v>
      </c>
      <c r="V918" s="1" t="s">
        <v>14</v>
      </c>
      <c r="Y918" s="12">
        <f>+C900</f>
        <v>67.5</v>
      </c>
      <c r="Z918" s="12"/>
      <c r="AA918" s="8" t="s">
        <v>8</v>
      </c>
      <c r="AB918" s="12">
        <f>+E918</f>
        <v>4.8</v>
      </c>
      <c r="AC918" s="12"/>
      <c r="AD918" s="8" t="s">
        <v>9</v>
      </c>
      <c r="AE918" s="12">
        <f>+E894</f>
        <v>5</v>
      </c>
      <c r="AF918" s="12"/>
      <c r="AG918" s="8" t="s">
        <v>8</v>
      </c>
      <c r="AH918" s="12">
        <f>+E918</f>
        <v>4.8</v>
      </c>
      <c r="AI918" s="12"/>
      <c r="AJ918" s="8" t="s">
        <v>8</v>
      </c>
      <c r="AK918" s="12">
        <f>+AH918/2</f>
        <v>2.4</v>
      </c>
      <c r="AL918" s="12"/>
      <c r="AM918" s="8" t="s">
        <v>9</v>
      </c>
      <c r="AN918" s="12">
        <f>+F892</f>
        <v>15</v>
      </c>
      <c r="AO918" s="12"/>
      <c r="AP918" s="8" t="s">
        <v>8</v>
      </c>
      <c r="AQ918" s="12">
        <f>+E918-D901</f>
        <v>3.5999999999999996</v>
      </c>
      <c r="AR918" s="12"/>
      <c r="AS918" s="8" t="s">
        <v>9</v>
      </c>
      <c r="AT918" s="12">
        <f>+M892</f>
        <v>15</v>
      </c>
      <c r="AU918" s="12"/>
      <c r="AV918" s="8" t="s">
        <v>8</v>
      </c>
      <c r="AW918" s="12">
        <f>+E918-D901-H901-K901</f>
        <v>1.1999999999999995</v>
      </c>
      <c r="AX918" s="12"/>
      <c r="AY918" s="8" t="s">
        <v>7</v>
      </c>
      <c r="AZ918" s="12">
        <f>+Y918*AB918-AE918*AH918*AK918-AN918*AQ918-AT918*AW918</f>
        <v>194.39999999999998</v>
      </c>
      <c r="BA918" s="12"/>
      <c r="BB918" s="12"/>
      <c r="BC918" s="1" t="s">
        <v>10</v>
      </c>
      <c r="BJ918" s="3"/>
    </row>
    <row r="919" spans="2:62">
      <c r="B919" s="6"/>
      <c r="D919" s="1" t="s">
        <v>26</v>
      </c>
      <c r="BJ919" s="3"/>
    </row>
    <row r="920" spans="2:62">
      <c r="B920" s="6"/>
      <c r="D920" s="1" t="s">
        <v>15</v>
      </c>
      <c r="F920" s="12">
        <v>12.5</v>
      </c>
      <c r="G920" s="12"/>
      <c r="H920" s="8" t="s">
        <v>8</v>
      </c>
      <c r="I920" s="12">
        <f>+AZ918</f>
        <v>194.39999999999998</v>
      </c>
      <c r="J920" s="12"/>
      <c r="K920" s="12"/>
      <c r="L920" s="1" t="s">
        <v>16</v>
      </c>
      <c r="M920" s="12">
        <v>2.5</v>
      </c>
      <c r="N920" s="12"/>
      <c r="O920" s="8" t="s">
        <v>8</v>
      </c>
      <c r="P920" s="12">
        <f>+I920</f>
        <v>194.39999999999998</v>
      </c>
      <c r="Q920" s="12"/>
      <c r="R920" s="12"/>
      <c r="S920" s="8" t="s">
        <v>17</v>
      </c>
      <c r="T920" s="1">
        <v>3</v>
      </c>
      <c r="U920" s="8" t="s">
        <v>8</v>
      </c>
      <c r="V920" s="12">
        <f>+AS915</f>
        <v>153</v>
      </c>
      <c r="W920" s="12"/>
      <c r="X920" s="12"/>
      <c r="Y920" s="8" t="s">
        <v>17</v>
      </c>
      <c r="Z920" s="1">
        <v>4</v>
      </c>
      <c r="AA920" s="8" t="s">
        <v>8</v>
      </c>
      <c r="AB920" s="12">
        <f>+AS916</f>
        <v>174.59999999999997</v>
      </c>
      <c r="AC920" s="12"/>
      <c r="AD920" s="12"/>
      <c r="AE920" s="8" t="s">
        <v>17</v>
      </c>
      <c r="AF920" s="1">
        <v>3</v>
      </c>
      <c r="AG920" s="8" t="s">
        <v>8</v>
      </c>
      <c r="AH920" s="12">
        <f>+AY917</f>
        <v>185.39999999999998</v>
      </c>
      <c r="AI920" s="12"/>
      <c r="AJ920" s="12"/>
      <c r="AK920" s="1" t="s">
        <v>18</v>
      </c>
      <c r="BJ920" s="3"/>
    </row>
    <row r="921" spans="2:62">
      <c r="B921" s="6"/>
      <c r="D921" s="1" t="s">
        <v>15</v>
      </c>
      <c r="F921" s="12">
        <f>F920*I920/(M920*P920+T920*V920+Z920*AB920+AF920*AH920)</f>
        <v>1.1047463175122747</v>
      </c>
      <c r="G921" s="12"/>
      <c r="H921" s="12"/>
      <c r="BJ921" s="3"/>
    </row>
    <row r="922" spans="2:62">
      <c r="B922" s="6"/>
      <c r="D922" s="1" t="s">
        <v>5</v>
      </c>
      <c r="E922" s="12">
        <f>+T903</f>
        <v>2.4</v>
      </c>
      <c r="F922" s="12"/>
      <c r="G922" s="8" t="s">
        <v>6</v>
      </c>
      <c r="H922" s="1">
        <v>4</v>
      </c>
      <c r="I922" s="8" t="s">
        <v>17</v>
      </c>
      <c r="J922" s="12">
        <f>+F903+M903</f>
        <v>4.8</v>
      </c>
      <c r="K922" s="12"/>
      <c r="L922" s="8" t="s">
        <v>7</v>
      </c>
      <c r="M922" s="12">
        <f>+E922/H922+J922</f>
        <v>5.3999999999999995</v>
      </c>
      <c r="N922" s="12"/>
      <c r="O922" s="1" t="s">
        <v>3</v>
      </c>
      <c r="V922" s="1" t="s">
        <v>39</v>
      </c>
      <c r="X922" s="12">
        <f>+C900</f>
        <v>67.5</v>
      </c>
      <c r="Y922" s="12"/>
      <c r="Z922" s="8" t="s">
        <v>8</v>
      </c>
      <c r="AA922" s="12">
        <f>+M922</f>
        <v>5.3999999999999995</v>
      </c>
      <c r="AB922" s="12"/>
      <c r="AC922" s="8" t="s">
        <v>9</v>
      </c>
      <c r="AD922" s="12">
        <f>+E894</f>
        <v>5</v>
      </c>
      <c r="AE922" s="12"/>
      <c r="AF922" s="8" t="s">
        <v>8</v>
      </c>
      <c r="AG922" s="12">
        <f>+M922</f>
        <v>5.3999999999999995</v>
      </c>
      <c r="AH922" s="12"/>
      <c r="AI922" s="8" t="s">
        <v>8</v>
      </c>
      <c r="AJ922" s="12">
        <f>+AG922/2</f>
        <v>2.6999999999999997</v>
      </c>
      <c r="AK922" s="12"/>
      <c r="AL922" s="8" t="s">
        <v>9</v>
      </c>
      <c r="AM922" s="12">
        <f>+F892</f>
        <v>15</v>
      </c>
      <c r="AN922" s="12"/>
      <c r="AO922" s="8" t="s">
        <v>8</v>
      </c>
      <c r="AP922" s="12">
        <f>+M922-D901</f>
        <v>4.1999999999999993</v>
      </c>
      <c r="AQ922" s="12"/>
      <c r="AR922" s="8" t="s">
        <v>9</v>
      </c>
      <c r="AS922" s="12">
        <f>+M892</f>
        <v>15</v>
      </c>
      <c r="AT922" s="12"/>
      <c r="AU922" s="8" t="s">
        <v>8</v>
      </c>
      <c r="AV922" s="12">
        <f>+M922-F903-K901</f>
        <v>1.7999999999999996</v>
      </c>
      <c r="AW922" s="12"/>
      <c r="AX922" s="8" t="s">
        <v>7</v>
      </c>
      <c r="AY922" s="12">
        <f>+X922*AA922-AD922*AG922*AJ922-AM922*AP922-AS922*AV922</f>
        <v>201.59999999999997</v>
      </c>
      <c r="AZ922" s="12"/>
      <c r="BA922" s="12"/>
      <c r="BB922" s="1" t="s">
        <v>10</v>
      </c>
      <c r="BJ922" s="3"/>
    </row>
    <row r="923" spans="2:62">
      <c r="B923" s="6"/>
      <c r="D923" s="1" t="s">
        <v>5</v>
      </c>
      <c r="E923" s="1">
        <v>2</v>
      </c>
      <c r="F923" s="8" t="s">
        <v>8</v>
      </c>
      <c r="G923" s="12">
        <f>+E922</f>
        <v>2.4</v>
      </c>
      <c r="H923" s="12"/>
      <c r="I923" s="8" t="s">
        <v>6</v>
      </c>
      <c r="J923" s="1">
        <v>4</v>
      </c>
      <c r="K923" s="8" t="s">
        <v>17</v>
      </c>
      <c r="L923" s="12">
        <f>+J922</f>
        <v>4.8</v>
      </c>
      <c r="M923" s="12"/>
      <c r="N923" s="8" t="s">
        <v>7</v>
      </c>
      <c r="O923" s="12">
        <f>E923*G923/J923+L923</f>
        <v>6</v>
      </c>
      <c r="P923" s="12"/>
      <c r="Q923" s="1" t="s">
        <v>3</v>
      </c>
      <c r="V923" s="1" t="s">
        <v>36</v>
      </c>
      <c r="X923" s="12">
        <f>+C900</f>
        <v>67.5</v>
      </c>
      <c r="Y923" s="12"/>
      <c r="Z923" s="8" t="s">
        <v>8</v>
      </c>
      <c r="AA923" s="12">
        <f>+O923</f>
        <v>6</v>
      </c>
      <c r="AB923" s="12"/>
      <c r="AC923" s="8" t="s">
        <v>9</v>
      </c>
      <c r="AD923" s="12">
        <f>+E894</f>
        <v>5</v>
      </c>
      <c r="AE923" s="12"/>
      <c r="AF923" s="8" t="s">
        <v>8</v>
      </c>
      <c r="AG923" s="12">
        <f>+O923</f>
        <v>6</v>
      </c>
      <c r="AH923" s="12"/>
      <c r="AI923" s="8" t="s">
        <v>8</v>
      </c>
      <c r="AJ923" s="12">
        <f>+AG923/2</f>
        <v>3</v>
      </c>
      <c r="AK923" s="12"/>
      <c r="AL923" s="8" t="s">
        <v>9</v>
      </c>
      <c r="AM923" s="12">
        <f>+F892</f>
        <v>15</v>
      </c>
      <c r="AN923" s="12"/>
      <c r="AO923" s="8" t="s">
        <v>8</v>
      </c>
      <c r="AP923" s="12">
        <f>+O923-D901</f>
        <v>4.8</v>
      </c>
      <c r="AQ923" s="12"/>
      <c r="AR923" s="8" t="s">
        <v>9</v>
      </c>
      <c r="AS923" s="12">
        <f>+M892</f>
        <v>15</v>
      </c>
      <c r="AT923" s="12"/>
      <c r="AU923" s="8" t="s">
        <v>8</v>
      </c>
      <c r="AV923" s="12">
        <f>+O923-F903-K901</f>
        <v>2.4000000000000004</v>
      </c>
      <c r="AW923" s="12"/>
      <c r="AX923" s="8" t="s">
        <v>7</v>
      </c>
      <c r="AY923" s="12">
        <f>+X923*AA923-AD923*AG923*AJ923-AM923*AP923-AS923*AV923</f>
        <v>207</v>
      </c>
      <c r="AZ923" s="12"/>
      <c r="BA923" s="12"/>
      <c r="BB923" s="1" t="s">
        <v>10</v>
      </c>
      <c r="BJ923" s="3"/>
    </row>
    <row r="924" spans="2:62">
      <c r="B924" s="6"/>
      <c r="D924" s="1" t="s">
        <v>5</v>
      </c>
      <c r="E924" s="1">
        <v>3</v>
      </c>
      <c r="F924" s="8" t="s">
        <v>8</v>
      </c>
      <c r="G924" s="12">
        <f>+G923</f>
        <v>2.4</v>
      </c>
      <c r="H924" s="12"/>
      <c r="I924" s="8" t="s">
        <v>6</v>
      </c>
      <c r="J924" s="1">
        <v>4</v>
      </c>
      <c r="K924" s="8" t="s">
        <v>17</v>
      </c>
      <c r="L924" s="12">
        <f>+L923</f>
        <v>4.8</v>
      </c>
      <c r="M924" s="12"/>
      <c r="N924" s="8" t="s">
        <v>7</v>
      </c>
      <c r="O924" s="12">
        <f>E924*G924/J924+L924</f>
        <v>6.6</v>
      </c>
      <c r="P924" s="12"/>
      <c r="Q924" s="1" t="s">
        <v>3</v>
      </c>
      <c r="V924" s="1" t="s">
        <v>37</v>
      </c>
      <c r="X924" s="12">
        <f>+C900</f>
        <v>67.5</v>
      </c>
      <c r="Y924" s="12"/>
      <c r="Z924" s="8" t="s">
        <v>8</v>
      </c>
      <c r="AA924" s="12">
        <f>+O924</f>
        <v>6.6</v>
      </c>
      <c r="AB924" s="12"/>
      <c r="AC924" s="8" t="s">
        <v>9</v>
      </c>
      <c r="AD924" s="12">
        <f>+E894</f>
        <v>5</v>
      </c>
      <c r="AE924" s="12"/>
      <c r="AF924" s="8" t="s">
        <v>8</v>
      </c>
      <c r="AG924" s="12">
        <f>+O924</f>
        <v>6.6</v>
      </c>
      <c r="AH924" s="12"/>
      <c r="AI924" s="8" t="s">
        <v>8</v>
      </c>
      <c r="AJ924" s="12">
        <f>+AG924/2</f>
        <v>3.3</v>
      </c>
      <c r="AK924" s="12"/>
      <c r="AL924" s="8" t="s">
        <v>9</v>
      </c>
      <c r="AM924" s="12">
        <f>+F892</f>
        <v>15</v>
      </c>
      <c r="AN924" s="12"/>
      <c r="AO924" s="8" t="s">
        <v>8</v>
      </c>
      <c r="AP924" s="12">
        <f>+O924-D901</f>
        <v>5.3999999999999995</v>
      </c>
      <c r="AQ924" s="12"/>
      <c r="AR924" s="8" t="s">
        <v>9</v>
      </c>
      <c r="AS924" s="12">
        <f>+M892</f>
        <v>15</v>
      </c>
      <c r="AT924" s="12"/>
      <c r="AU924" s="8" t="s">
        <v>8</v>
      </c>
      <c r="AV924" s="12">
        <f>+O924-F903-K901</f>
        <v>2.9999999999999991</v>
      </c>
      <c r="AW924" s="12"/>
      <c r="AX924" s="8" t="s">
        <v>9</v>
      </c>
      <c r="AY924" s="12">
        <f>+T892</f>
        <v>15</v>
      </c>
      <c r="AZ924" s="12"/>
      <c r="BA924" s="8" t="s">
        <v>8</v>
      </c>
      <c r="BB924" s="12">
        <f>+O924-F903-M903-R901</f>
        <v>0.59999999999999942</v>
      </c>
      <c r="BC924" s="12"/>
      <c r="BD924" s="8" t="s">
        <v>7</v>
      </c>
      <c r="BE924" s="12">
        <f>+X924*AA924-AD924*AG924*AJ924-AM924*AP924-AS924*AV924-AY924*BB924</f>
        <v>201.60000000000002</v>
      </c>
      <c r="BF924" s="12"/>
      <c r="BG924" s="12"/>
      <c r="BH924" s="1" t="s">
        <v>10</v>
      </c>
      <c r="BJ924" s="3"/>
    </row>
    <row r="925" spans="2:62">
      <c r="B925" s="6"/>
      <c r="D925" s="1" t="s">
        <v>5</v>
      </c>
      <c r="E925" s="12">
        <f>+T905/2</f>
        <v>6</v>
      </c>
      <c r="F925" s="12"/>
      <c r="G925" s="1" t="s">
        <v>3</v>
      </c>
      <c r="V925" s="1" t="s">
        <v>14</v>
      </c>
      <c r="Y925" s="12">
        <f>+C900</f>
        <v>67.5</v>
      </c>
      <c r="Z925" s="12"/>
      <c r="AA925" s="8" t="s">
        <v>8</v>
      </c>
      <c r="AB925" s="12">
        <f>+E925</f>
        <v>6</v>
      </c>
      <c r="AC925" s="12"/>
      <c r="AD925" s="8" t="s">
        <v>9</v>
      </c>
      <c r="AE925" s="12">
        <f>+E894</f>
        <v>5</v>
      </c>
      <c r="AF925" s="12"/>
      <c r="AG925" s="8" t="s">
        <v>8</v>
      </c>
      <c r="AH925" s="12">
        <f>+E925</f>
        <v>6</v>
      </c>
      <c r="AI925" s="12"/>
      <c r="AJ925" s="8" t="s">
        <v>8</v>
      </c>
      <c r="AK925" s="12">
        <f>+AH925/2</f>
        <v>3</v>
      </c>
      <c r="AL925" s="12"/>
      <c r="AM925" s="8" t="s">
        <v>9</v>
      </c>
      <c r="AN925" s="12">
        <f>+F892</f>
        <v>15</v>
      </c>
      <c r="AO925" s="12"/>
      <c r="AP925" s="8" t="s">
        <v>8</v>
      </c>
      <c r="AQ925" s="12">
        <f>+E925-D901</f>
        <v>4.8</v>
      </c>
      <c r="AR925" s="12"/>
      <c r="AS925" s="8" t="s">
        <v>9</v>
      </c>
      <c r="AT925" s="12">
        <f>+M892</f>
        <v>15</v>
      </c>
      <c r="AU925" s="12"/>
      <c r="AV925" s="8" t="s">
        <v>8</v>
      </c>
      <c r="AW925" s="12">
        <f>+E925-F903-K901</f>
        <v>2.4000000000000004</v>
      </c>
      <c r="AX925" s="12"/>
      <c r="AY925" s="8" t="s">
        <v>7</v>
      </c>
      <c r="AZ925" s="12">
        <f>+Y925*AB925-AE925*AH925*AK925-AN925*AQ925-AT925*AW925</f>
        <v>207</v>
      </c>
      <c r="BA925" s="12"/>
      <c r="BB925" s="12"/>
      <c r="BC925" s="1" t="s">
        <v>10</v>
      </c>
      <c r="BJ925" s="3"/>
    </row>
    <row r="926" spans="2:62">
      <c r="B926" s="6"/>
      <c r="D926" s="1" t="s">
        <v>40</v>
      </c>
      <c r="BJ926" s="3"/>
    </row>
    <row r="927" spans="2:62">
      <c r="B927" s="6"/>
      <c r="D927" s="1" t="s">
        <v>15</v>
      </c>
      <c r="F927" s="12">
        <v>12.5</v>
      </c>
      <c r="G927" s="12"/>
      <c r="H927" s="8" t="s">
        <v>8</v>
      </c>
      <c r="I927" s="12">
        <f>+AZ925</f>
        <v>207</v>
      </c>
      <c r="J927" s="12"/>
      <c r="K927" s="12"/>
      <c r="L927" s="1" t="s">
        <v>16</v>
      </c>
      <c r="M927" s="12">
        <v>2.5</v>
      </c>
      <c r="N927" s="12"/>
      <c r="O927" s="8" t="s">
        <v>8</v>
      </c>
      <c r="P927" s="12">
        <f>+I927</f>
        <v>207</v>
      </c>
      <c r="Q927" s="12"/>
      <c r="R927" s="12"/>
      <c r="S927" s="8" t="s">
        <v>17</v>
      </c>
      <c r="T927" s="1">
        <v>3</v>
      </c>
      <c r="U927" s="8" t="s">
        <v>8</v>
      </c>
      <c r="V927" s="12">
        <f>+AY922</f>
        <v>201.59999999999997</v>
      </c>
      <c r="W927" s="12"/>
      <c r="X927" s="12"/>
      <c r="Y927" s="8" t="s">
        <v>17</v>
      </c>
      <c r="Z927" s="1">
        <v>4</v>
      </c>
      <c r="AA927" s="8" t="s">
        <v>8</v>
      </c>
      <c r="AB927" s="12">
        <f>+AY923</f>
        <v>207</v>
      </c>
      <c r="AC927" s="12"/>
      <c r="AD927" s="12"/>
      <c r="AE927" s="8" t="s">
        <v>17</v>
      </c>
      <c r="AF927" s="1">
        <v>3</v>
      </c>
      <c r="AG927" s="8" t="s">
        <v>8</v>
      </c>
      <c r="AH927" s="12">
        <f>+BE924</f>
        <v>201.60000000000002</v>
      </c>
      <c r="AI927" s="12"/>
      <c r="AJ927" s="12"/>
      <c r="AK927" s="1" t="s">
        <v>18</v>
      </c>
      <c r="BJ927" s="3"/>
    </row>
    <row r="928" spans="2:62">
      <c r="B928" s="6"/>
      <c r="D928" s="1" t="s">
        <v>15</v>
      </c>
      <c r="F928" s="12">
        <f>F927*I927/(M927*P927+T927*V927+Z927*AB927+AF927*AH927)</f>
        <v>1.0126805213103205</v>
      </c>
      <c r="G928" s="12"/>
      <c r="H928" s="12"/>
      <c r="BJ928" s="3"/>
    </row>
    <row r="929" spans="2:62">
      <c r="B929" s="6"/>
      <c r="F929" s="8"/>
      <c r="G929" s="8"/>
      <c r="H929" s="8"/>
      <c r="BJ929" s="3"/>
    </row>
    <row r="930" spans="2:62">
      <c r="B930" s="6"/>
      <c r="D930" s="7" t="s">
        <v>31</v>
      </c>
      <c r="BJ930" s="3"/>
    </row>
    <row r="931" spans="2:62">
      <c r="B931" s="6"/>
      <c r="F931" s="13">
        <v>15</v>
      </c>
      <c r="G931" s="13"/>
      <c r="H931" s="1" t="s">
        <v>1</v>
      </c>
      <c r="J931" s="12">
        <f>+F931</f>
        <v>15</v>
      </c>
      <c r="K931" s="12"/>
      <c r="L931" s="1" t="s">
        <v>1</v>
      </c>
      <c r="M931" s="12">
        <f>+F931</f>
        <v>15</v>
      </c>
      <c r="N931" s="12"/>
      <c r="O931" s="1" t="s">
        <v>1</v>
      </c>
      <c r="Q931" s="12">
        <f>+J931</f>
        <v>15</v>
      </c>
      <c r="R931" s="12"/>
      <c r="S931" s="1" t="s">
        <v>1</v>
      </c>
      <c r="T931" s="12">
        <f>+M931</f>
        <v>15</v>
      </c>
      <c r="U931" s="12"/>
      <c r="V931" s="1" t="s">
        <v>1</v>
      </c>
      <c r="X931" s="12">
        <f>+Q931</f>
        <v>15</v>
      </c>
      <c r="Y931" s="12"/>
      <c r="Z931" s="1" t="s">
        <v>1</v>
      </c>
      <c r="AA931" s="12">
        <f>+T931</f>
        <v>15</v>
      </c>
      <c r="AB931" s="12"/>
      <c r="AC931" s="1" t="s">
        <v>1</v>
      </c>
      <c r="AE931" s="12">
        <f>+X931</f>
        <v>15</v>
      </c>
      <c r="AF931" s="12"/>
      <c r="AG931" s="1" t="s">
        <v>1</v>
      </c>
      <c r="AH931" s="12">
        <f>+AA931</f>
        <v>15</v>
      </c>
      <c r="AI931" s="12"/>
      <c r="AJ931" s="1" t="s">
        <v>1</v>
      </c>
      <c r="BJ931" s="3"/>
    </row>
    <row r="932" spans="2:62">
      <c r="B932" s="6"/>
      <c r="BJ932" s="3"/>
    </row>
    <row r="933" spans="2:62">
      <c r="B933" s="6"/>
      <c r="E933" s="13">
        <v>5</v>
      </c>
      <c r="F933" s="13"/>
      <c r="G933" s="1" t="s">
        <v>0</v>
      </c>
      <c r="BJ933" s="3"/>
    </row>
    <row r="934" spans="2:62">
      <c r="B934" s="6"/>
      <c r="BJ934" s="3"/>
    </row>
    <row r="935" spans="2:62">
      <c r="B935" s="6"/>
      <c r="BJ935" s="3"/>
    </row>
    <row r="936" spans="2:62">
      <c r="B936" s="6"/>
      <c r="E936" s="1" t="s">
        <v>20</v>
      </c>
      <c r="G936" s="1" t="s">
        <v>21</v>
      </c>
      <c r="I936" s="1" t="s">
        <v>22</v>
      </c>
      <c r="L936" s="1" t="s">
        <v>27</v>
      </c>
      <c r="N936" s="1" t="s">
        <v>28</v>
      </c>
      <c r="P936" s="1" t="s">
        <v>29</v>
      </c>
      <c r="S936" s="1" t="s">
        <v>38</v>
      </c>
      <c r="U936" s="1" t="s">
        <v>34</v>
      </c>
      <c r="W936" s="1" t="s">
        <v>35</v>
      </c>
      <c r="BJ936" s="3"/>
    </row>
    <row r="937" spans="2:62">
      <c r="B937" s="6"/>
      <c r="E937" s="1" t="s">
        <v>15</v>
      </c>
      <c r="G937" s="12">
        <f>+F953</f>
        <v>1.5695067264573992</v>
      </c>
      <c r="H937" s="12"/>
      <c r="I937" s="12"/>
      <c r="L937" s="1" t="s">
        <v>15</v>
      </c>
      <c r="N937" s="12">
        <f>+F960</f>
        <v>1.1217948717948718</v>
      </c>
      <c r="O937" s="12"/>
      <c r="P937" s="12"/>
      <c r="S937" s="1" t="s">
        <v>15</v>
      </c>
      <c r="U937" s="12">
        <f>+F971</f>
        <v>1.0082968425904586</v>
      </c>
      <c r="V937" s="12"/>
      <c r="W937" s="12"/>
      <c r="Z937" s="1" t="s">
        <v>15</v>
      </c>
      <c r="AB937" s="12">
        <f>+N937</f>
        <v>1.1217948717948718</v>
      </c>
      <c r="AC937" s="12"/>
      <c r="AD937" s="12"/>
      <c r="AG937" s="1" t="s">
        <v>15</v>
      </c>
      <c r="AI937" s="12">
        <f>+G937</f>
        <v>1.5695067264573992</v>
      </c>
      <c r="AJ937" s="12"/>
      <c r="AK937" s="12"/>
      <c r="BJ937" s="3"/>
    </row>
    <row r="938" spans="2:62">
      <c r="B938" s="6"/>
      <c r="BJ938" s="3"/>
    </row>
    <row r="939" spans="2:62">
      <c r="B939" s="6"/>
      <c r="C939" s="12">
        <f>E933*T944/2+4.5*F931</f>
        <v>97.5</v>
      </c>
      <c r="D939" s="12"/>
      <c r="E939" s="1" t="s">
        <v>1</v>
      </c>
      <c r="AL939" s="12">
        <f>+E933*T944+F931+J931+M931+Q931+T931+X931+AA931+AE931+AH931-C939</f>
        <v>97.5</v>
      </c>
      <c r="AM939" s="12"/>
      <c r="AN939" s="1" t="s">
        <v>1</v>
      </c>
      <c r="BJ939" s="3"/>
    </row>
    <row r="940" spans="2:62">
      <c r="B940" s="6"/>
      <c r="C940" s="8"/>
      <c r="D940" s="12">
        <f>+F942/2</f>
        <v>1.2</v>
      </c>
      <c r="E940" s="12"/>
      <c r="F940" s="1" t="s">
        <v>3</v>
      </c>
      <c r="H940" s="12">
        <f>+D940</f>
        <v>1.2</v>
      </c>
      <c r="I940" s="12"/>
      <c r="J940" s="1" t="s">
        <v>3</v>
      </c>
      <c r="K940" s="12">
        <f>+H940</f>
        <v>1.2</v>
      </c>
      <c r="L940" s="12"/>
      <c r="M940" s="1" t="s">
        <v>3</v>
      </c>
      <c r="O940" s="12">
        <f>+K940</f>
        <v>1.2</v>
      </c>
      <c r="P940" s="12"/>
      <c r="Q940" s="1" t="s">
        <v>3</v>
      </c>
      <c r="R940" s="12">
        <f>+O940</f>
        <v>1.2</v>
      </c>
      <c r="S940" s="12"/>
      <c r="T940" s="1" t="s">
        <v>3</v>
      </c>
      <c r="V940" s="12">
        <f>+R940</f>
        <v>1.2</v>
      </c>
      <c r="W940" s="12"/>
      <c r="X940" s="1" t="s">
        <v>3</v>
      </c>
      <c r="Y940" s="12">
        <f>+V940</f>
        <v>1.2</v>
      </c>
      <c r="Z940" s="12"/>
      <c r="AA940" s="1" t="s">
        <v>3</v>
      </c>
      <c r="AC940" s="12">
        <f>+Y940</f>
        <v>1.2</v>
      </c>
      <c r="AD940" s="12"/>
      <c r="AE940" s="1" t="s">
        <v>3</v>
      </c>
      <c r="AF940" s="12">
        <f>+AC940</f>
        <v>1.2</v>
      </c>
      <c r="AG940" s="12"/>
      <c r="AH940" s="1" t="s">
        <v>3</v>
      </c>
      <c r="AJ940" s="12">
        <f>+AF940</f>
        <v>1.2</v>
      </c>
      <c r="AK940" s="12"/>
      <c r="AL940" s="1" t="s">
        <v>3</v>
      </c>
      <c r="AM940" s="8"/>
      <c r="BJ940" s="3"/>
    </row>
    <row r="941" spans="2:62">
      <c r="B941" s="6"/>
      <c r="C941" s="8"/>
      <c r="D941" s="8"/>
      <c r="AL941" s="8"/>
      <c r="AM941" s="8"/>
      <c r="BJ941" s="3"/>
    </row>
    <row r="942" spans="2:62">
      <c r="B942" s="6"/>
      <c r="C942" s="8"/>
      <c r="F942" s="12">
        <f>+T944/5</f>
        <v>2.4</v>
      </c>
      <c r="G942" s="12"/>
      <c r="H942" s="1" t="s">
        <v>3</v>
      </c>
      <c r="M942" s="12">
        <f>+F942</f>
        <v>2.4</v>
      </c>
      <c r="N942" s="12"/>
      <c r="O942" s="1" t="s">
        <v>3</v>
      </c>
      <c r="T942" s="12">
        <f>+M942</f>
        <v>2.4</v>
      </c>
      <c r="U942" s="12"/>
      <c r="V942" s="1" t="s">
        <v>3</v>
      </c>
      <c r="AA942" s="12">
        <f>+T942</f>
        <v>2.4</v>
      </c>
      <c r="AB942" s="12"/>
      <c r="AC942" s="1" t="s">
        <v>3</v>
      </c>
      <c r="AH942" s="12">
        <f>+AA942</f>
        <v>2.4</v>
      </c>
      <c r="AI942" s="12"/>
      <c r="AJ942" s="1" t="s">
        <v>3</v>
      </c>
      <c r="BJ942" s="3"/>
    </row>
    <row r="943" spans="2:62">
      <c r="B943" s="6"/>
      <c r="C943" s="8"/>
      <c r="D943" s="8"/>
      <c r="BJ943" s="3"/>
    </row>
    <row r="944" spans="2:62">
      <c r="B944" s="6"/>
      <c r="S944" s="1" t="s">
        <v>2</v>
      </c>
      <c r="T944" s="13">
        <v>12</v>
      </c>
      <c r="U944" s="13"/>
      <c r="V944" s="1" t="s">
        <v>3</v>
      </c>
      <c r="BJ944" s="3"/>
    </row>
    <row r="945" spans="2:62">
      <c r="B945" s="6"/>
      <c r="F945" s="1" t="s">
        <v>4</v>
      </c>
      <c r="BJ945" s="3"/>
    </row>
    <row r="946" spans="2:62">
      <c r="B946" s="6"/>
      <c r="BJ946" s="3"/>
    </row>
    <row r="947" spans="2:62">
      <c r="B947" s="6"/>
      <c r="D947" s="1" t="s">
        <v>5</v>
      </c>
      <c r="E947" s="12">
        <f>+F942</f>
        <v>2.4</v>
      </c>
      <c r="F947" s="12"/>
      <c r="G947" s="8" t="s">
        <v>6</v>
      </c>
      <c r="H947" s="1">
        <v>4</v>
      </c>
      <c r="I947" s="8" t="s">
        <v>7</v>
      </c>
      <c r="J947" s="12">
        <f>+E947/H947</f>
        <v>0.6</v>
      </c>
      <c r="K947" s="12"/>
      <c r="L947" s="1" t="s">
        <v>3</v>
      </c>
      <c r="S947" s="1" t="s">
        <v>11</v>
      </c>
      <c r="U947" s="12">
        <f>+C939</f>
        <v>97.5</v>
      </c>
      <c r="V947" s="12"/>
      <c r="W947" s="8" t="s">
        <v>8</v>
      </c>
      <c r="X947" s="12">
        <f>+J947</f>
        <v>0.6</v>
      </c>
      <c r="Y947" s="12"/>
      <c r="Z947" s="8" t="s">
        <v>9</v>
      </c>
      <c r="AA947" s="12">
        <f>+E933</f>
        <v>5</v>
      </c>
      <c r="AB947" s="12"/>
      <c r="AC947" s="8" t="s">
        <v>8</v>
      </c>
      <c r="AD947" s="12">
        <f>+J947</f>
        <v>0.6</v>
      </c>
      <c r="AE947" s="12"/>
      <c r="AF947" s="8" t="s">
        <v>8</v>
      </c>
      <c r="AG947" s="12">
        <f>+AD947/2</f>
        <v>0.3</v>
      </c>
      <c r="AH947" s="12"/>
      <c r="AI947" s="8" t="s">
        <v>7</v>
      </c>
      <c r="AJ947" s="12">
        <f>+U947*X947-AA947*AD947*AG947</f>
        <v>57.6</v>
      </c>
      <c r="AK947" s="12"/>
      <c r="AL947" s="12"/>
      <c r="AM947" s="1" t="s">
        <v>10</v>
      </c>
      <c r="BJ947" s="3"/>
    </row>
    <row r="948" spans="2:62">
      <c r="B948" s="6"/>
      <c r="D948" s="1" t="s">
        <v>5</v>
      </c>
      <c r="E948" s="1">
        <v>2</v>
      </c>
      <c r="F948" s="8" t="s">
        <v>8</v>
      </c>
      <c r="G948" s="12">
        <f>+E947</f>
        <v>2.4</v>
      </c>
      <c r="H948" s="12"/>
      <c r="I948" s="8" t="s">
        <v>6</v>
      </c>
      <c r="J948" s="1">
        <v>4</v>
      </c>
      <c r="K948" s="8" t="s">
        <v>7</v>
      </c>
      <c r="L948" s="12">
        <f>E948*G948/J948</f>
        <v>1.2</v>
      </c>
      <c r="M948" s="12"/>
      <c r="N948" s="1" t="s">
        <v>3</v>
      </c>
      <c r="S948" s="1" t="s">
        <v>12</v>
      </c>
      <c r="U948" s="12">
        <f>+C939</f>
        <v>97.5</v>
      </c>
      <c r="V948" s="12"/>
      <c r="W948" s="8" t="s">
        <v>8</v>
      </c>
      <c r="X948" s="12">
        <f>+L948</f>
        <v>1.2</v>
      </c>
      <c r="Y948" s="12"/>
      <c r="Z948" s="8" t="s">
        <v>9</v>
      </c>
      <c r="AA948" s="12">
        <f>+E933</f>
        <v>5</v>
      </c>
      <c r="AB948" s="12"/>
      <c r="AC948" s="8" t="s">
        <v>8</v>
      </c>
      <c r="AD948" s="12">
        <f>+L948</f>
        <v>1.2</v>
      </c>
      <c r="AE948" s="12"/>
      <c r="AF948" s="8" t="s">
        <v>8</v>
      </c>
      <c r="AG948" s="12">
        <f>+AD948/2</f>
        <v>0.6</v>
      </c>
      <c r="AH948" s="12"/>
      <c r="AI948" s="8" t="s">
        <v>7</v>
      </c>
      <c r="AJ948" s="12">
        <f>+U948*X948-AA948*AD948*AG948</f>
        <v>113.4</v>
      </c>
      <c r="AK948" s="12"/>
      <c r="AL948" s="12"/>
      <c r="AM948" s="1" t="s">
        <v>10</v>
      </c>
      <c r="BJ948" s="3"/>
    </row>
    <row r="949" spans="2:62">
      <c r="B949" s="6"/>
      <c r="D949" s="1" t="s">
        <v>5</v>
      </c>
      <c r="E949" s="1">
        <v>3</v>
      </c>
      <c r="F949" s="8" t="s">
        <v>8</v>
      </c>
      <c r="G949" s="12">
        <f>+G948</f>
        <v>2.4</v>
      </c>
      <c r="H949" s="12"/>
      <c r="I949" s="8" t="s">
        <v>6</v>
      </c>
      <c r="J949" s="1">
        <v>4</v>
      </c>
      <c r="K949" s="8" t="s">
        <v>7</v>
      </c>
      <c r="L949" s="12">
        <f>E949*G949/J949</f>
        <v>1.7999999999999998</v>
      </c>
      <c r="M949" s="12"/>
      <c r="N949" s="1" t="s">
        <v>3</v>
      </c>
      <c r="S949" s="1" t="s">
        <v>13</v>
      </c>
      <c r="U949" s="12">
        <f>+C939</f>
        <v>97.5</v>
      </c>
      <c r="V949" s="12"/>
      <c r="W949" s="8" t="s">
        <v>8</v>
      </c>
      <c r="X949" s="12">
        <f>+L949</f>
        <v>1.7999999999999998</v>
      </c>
      <c r="Y949" s="12"/>
      <c r="Z949" s="8" t="s">
        <v>9</v>
      </c>
      <c r="AA949" s="12">
        <f>+E933</f>
        <v>5</v>
      </c>
      <c r="AB949" s="12"/>
      <c r="AC949" s="8" t="s">
        <v>8</v>
      </c>
      <c r="AD949" s="12">
        <f>+L949</f>
        <v>1.7999999999999998</v>
      </c>
      <c r="AE949" s="12"/>
      <c r="AF949" s="8" t="s">
        <v>8</v>
      </c>
      <c r="AG949" s="12">
        <f>+AD949/2</f>
        <v>0.89999999999999991</v>
      </c>
      <c r="AH949" s="12"/>
      <c r="AI949" s="8" t="s">
        <v>9</v>
      </c>
      <c r="AJ949" s="12">
        <f>+F931</f>
        <v>15</v>
      </c>
      <c r="AK949" s="12"/>
      <c r="AL949" s="8" t="s">
        <v>8</v>
      </c>
      <c r="AM949" s="12">
        <f>+L949-D940</f>
        <v>0.59999999999999987</v>
      </c>
      <c r="AN949" s="12"/>
      <c r="AO949" s="8" t="s">
        <v>7</v>
      </c>
      <c r="AP949" s="12">
        <f>+U949*X949-AA949*AD949*AG949-AJ949*AM949</f>
        <v>158.39999999999998</v>
      </c>
      <c r="AQ949" s="12"/>
      <c r="AR949" s="12"/>
      <c r="AS949" s="1" t="s">
        <v>10</v>
      </c>
      <c r="BJ949" s="3"/>
    </row>
    <row r="950" spans="2:62">
      <c r="B950" s="6"/>
      <c r="D950" s="1" t="s">
        <v>5</v>
      </c>
      <c r="E950" s="12">
        <f>+G949</f>
        <v>2.4</v>
      </c>
      <c r="F950" s="12"/>
      <c r="G950" s="1" t="s">
        <v>3</v>
      </c>
      <c r="S950" s="1" t="s">
        <v>14</v>
      </c>
      <c r="V950" s="12">
        <f>+C939</f>
        <v>97.5</v>
      </c>
      <c r="W950" s="12"/>
      <c r="X950" s="8" t="s">
        <v>8</v>
      </c>
      <c r="Y950" s="12">
        <f>+E950</f>
        <v>2.4</v>
      </c>
      <c r="Z950" s="12"/>
      <c r="AA950" s="8" t="s">
        <v>9</v>
      </c>
      <c r="AB950" s="12">
        <f>+E933</f>
        <v>5</v>
      </c>
      <c r="AC950" s="12"/>
      <c r="AD950" s="8" t="s">
        <v>8</v>
      </c>
      <c r="AE950" s="12">
        <f>+E950</f>
        <v>2.4</v>
      </c>
      <c r="AF950" s="12"/>
      <c r="AG950" s="8" t="s">
        <v>8</v>
      </c>
      <c r="AH950" s="12">
        <f>+AE950/2</f>
        <v>1.2</v>
      </c>
      <c r="AI950" s="12"/>
      <c r="AJ950" s="8" t="s">
        <v>9</v>
      </c>
      <c r="AK950" s="12">
        <f>+F931</f>
        <v>15</v>
      </c>
      <c r="AL950" s="12"/>
      <c r="AM950" s="8" t="s">
        <v>8</v>
      </c>
      <c r="AN950" s="12">
        <f>+E950-D940</f>
        <v>1.2</v>
      </c>
      <c r="AO950" s="12"/>
      <c r="AP950" s="8" t="s">
        <v>7</v>
      </c>
      <c r="AQ950" s="12">
        <f>+V950*Y950-AB950*AE950*AH950-AK950*AN950</f>
        <v>201.6</v>
      </c>
      <c r="AR950" s="12"/>
      <c r="AS950" s="12"/>
      <c r="AT950" s="1" t="s">
        <v>10</v>
      </c>
      <c r="BJ950" s="3"/>
    </row>
    <row r="951" spans="2:62">
      <c r="B951" s="6"/>
      <c r="D951" s="1" t="s">
        <v>19</v>
      </c>
      <c r="BJ951" s="3"/>
    </row>
    <row r="952" spans="2:62">
      <c r="B952" s="6"/>
      <c r="D952" s="1" t="s">
        <v>15</v>
      </c>
      <c r="F952" s="12">
        <v>12.5</v>
      </c>
      <c r="G952" s="12"/>
      <c r="H952" s="8" t="s">
        <v>8</v>
      </c>
      <c r="I952" s="12">
        <f>+AQ950</f>
        <v>201.6</v>
      </c>
      <c r="J952" s="12"/>
      <c r="K952" s="12"/>
      <c r="L952" s="1" t="s">
        <v>16</v>
      </c>
      <c r="M952" s="12">
        <v>2.5</v>
      </c>
      <c r="N952" s="12"/>
      <c r="O952" s="8" t="s">
        <v>8</v>
      </c>
      <c r="P952" s="12">
        <f>+I952</f>
        <v>201.6</v>
      </c>
      <c r="Q952" s="12"/>
      <c r="R952" s="12"/>
      <c r="S952" s="8" t="s">
        <v>17</v>
      </c>
      <c r="T952" s="1">
        <v>3</v>
      </c>
      <c r="U952" s="8" t="s">
        <v>8</v>
      </c>
      <c r="V952" s="12">
        <f>+AJ947</f>
        <v>57.6</v>
      </c>
      <c r="W952" s="12"/>
      <c r="X952" s="12"/>
      <c r="Y952" s="8" t="s">
        <v>17</v>
      </c>
      <c r="Z952" s="1">
        <v>4</v>
      </c>
      <c r="AA952" s="8" t="s">
        <v>8</v>
      </c>
      <c r="AB952" s="12">
        <f>+AJ948</f>
        <v>113.4</v>
      </c>
      <c r="AC952" s="12"/>
      <c r="AD952" s="12"/>
      <c r="AE952" s="8" t="s">
        <v>17</v>
      </c>
      <c r="AF952" s="1">
        <v>3</v>
      </c>
      <c r="AG952" s="8" t="s">
        <v>8</v>
      </c>
      <c r="AH952" s="12">
        <f>+AP949</f>
        <v>158.39999999999998</v>
      </c>
      <c r="AI952" s="12"/>
      <c r="AJ952" s="12"/>
      <c r="AK952" s="1" t="s">
        <v>18</v>
      </c>
      <c r="BJ952" s="3"/>
    </row>
    <row r="953" spans="2:62">
      <c r="B953" s="6"/>
      <c r="D953" s="1" t="s">
        <v>15</v>
      </c>
      <c r="F953" s="12">
        <f>F952*I952/(M952*P952+T952*V952+Z952*AB952+AF952*AH952)</f>
        <v>1.5695067264573992</v>
      </c>
      <c r="G953" s="12"/>
      <c r="H953" s="12"/>
      <c r="BJ953" s="3"/>
    </row>
    <row r="954" spans="2:62">
      <c r="B954" s="6"/>
      <c r="D954" s="1" t="s">
        <v>5</v>
      </c>
      <c r="E954" s="12">
        <f>+M942</f>
        <v>2.4</v>
      </c>
      <c r="F954" s="12"/>
      <c r="G954" s="8" t="s">
        <v>6</v>
      </c>
      <c r="H954" s="1">
        <v>4</v>
      </c>
      <c r="I954" s="8" t="s">
        <v>17</v>
      </c>
      <c r="J954" s="12">
        <f>+F942</f>
        <v>2.4</v>
      </c>
      <c r="K954" s="12"/>
      <c r="L954" s="8" t="s">
        <v>7</v>
      </c>
      <c r="M954" s="12">
        <f>+E954/H954+J954</f>
        <v>3</v>
      </c>
      <c r="N954" s="12"/>
      <c r="O954" s="1" t="s">
        <v>3</v>
      </c>
      <c r="V954" s="1" t="s">
        <v>23</v>
      </c>
      <c r="X954" s="12">
        <f>+C939</f>
        <v>97.5</v>
      </c>
      <c r="Y954" s="12"/>
      <c r="Z954" s="8" t="s">
        <v>8</v>
      </c>
      <c r="AA954" s="12">
        <f>+M954</f>
        <v>3</v>
      </c>
      <c r="AB954" s="12"/>
      <c r="AC954" s="8" t="s">
        <v>9</v>
      </c>
      <c r="AD954" s="12">
        <f>+E933</f>
        <v>5</v>
      </c>
      <c r="AE954" s="12"/>
      <c r="AF954" s="8" t="s">
        <v>8</v>
      </c>
      <c r="AG954" s="12">
        <f>+M954</f>
        <v>3</v>
      </c>
      <c r="AH954" s="12"/>
      <c r="AI954" s="8" t="s">
        <v>8</v>
      </c>
      <c r="AJ954" s="12">
        <f>+AG954/2</f>
        <v>1.5</v>
      </c>
      <c r="AK954" s="12"/>
      <c r="AL954" s="8" t="s">
        <v>9</v>
      </c>
      <c r="AM954" s="12">
        <f>+F931</f>
        <v>15</v>
      </c>
      <c r="AN954" s="12"/>
      <c r="AO954" s="8" t="s">
        <v>8</v>
      </c>
      <c r="AP954" s="12">
        <f>+M954-D940</f>
        <v>1.8</v>
      </c>
      <c r="AQ954" s="12"/>
      <c r="AR954" s="8" t="s">
        <v>9</v>
      </c>
      <c r="AS954" s="12">
        <f>+J931</f>
        <v>15</v>
      </c>
      <c r="AT954" s="12"/>
      <c r="AU954" s="8" t="s">
        <v>8</v>
      </c>
      <c r="AV954" s="12">
        <f>+M954-F942</f>
        <v>0.60000000000000009</v>
      </c>
      <c r="AW954" s="12"/>
      <c r="AX954" s="8" t="s">
        <v>7</v>
      </c>
      <c r="AY954" s="12">
        <f>+X954*AA954-AD954*AG954*AJ954-AM954*AP954-AS954*AV954</f>
        <v>234</v>
      </c>
      <c r="AZ954" s="12"/>
      <c r="BA954" s="12"/>
      <c r="BB954" s="1" t="s">
        <v>10</v>
      </c>
      <c r="BJ954" s="3"/>
    </row>
    <row r="955" spans="2:62">
      <c r="B955" s="6"/>
      <c r="D955" s="1" t="s">
        <v>5</v>
      </c>
      <c r="E955" s="1">
        <v>2</v>
      </c>
      <c r="F955" s="8" t="s">
        <v>8</v>
      </c>
      <c r="G955" s="12">
        <f>+E954</f>
        <v>2.4</v>
      </c>
      <c r="H955" s="12"/>
      <c r="I955" s="8" t="s">
        <v>6</v>
      </c>
      <c r="J955" s="1">
        <v>4</v>
      </c>
      <c r="K955" s="8" t="s">
        <v>17</v>
      </c>
      <c r="L955" s="12">
        <f>+J954</f>
        <v>2.4</v>
      </c>
      <c r="M955" s="12"/>
      <c r="N955" s="8" t="s">
        <v>7</v>
      </c>
      <c r="O955" s="12">
        <f>E955*G955/J955+L955</f>
        <v>3.5999999999999996</v>
      </c>
      <c r="P955" s="12"/>
      <c r="Q955" s="1" t="s">
        <v>3</v>
      </c>
      <c r="V955" s="1" t="s">
        <v>24</v>
      </c>
      <c r="X955" s="12">
        <f>+C939</f>
        <v>97.5</v>
      </c>
      <c r="Y955" s="12"/>
      <c r="Z955" s="8" t="s">
        <v>8</v>
      </c>
      <c r="AA955" s="12">
        <f>+O955</f>
        <v>3.5999999999999996</v>
      </c>
      <c r="AB955" s="12"/>
      <c r="AC955" s="8" t="s">
        <v>9</v>
      </c>
      <c r="AD955" s="12">
        <f>+E933</f>
        <v>5</v>
      </c>
      <c r="AE955" s="12"/>
      <c r="AF955" s="8" t="s">
        <v>8</v>
      </c>
      <c r="AG955" s="12">
        <f>+O955</f>
        <v>3.5999999999999996</v>
      </c>
      <c r="AH955" s="12"/>
      <c r="AI955" s="8" t="s">
        <v>8</v>
      </c>
      <c r="AJ955" s="12">
        <f>+AG955/2</f>
        <v>1.7999999999999998</v>
      </c>
      <c r="AK955" s="12"/>
      <c r="AL955" s="8" t="s">
        <v>9</v>
      </c>
      <c r="AM955" s="12">
        <f>+F931</f>
        <v>15</v>
      </c>
      <c r="AN955" s="12"/>
      <c r="AO955" s="8" t="s">
        <v>8</v>
      </c>
      <c r="AP955" s="12">
        <f>+O955-D940</f>
        <v>2.3999999999999995</v>
      </c>
      <c r="AQ955" s="12"/>
      <c r="AR955" s="8" t="s">
        <v>9</v>
      </c>
      <c r="AS955" s="12">
        <f>+J931</f>
        <v>15</v>
      </c>
      <c r="AT955" s="12"/>
      <c r="AU955" s="8" t="s">
        <v>8</v>
      </c>
      <c r="AV955" s="12">
        <f>+O955-F942</f>
        <v>1.1999999999999997</v>
      </c>
      <c r="AW955" s="12"/>
      <c r="AX955" s="8" t="s">
        <v>7</v>
      </c>
      <c r="AY955" s="12">
        <f>+X955*AA955-AD955*AG955*AJ955-AM955*AP955-AS955*AV955</f>
        <v>264.59999999999997</v>
      </c>
      <c r="AZ955" s="12"/>
      <c r="BA955" s="12"/>
      <c r="BB955" s="1" t="s">
        <v>10</v>
      </c>
      <c r="BJ955" s="3"/>
    </row>
    <row r="956" spans="2:62">
      <c r="B956" s="6"/>
      <c r="D956" s="1" t="s">
        <v>5</v>
      </c>
      <c r="E956" s="1">
        <v>3</v>
      </c>
      <c r="F956" s="8" t="s">
        <v>8</v>
      </c>
      <c r="G956" s="12">
        <f>+G955</f>
        <v>2.4</v>
      </c>
      <c r="H956" s="12"/>
      <c r="I956" s="8" t="s">
        <v>6</v>
      </c>
      <c r="J956" s="1">
        <v>4</v>
      </c>
      <c r="K956" s="8" t="s">
        <v>17</v>
      </c>
      <c r="L956" s="12">
        <f>+L955</f>
        <v>2.4</v>
      </c>
      <c r="M956" s="12"/>
      <c r="N956" s="8" t="s">
        <v>7</v>
      </c>
      <c r="O956" s="12">
        <f>E956*G956/J956+L956</f>
        <v>4.1999999999999993</v>
      </c>
      <c r="P956" s="12"/>
      <c r="Q956" s="1" t="s">
        <v>3</v>
      </c>
      <c r="V956" s="1" t="s">
        <v>25</v>
      </c>
      <c r="X956" s="12">
        <f>+C939</f>
        <v>97.5</v>
      </c>
      <c r="Y956" s="12"/>
      <c r="Z956" s="8" t="s">
        <v>8</v>
      </c>
      <c r="AA956" s="12">
        <f>+O956</f>
        <v>4.1999999999999993</v>
      </c>
      <c r="AB956" s="12"/>
      <c r="AC956" s="8" t="s">
        <v>9</v>
      </c>
      <c r="AD956" s="12">
        <f>+E933</f>
        <v>5</v>
      </c>
      <c r="AE956" s="12"/>
      <c r="AF956" s="8" t="s">
        <v>8</v>
      </c>
      <c r="AG956" s="12">
        <f>+O956</f>
        <v>4.1999999999999993</v>
      </c>
      <c r="AH956" s="12"/>
      <c r="AI956" s="8" t="s">
        <v>8</v>
      </c>
      <c r="AJ956" s="12">
        <f>+AG956/2</f>
        <v>2.0999999999999996</v>
      </c>
      <c r="AK956" s="12"/>
      <c r="AL956" s="8" t="s">
        <v>9</v>
      </c>
      <c r="AM956" s="12">
        <f>+F931</f>
        <v>15</v>
      </c>
      <c r="AN956" s="12"/>
      <c r="AO956" s="8" t="s">
        <v>8</v>
      </c>
      <c r="AP956" s="12">
        <f>+O956-D940</f>
        <v>2.9999999999999991</v>
      </c>
      <c r="AQ956" s="12"/>
      <c r="AR956" s="8" t="s">
        <v>9</v>
      </c>
      <c r="AS956" s="12">
        <f>+J931</f>
        <v>15</v>
      </c>
      <c r="AT956" s="12"/>
      <c r="AU956" s="8" t="s">
        <v>8</v>
      </c>
      <c r="AV956" s="12">
        <f>+O956-F942</f>
        <v>1.7999999999999994</v>
      </c>
      <c r="AW956" s="12"/>
      <c r="AX956" s="8" t="s">
        <v>9</v>
      </c>
      <c r="AY956" s="12">
        <f>+M931</f>
        <v>15</v>
      </c>
      <c r="AZ956" s="12"/>
      <c r="BA956" s="8" t="s">
        <v>8</v>
      </c>
      <c r="BB956" s="12">
        <f>+O956-F942-K940</f>
        <v>0.59999999999999942</v>
      </c>
      <c r="BC956" s="12"/>
      <c r="BD956" s="8" t="s">
        <v>7</v>
      </c>
      <c r="BE956" s="12">
        <f>+X956*AA956-AD956*AG956*AJ956-AM956*AP956-AS956*AV956-AY956*BB956</f>
        <v>284.39999999999998</v>
      </c>
      <c r="BF956" s="12"/>
      <c r="BG956" s="12"/>
      <c r="BH956" s="1" t="s">
        <v>10</v>
      </c>
      <c r="BJ956" s="3"/>
    </row>
    <row r="957" spans="2:62">
      <c r="B957" s="6"/>
      <c r="D957" s="1" t="s">
        <v>5</v>
      </c>
      <c r="E957" s="12">
        <f>+F942+M942</f>
        <v>4.8</v>
      </c>
      <c r="F957" s="12"/>
      <c r="G957" s="1" t="s">
        <v>3</v>
      </c>
      <c r="V957" s="1" t="s">
        <v>14</v>
      </c>
      <c r="Y957" s="12">
        <f>+C939</f>
        <v>97.5</v>
      </c>
      <c r="Z957" s="12"/>
      <c r="AA957" s="8" t="s">
        <v>8</v>
      </c>
      <c r="AB957" s="12">
        <f>+E957</f>
        <v>4.8</v>
      </c>
      <c r="AC957" s="12"/>
      <c r="AD957" s="8" t="s">
        <v>9</v>
      </c>
      <c r="AE957" s="12">
        <f>+E933</f>
        <v>5</v>
      </c>
      <c r="AF957" s="12"/>
      <c r="AG957" s="8" t="s">
        <v>8</v>
      </c>
      <c r="AH957" s="12">
        <f>+E957</f>
        <v>4.8</v>
      </c>
      <c r="AI957" s="12"/>
      <c r="AJ957" s="8" t="s">
        <v>8</v>
      </c>
      <c r="AK957" s="12">
        <f>+AH957/2</f>
        <v>2.4</v>
      </c>
      <c r="AL957" s="12"/>
      <c r="AM957" s="8" t="s">
        <v>9</v>
      </c>
      <c r="AN957" s="12">
        <f>+F931</f>
        <v>15</v>
      </c>
      <c r="AO957" s="12"/>
      <c r="AP957" s="8" t="s">
        <v>8</v>
      </c>
      <c r="AQ957" s="12">
        <f>+E957-D940</f>
        <v>3.5999999999999996</v>
      </c>
      <c r="AR957" s="12"/>
      <c r="AS957" s="8" t="s">
        <v>9</v>
      </c>
      <c r="AT957" s="12">
        <f>+J931</f>
        <v>15</v>
      </c>
      <c r="AU957" s="12"/>
      <c r="AV957" s="8" t="s">
        <v>8</v>
      </c>
      <c r="AW957" s="12">
        <f>+E957-D940-H940</f>
        <v>2.3999999999999995</v>
      </c>
      <c r="AX957" s="12"/>
      <c r="AY957" s="8" t="s">
        <v>9</v>
      </c>
      <c r="AZ957" s="12">
        <f>+M931</f>
        <v>15</v>
      </c>
      <c r="BA957" s="12"/>
      <c r="BB957" s="8" t="s">
        <v>8</v>
      </c>
      <c r="BC957" s="12">
        <f>+E957-F942-K940</f>
        <v>1.2</v>
      </c>
      <c r="BD957" s="12"/>
      <c r="BE957" s="8" t="s">
        <v>7</v>
      </c>
      <c r="BF957" s="12">
        <f>+Y957*AB957-AE957*AH957*AK957-AN957*AQ957-AT957*AW957-AZ957*BC957</f>
        <v>302.39999999999998</v>
      </c>
      <c r="BG957" s="12"/>
      <c r="BH957" s="12"/>
      <c r="BI957" s="1" t="s">
        <v>10</v>
      </c>
      <c r="BJ957" s="3"/>
    </row>
    <row r="958" spans="2:62">
      <c r="B958" s="6"/>
      <c r="D958" s="1" t="s">
        <v>26</v>
      </c>
      <c r="BJ958" s="3"/>
    </row>
    <row r="959" spans="2:62">
      <c r="B959" s="6"/>
      <c r="D959" s="1" t="s">
        <v>15</v>
      </c>
      <c r="F959" s="12">
        <v>12.5</v>
      </c>
      <c r="G959" s="12"/>
      <c r="H959" s="8" t="s">
        <v>8</v>
      </c>
      <c r="I959" s="12">
        <f>+BF957</f>
        <v>302.39999999999998</v>
      </c>
      <c r="J959" s="12"/>
      <c r="K959" s="12"/>
      <c r="L959" s="1" t="s">
        <v>16</v>
      </c>
      <c r="M959" s="12">
        <v>2.5</v>
      </c>
      <c r="N959" s="12"/>
      <c r="O959" s="8" t="s">
        <v>8</v>
      </c>
      <c r="P959" s="12">
        <f>+I959</f>
        <v>302.39999999999998</v>
      </c>
      <c r="Q959" s="12"/>
      <c r="R959" s="12"/>
      <c r="S959" s="8" t="s">
        <v>17</v>
      </c>
      <c r="T959" s="1">
        <v>3</v>
      </c>
      <c r="U959" s="8" t="s">
        <v>8</v>
      </c>
      <c r="V959" s="12">
        <f>+AY954</f>
        <v>234</v>
      </c>
      <c r="W959" s="12"/>
      <c r="X959" s="12"/>
      <c r="Y959" s="8" t="s">
        <v>17</v>
      </c>
      <c r="Z959" s="1">
        <v>4</v>
      </c>
      <c r="AA959" s="8" t="s">
        <v>8</v>
      </c>
      <c r="AB959" s="12">
        <f>+AY955</f>
        <v>264.59999999999997</v>
      </c>
      <c r="AC959" s="12"/>
      <c r="AD959" s="12"/>
      <c r="AE959" s="8" t="s">
        <v>17</v>
      </c>
      <c r="AF959" s="1">
        <v>3</v>
      </c>
      <c r="AG959" s="8" t="s">
        <v>8</v>
      </c>
      <c r="AH959" s="12">
        <f>+BE956</f>
        <v>284.39999999999998</v>
      </c>
      <c r="AI959" s="12"/>
      <c r="AJ959" s="12"/>
      <c r="AK959" s="1" t="s">
        <v>18</v>
      </c>
      <c r="BJ959" s="3"/>
    </row>
    <row r="960" spans="2:62">
      <c r="B960" s="6"/>
      <c r="D960" s="1" t="s">
        <v>15</v>
      </c>
      <c r="F960" s="12">
        <f>F959*I959/(M959*P959+T959*V959+Z959*AB959+AF959*AH959)</f>
        <v>1.1217948717948718</v>
      </c>
      <c r="G960" s="12"/>
      <c r="H960" s="12"/>
      <c r="BJ960" s="3"/>
    </row>
    <row r="961" spans="2:62">
      <c r="B961" s="6"/>
      <c r="D961" s="1" t="s">
        <v>5</v>
      </c>
      <c r="E961" s="12">
        <f>+T942</f>
        <v>2.4</v>
      </c>
      <c r="F961" s="12"/>
      <c r="G961" s="8" t="s">
        <v>6</v>
      </c>
      <c r="H961" s="1">
        <v>4</v>
      </c>
      <c r="I961" s="8" t="s">
        <v>17</v>
      </c>
      <c r="J961" s="12">
        <f>+F942+M942</f>
        <v>4.8</v>
      </c>
      <c r="K961" s="12"/>
      <c r="L961" s="8" t="s">
        <v>7</v>
      </c>
      <c r="M961" s="12">
        <f>+E961/H961+J961</f>
        <v>5.3999999999999995</v>
      </c>
      <c r="N961" s="12"/>
      <c r="O961" s="1" t="s">
        <v>3</v>
      </c>
      <c r="BJ961" s="3"/>
    </row>
    <row r="962" spans="2:62">
      <c r="B962" s="6"/>
      <c r="D962" s="1" t="s">
        <v>5</v>
      </c>
      <c r="E962" s="1">
        <v>2</v>
      </c>
      <c r="F962" s="8" t="s">
        <v>8</v>
      </c>
      <c r="G962" s="12">
        <f>+E961</f>
        <v>2.4</v>
      </c>
      <c r="H962" s="12"/>
      <c r="I962" s="8" t="s">
        <v>6</v>
      </c>
      <c r="J962" s="1">
        <v>4</v>
      </c>
      <c r="K962" s="8" t="s">
        <v>17</v>
      </c>
      <c r="L962" s="12">
        <f>+J961</f>
        <v>4.8</v>
      </c>
      <c r="M962" s="12"/>
      <c r="N962" s="8" t="s">
        <v>7</v>
      </c>
      <c r="O962" s="12">
        <f>E962*G962/J962+L962</f>
        <v>6</v>
      </c>
      <c r="P962" s="12"/>
      <c r="Q962" s="1" t="s">
        <v>3</v>
      </c>
      <c r="BJ962" s="3"/>
    </row>
    <row r="963" spans="2:62">
      <c r="B963" s="6"/>
      <c r="D963" s="1" t="s">
        <v>5</v>
      </c>
      <c r="E963" s="1">
        <v>3</v>
      </c>
      <c r="F963" s="8" t="s">
        <v>8</v>
      </c>
      <c r="G963" s="12">
        <f>+G962</f>
        <v>2.4</v>
      </c>
      <c r="H963" s="12"/>
      <c r="I963" s="8" t="s">
        <v>6</v>
      </c>
      <c r="J963" s="1">
        <v>4</v>
      </c>
      <c r="K963" s="8" t="s">
        <v>17</v>
      </c>
      <c r="L963" s="12">
        <f>+L962</f>
        <v>4.8</v>
      </c>
      <c r="M963" s="12"/>
      <c r="N963" s="8" t="s">
        <v>7</v>
      </c>
      <c r="O963" s="12">
        <f>E963*G963/J963+L963</f>
        <v>6.6</v>
      </c>
      <c r="P963" s="12"/>
      <c r="Q963" s="1" t="s">
        <v>3</v>
      </c>
      <c r="BJ963" s="3"/>
    </row>
    <row r="964" spans="2:62">
      <c r="B964" s="6"/>
      <c r="D964" s="1" t="s">
        <v>5</v>
      </c>
      <c r="E964" s="12">
        <f>+T944/2</f>
        <v>6</v>
      </c>
      <c r="F964" s="12"/>
      <c r="G964" s="1" t="s">
        <v>3</v>
      </c>
      <c r="BJ964" s="3"/>
    </row>
    <row r="965" spans="2:62">
      <c r="B965" s="6"/>
      <c r="D965" s="1" t="s">
        <v>39</v>
      </c>
      <c r="F965" s="12">
        <f>+C939</f>
        <v>97.5</v>
      </c>
      <c r="G965" s="12"/>
      <c r="H965" s="8" t="s">
        <v>8</v>
      </c>
      <c r="I965" s="12">
        <f>+M961</f>
        <v>5.3999999999999995</v>
      </c>
      <c r="J965" s="12"/>
      <c r="K965" s="8" t="s">
        <v>9</v>
      </c>
      <c r="L965" s="12">
        <f>+E933</f>
        <v>5</v>
      </c>
      <c r="M965" s="12"/>
      <c r="N965" s="8" t="s">
        <v>8</v>
      </c>
      <c r="O965" s="12">
        <f>+M961</f>
        <v>5.3999999999999995</v>
      </c>
      <c r="P965" s="12"/>
      <c r="Q965" s="8" t="s">
        <v>8</v>
      </c>
      <c r="R965" s="12">
        <f>+O965/2</f>
        <v>2.6999999999999997</v>
      </c>
      <c r="S965" s="12"/>
      <c r="T965" s="8" t="s">
        <v>9</v>
      </c>
      <c r="U965" s="12">
        <f>+F931</f>
        <v>15</v>
      </c>
      <c r="V965" s="12"/>
      <c r="W965" s="8" t="s">
        <v>8</v>
      </c>
      <c r="X965" s="12">
        <f>+M961-D940</f>
        <v>4.1999999999999993</v>
      </c>
      <c r="Y965" s="12"/>
      <c r="Z965" s="8" t="s">
        <v>9</v>
      </c>
      <c r="AA965" s="12">
        <f>+J931</f>
        <v>15</v>
      </c>
      <c r="AB965" s="12"/>
      <c r="AC965" s="8" t="s">
        <v>8</v>
      </c>
      <c r="AD965" s="12">
        <f>+M961-F942</f>
        <v>2.9999999999999996</v>
      </c>
      <c r="AE965" s="12"/>
      <c r="AF965" s="8" t="s">
        <v>9</v>
      </c>
      <c r="AG965" s="12">
        <f>+M931</f>
        <v>15</v>
      </c>
      <c r="AH965" s="12"/>
      <c r="AI965" s="8" t="s">
        <v>8</v>
      </c>
      <c r="AJ965" s="12">
        <f>+M961-F942-K940</f>
        <v>1.7999999999999996</v>
      </c>
      <c r="AK965" s="12"/>
      <c r="AL965" s="8" t="s">
        <v>9</v>
      </c>
      <c r="AM965" s="12">
        <f>+Q931</f>
        <v>15</v>
      </c>
      <c r="AN965" s="12"/>
      <c r="AO965" s="8" t="s">
        <v>8</v>
      </c>
      <c r="AP965" s="12">
        <f>+M961-F942-M942</f>
        <v>0.59999999999999964</v>
      </c>
      <c r="AQ965" s="12"/>
      <c r="AR965" s="8" t="s">
        <v>7</v>
      </c>
      <c r="AS965" s="12">
        <f>+F965*I965-L965*O965*R965-U965*X965-AA965*AD965-AG965*AJ965-AM965*AP965</f>
        <v>309.60000000000002</v>
      </c>
      <c r="AT965" s="12"/>
      <c r="AU965" s="12"/>
      <c r="AV965" s="1" t="s">
        <v>10</v>
      </c>
      <c r="AW965" s="8"/>
      <c r="AX965" s="8"/>
      <c r="AY965" s="8"/>
      <c r="AZ965" s="8"/>
      <c r="BA965" s="8"/>
      <c r="BB965" s="8"/>
      <c r="BJ965" s="3"/>
    </row>
    <row r="966" spans="2:62">
      <c r="B966" s="6"/>
      <c r="D966" s="1" t="s">
        <v>36</v>
      </c>
      <c r="F966" s="12">
        <f>+C939</f>
        <v>97.5</v>
      </c>
      <c r="G966" s="12"/>
      <c r="H966" s="8" t="s">
        <v>8</v>
      </c>
      <c r="I966" s="12">
        <f>+O962</f>
        <v>6</v>
      </c>
      <c r="J966" s="12"/>
      <c r="K966" s="8" t="s">
        <v>9</v>
      </c>
      <c r="L966" s="12">
        <f>+E933</f>
        <v>5</v>
      </c>
      <c r="M966" s="12"/>
      <c r="N966" s="8" t="s">
        <v>8</v>
      </c>
      <c r="O966" s="12">
        <f>+O962</f>
        <v>6</v>
      </c>
      <c r="P966" s="12"/>
      <c r="Q966" s="8" t="s">
        <v>8</v>
      </c>
      <c r="R966" s="12">
        <f>+O966/2</f>
        <v>3</v>
      </c>
      <c r="S966" s="12"/>
      <c r="T966" s="8" t="s">
        <v>9</v>
      </c>
      <c r="U966" s="12">
        <f>+F931</f>
        <v>15</v>
      </c>
      <c r="V966" s="12"/>
      <c r="W966" s="8" t="s">
        <v>8</v>
      </c>
      <c r="X966" s="12">
        <f>+O962-D940</f>
        <v>4.8</v>
      </c>
      <c r="Y966" s="12"/>
      <c r="Z966" s="8" t="s">
        <v>9</v>
      </c>
      <c r="AA966" s="12">
        <f>+J931</f>
        <v>15</v>
      </c>
      <c r="AB966" s="12"/>
      <c r="AC966" s="8" t="s">
        <v>8</v>
      </c>
      <c r="AD966" s="12">
        <f>+O962-F942</f>
        <v>3.6</v>
      </c>
      <c r="AE966" s="12"/>
      <c r="AF966" s="8" t="s">
        <v>9</v>
      </c>
      <c r="AG966" s="12">
        <f>+M931</f>
        <v>15</v>
      </c>
      <c r="AH966" s="12"/>
      <c r="AI966" s="8" t="s">
        <v>8</v>
      </c>
      <c r="AJ966" s="12">
        <f>+O962-F942-K940</f>
        <v>2.4000000000000004</v>
      </c>
      <c r="AK966" s="12"/>
      <c r="AL966" s="8" t="s">
        <v>9</v>
      </c>
      <c r="AM966" s="12">
        <f>+Q931</f>
        <v>15</v>
      </c>
      <c r="AN966" s="12"/>
      <c r="AO966" s="8" t="s">
        <v>8</v>
      </c>
      <c r="AP966" s="12">
        <f>+O962-F942-M942</f>
        <v>1.2000000000000002</v>
      </c>
      <c r="AQ966" s="12"/>
      <c r="AR966" s="8" t="s">
        <v>7</v>
      </c>
      <c r="AS966" s="12">
        <f>+F966*I966-L966*O966*R966-U966*X966-AA966*AD966-AG966*AJ966-AM966*AP966</f>
        <v>315</v>
      </c>
      <c r="AT966" s="12"/>
      <c r="AU966" s="12"/>
      <c r="AV966" s="1" t="s">
        <v>10</v>
      </c>
      <c r="AX966" s="8"/>
      <c r="BJ966" s="3"/>
    </row>
    <row r="967" spans="2:62">
      <c r="B967" s="6"/>
      <c r="D967" s="1" t="s">
        <v>37</v>
      </c>
      <c r="F967" s="12">
        <f>+C939</f>
        <v>97.5</v>
      </c>
      <c r="G967" s="12"/>
      <c r="H967" s="8" t="s">
        <v>8</v>
      </c>
      <c r="I967" s="12">
        <f>+O963</f>
        <v>6.6</v>
      </c>
      <c r="J967" s="12"/>
      <c r="K967" s="8" t="s">
        <v>9</v>
      </c>
      <c r="L967" s="12">
        <f>+E933</f>
        <v>5</v>
      </c>
      <c r="M967" s="12"/>
      <c r="N967" s="8" t="s">
        <v>8</v>
      </c>
      <c r="O967" s="12">
        <f>+O963</f>
        <v>6.6</v>
      </c>
      <c r="P967" s="12"/>
      <c r="Q967" s="8" t="s">
        <v>8</v>
      </c>
      <c r="R967" s="12">
        <f>+O967/2</f>
        <v>3.3</v>
      </c>
      <c r="S967" s="12"/>
      <c r="T967" s="8" t="s">
        <v>9</v>
      </c>
      <c r="U967" s="12">
        <f>+F931</f>
        <v>15</v>
      </c>
      <c r="V967" s="12"/>
      <c r="W967" s="8" t="s">
        <v>8</v>
      </c>
      <c r="X967" s="12">
        <f>+O963-D940</f>
        <v>5.3999999999999995</v>
      </c>
      <c r="Y967" s="12"/>
      <c r="Z967" s="8" t="s">
        <v>9</v>
      </c>
      <c r="AA967" s="12">
        <f>+J931</f>
        <v>15</v>
      </c>
      <c r="AB967" s="12"/>
      <c r="AC967" s="8" t="s">
        <v>8</v>
      </c>
      <c r="AD967" s="12">
        <f>+O963-F942</f>
        <v>4.1999999999999993</v>
      </c>
      <c r="AE967" s="12"/>
      <c r="AF967" s="8" t="s">
        <v>9</v>
      </c>
      <c r="AG967" s="12">
        <f>+M931</f>
        <v>15</v>
      </c>
      <c r="AH967" s="12"/>
      <c r="AI967" s="8" t="s">
        <v>8</v>
      </c>
      <c r="AJ967" s="12">
        <f>+O963-F942-K940</f>
        <v>2.9999999999999991</v>
      </c>
      <c r="AK967" s="12"/>
      <c r="AL967" s="8" t="s">
        <v>9</v>
      </c>
      <c r="AM967" s="12">
        <f>+Q931</f>
        <v>15</v>
      </c>
      <c r="AN967" s="12"/>
      <c r="AO967" s="8" t="s">
        <v>8</v>
      </c>
      <c r="AP967" s="12">
        <f>+O963-F942-M942</f>
        <v>1.7999999999999994</v>
      </c>
      <c r="AQ967" s="12"/>
      <c r="AR967" s="8" t="s">
        <v>9</v>
      </c>
      <c r="AS967" s="12">
        <f>+T931</f>
        <v>15</v>
      </c>
      <c r="AT967" s="12"/>
      <c r="AU967" s="8" t="s">
        <v>8</v>
      </c>
      <c r="AV967" s="12">
        <f>+O963-F942-M942-R940</f>
        <v>0.59999999999999942</v>
      </c>
      <c r="AW967" s="12"/>
      <c r="AX967" s="8" t="s">
        <v>7</v>
      </c>
      <c r="AY967" s="12">
        <f>+F967*I967-L967*O967*R967-U967*X967-AA967*AD967-AG967*AJ967-AM967*AP967-AS967*AV967</f>
        <v>309.60000000000002</v>
      </c>
      <c r="AZ967" s="12"/>
      <c r="BA967" s="12"/>
      <c r="BB967" s="1" t="s">
        <v>10</v>
      </c>
      <c r="BJ967" s="3"/>
    </row>
    <row r="968" spans="2:62">
      <c r="B968" s="6"/>
      <c r="D968" s="1" t="s">
        <v>14</v>
      </c>
      <c r="G968" s="12">
        <f>+C939</f>
        <v>97.5</v>
      </c>
      <c r="H968" s="12"/>
      <c r="I968" s="8" t="s">
        <v>8</v>
      </c>
      <c r="J968" s="12">
        <f>+E964</f>
        <v>6</v>
      </c>
      <c r="K968" s="12"/>
      <c r="L968" s="8" t="s">
        <v>9</v>
      </c>
      <c r="M968" s="12">
        <f>+E933</f>
        <v>5</v>
      </c>
      <c r="N968" s="12"/>
      <c r="O968" s="8" t="s">
        <v>8</v>
      </c>
      <c r="P968" s="12">
        <f>+E964</f>
        <v>6</v>
      </c>
      <c r="Q968" s="12"/>
      <c r="R968" s="8" t="s">
        <v>8</v>
      </c>
      <c r="S968" s="12">
        <f>+P968/2</f>
        <v>3</v>
      </c>
      <c r="T968" s="12"/>
      <c r="U968" s="8" t="s">
        <v>9</v>
      </c>
      <c r="V968" s="12">
        <f>+F931</f>
        <v>15</v>
      </c>
      <c r="W968" s="12"/>
      <c r="X968" s="8" t="s">
        <v>8</v>
      </c>
      <c r="Y968" s="12">
        <f>+E964-D940</f>
        <v>4.8</v>
      </c>
      <c r="Z968" s="12"/>
      <c r="AA968" s="8" t="s">
        <v>9</v>
      </c>
      <c r="AB968" s="12">
        <f>+J931</f>
        <v>15</v>
      </c>
      <c r="AC968" s="12"/>
      <c r="AD968" s="8" t="s">
        <v>8</v>
      </c>
      <c r="AE968" s="12">
        <f>+E964-F942</f>
        <v>3.6</v>
      </c>
      <c r="AF968" s="12"/>
      <c r="AG968" s="8" t="s">
        <v>9</v>
      </c>
      <c r="AH968" s="12">
        <f>+M931</f>
        <v>15</v>
      </c>
      <c r="AI968" s="12"/>
      <c r="AJ968" s="8" t="s">
        <v>8</v>
      </c>
      <c r="AK968" s="12">
        <f>+E964-F942-K940</f>
        <v>2.4000000000000004</v>
      </c>
      <c r="AL968" s="12"/>
      <c r="AM968" s="8" t="s">
        <v>9</v>
      </c>
      <c r="AN968" s="12">
        <f>+Q931</f>
        <v>15</v>
      </c>
      <c r="AO968" s="12"/>
      <c r="AP968" s="8" t="s">
        <v>8</v>
      </c>
      <c r="AQ968" s="12">
        <f>+E964-F942-M942</f>
        <v>1.2000000000000002</v>
      </c>
      <c r="AR968" s="12"/>
      <c r="AS968" s="8" t="s">
        <v>7</v>
      </c>
      <c r="AT968" s="12">
        <f>+G968*J968-M968*P968*S968-V968*Y968-AB968*AE968-AH968*AK968-AN968*AQ968</f>
        <v>315</v>
      </c>
      <c r="AU968" s="12"/>
      <c r="AV968" s="12"/>
      <c r="AW968" s="1" t="s">
        <v>10</v>
      </c>
      <c r="AX968" s="8"/>
      <c r="AY968" s="8"/>
      <c r="AZ968" s="8"/>
      <c r="BA968" s="8"/>
      <c r="BJ968" s="3"/>
    </row>
    <row r="969" spans="2:62">
      <c r="B969" s="6"/>
      <c r="D969" s="1" t="s">
        <v>40</v>
      </c>
      <c r="BJ969" s="3"/>
    </row>
    <row r="970" spans="2:62">
      <c r="B970" s="6"/>
      <c r="D970" s="1" t="s">
        <v>15</v>
      </c>
      <c r="F970" s="12">
        <v>12.5</v>
      </c>
      <c r="G970" s="12"/>
      <c r="H970" s="8" t="s">
        <v>8</v>
      </c>
      <c r="I970" s="12">
        <f>+AT968</f>
        <v>315</v>
      </c>
      <c r="J970" s="12"/>
      <c r="K970" s="12"/>
      <c r="L970" s="1" t="s">
        <v>16</v>
      </c>
      <c r="M970" s="12">
        <v>2.5</v>
      </c>
      <c r="N970" s="12"/>
      <c r="O970" s="8" t="s">
        <v>8</v>
      </c>
      <c r="P970" s="12">
        <f>+I970</f>
        <v>315</v>
      </c>
      <c r="Q970" s="12"/>
      <c r="R970" s="12"/>
      <c r="S970" s="8" t="s">
        <v>17</v>
      </c>
      <c r="T970" s="1">
        <v>3</v>
      </c>
      <c r="U970" s="8" t="s">
        <v>8</v>
      </c>
      <c r="V970" s="12">
        <f>+AS965</f>
        <v>309.60000000000002</v>
      </c>
      <c r="W970" s="12"/>
      <c r="X970" s="12"/>
      <c r="Y970" s="8" t="s">
        <v>17</v>
      </c>
      <c r="Z970" s="1">
        <v>4</v>
      </c>
      <c r="AA970" s="8" t="s">
        <v>8</v>
      </c>
      <c r="AB970" s="12">
        <f>+AS966</f>
        <v>315</v>
      </c>
      <c r="AC970" s="12"/>
      <c r="AD970" s="12"/>
      <c r="AE970" s="8" t="s">
        <v>17</v>
      </c>
      <c r="AF970" s="1">
        <v>3</v>
      </c>
      <c r="AG970" s="8" t="s">
        <v>8</v>
      </c>
      <c r="AH970" s="12">
        <f>+AY967</f>
        <v>309.60000000000002</v>
      </c>
      <c r="AI970" s="12"/>
      <c r="AJ970" s="12"/>
      <c r="AK970" s="1" t="s">
        <v>18</v>
      </c>
      <c r="BJ970" s="3"/>
    </row>
    <row r="971" spans="2:62">
      <c r="B971" s="6"/>
      <c r="D971" s="1" t="s">
        <v>15</v>
      </c>
      <c r="F971" s="12">
        <f>F970*I970/(M970*P970+T970*V970+Z970*AB970+AF970*AH970)</f>
        <v>1.0082968425904586</v>
      </c>
      <c r="G971" s="12"/>
      <c r="H971" s="12"/>
      <c r="BJ971" s="3"/>
    </row>
    <row r="972" spans="2:62" ht="12" thickBot="1">
      <c r="B972" s="9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1"/>
    </row>
  </sheetData>
  <sheetProtection algorithmName="SHA-512" hashValue="kVL3BDjIsdSI3YU/18tiRGkq+9qjAy7GJn3/kMAW9UNqhXkflc+TCRnYU/F7klsulRYpz5Vd2EOhgKisK5QFFw==" saltValue="F3ZMBpoptARXjxv9J53DvA==" spinCount="100000" sheet="1" objects="1" scenarios="1"/>
  <mergeCells count="3072">
    <mergeCell ref="AE71:AF71"/>
    <mergeCell ref="AI79:AJ79"/>
    <mergeCell ref="Y84:Z84"/>
    <mergeCell ref="AB84:AC84"/>
    <mergeCell ref="AE85:AF85"/>
    <mergeCell ref="AH85:AI85"/>
    <mergeCell ref="AK86:AL86"/>
    <mergeCell ref="AN86:AO86"/>
    <mergeCell ref="AF87:AG87"/>
    <mergeCell ref="AI87:AJ87"/>
    <mergeCell ref="J71:K71"/>
    <mergeCell ref="Q71:R71"/>
    <mergeCell ref="X71:Y71"/>
    <mergeCell ref="U76:W76"/>
    <mergeCell ref="G86:H86"/>
    <mergeCell ref="L86:M86"/>
    <mergeCell ref="S86:T86"/>
    <mergeCell ref="V86:W86"/>
    <mergeCell ref="Y86:Z86"/>
    <mergeCell ref="AB86:AC86"/>
    <mergeCell ref="AE86:AF86"/>
    <mergeCell ref="F552:G552"/>
    <mergeCell ref="I552:K552"/>
    <mergeCell ref="M552:N552"/>
    <mergeCell ref="P552:R552"/>
    <mergeCell ref="V552:X552"/>
    <mergeCell ref="AB552:AD552"/>
    <mergeCell ref="AH552:AJ552"/>
    <mergeCell ref="C78:D78"/>
    <mergeCell ref="AL78:AM78"/>
    <mergeCell ref="F79:G79"/>
    <mergeCell ref="M79:N79"/>
    <mergeCell ref="T79:U79"/>
    <mergeCell ref="AA79:AB79"/>
    <mergeCell ref="T81:U81"/>
    <mergeCell ref="E84:F84"/>
    <mergeCell ref="J84:K84"/>
    <mergeCell ref="S84:T84"/>
    <mergeCell ref="V84:W84"/>
    <mergeCell ref="AE84:AG84"/>
    <mergeCell ref="G85:H85"/>
    <mergeCell ref="L85:M85"/>
    <mergeCell ref="S85:T85"/>
    <mergeCell ref="V85:W85"/>
    <mergeCell ref="Y85:Z85"/>
    <mergeCell ref="AB85:AC85"/>
    <mergeCell ref="AK85:AM85"/>
    <mergeCell ref="P89:R89"/>
    <mergeCell ref="V89:X89"/>
    <mergeCell ref="AB89:AD89"/>
    <mergeCell ref="AH89:AJ89"/>
    <mergeCell ref="F90:H90"/>
    <mergeCell ref="Y549:Z549"/>
    <mergeCell ref="AK549:AL549"/>
    <mergeCell ref="AN549:AO549"/>
    <mergeCell ref="AQ549:AR549"/>
    <mergeCell ref="AT549:AU549"/>
    <mergeCell ref="AW549:AX549"/>
    <mergeCell ref="AZ549:BB549"/>
    <mergeCell ref="E550:F550"/>
    <mergeCell ref="T550:U550"/>
    <mergeCell ref="W550:X550"/>
    <mergeCell ref="Z550:AA550"/>
    <mergeCell ref="AC550:AD550"/>
    <mergeCell ref="AF550:AG550"/>
    <mergeCell ref="AI550:AJ550"/>
    <mergeCell ref="AL550:AM550"/>
    <mergeCell ref="AO550:AP550"/>
    <mergeCell ref="AR550:AS550"/>
    <mergeCell ref="AU550:AW550"/>
    <mergeCell ref="H542:I542"/>
    <mergeCell ref="K542:L542"/>
    <mergeCell ref="O542:P542"/>
    <mergeCell ref="R542:S542"/>
    <mergeCell ref="L544:M544"/>
    <mergeCell ref="E547:F547"/>
    <mergeCell ref="J547:K547"/>
    <mergeCell ref="S547:T547"/>
    <mergeCell ref="V547:W547"/>
    <mergeCell ref="Y547:Z547"/>
    <mergeCell ref="AV848:AW848"/>
    <mergeCell ref="G847:H847"/>
    <mergeCell ref="AN547:AP547"/>
    <mergeCell ref="G548:H548"/>
    <mergeCell ref="L548:M548"/>
    <mergeCell ref="S548:T548"/>
    <mergeCell ref="V548:W548"/>
    <mergeCell ref="Y548:Z548"/>
    <mergeCell ref="AB548:AC548"/>
    <mergeCell ref="AE548:AF548"/>
    <mergeCell ref="AH548:AI548"/>
    <mergeCell ref="AK548:AL548"/>
    <mergeCell ref="AN548:AO548"/>
    <mergeCell ref="AQ548:AR548"/>
    <mergeCell ref="AT548:AV548"/>
    <mergeCell ref="G549:H549"/>
    <mergeCell ref="L549:M549"/>
    <mergeCell ref="S549:T549"/>
    <mergeCell ref="V549:W549"/>
    <mergeCell ref="AB549:AC549"/>
    <mergeCell ref="AE549:AF549"/>
    <mergeCell ref="AH549:AI549"/>
    <mergeCell ref="F851:G851"/>
    <mergeCell ref="I851:K851"/>
    <mergeCell ref="M851:N851"/>
    <mergeCell ref="P851:R851"/>
    <mergeCell ref="V851:X851"/>
    <mergeCell ref="AB851:AD851"/>
    <mergeCell ref="AH851:AJ851"/>
    <mergeCell ref="F852:H852"/>
    <mergeCell ref="J823:K823"/>
    <mergeCell ref="Q823:R823"/>
    <mergeCell ref="X823:Y823"/>
    <mergeCell ref="AS846:AT846"/>
    <mergeCell ref="AV846:AW846"/>
    <mergeCell ref="AS847:AT847"/>
    <mergeCell ref="AV847:AW847"/>
    <mergeCell ref="AY848:AZ848"/>
    <mergeCell ref="BB848:BC848"/>
    <mergeCell ref="AZ849:BA849"/>
    <mergeCell ref="BC849:BD849"/>
    <mergeCell ref="AY847:BA847"/>
    <mergeCell ref="G848:H848"/>
    <mergeCell ref="L848:M848"/>
    <mergeCell ref="O848:P848"/>
    <mergeCell ref="X848:Y848"/>
    <mergeCell ref="AA848:AB848"/>
    <mergeCell ref="AD848:AE848"/>
    <mergeCell ref="AG848:AH848"/>
    <mergeCell ref="AJ848:AK848"/>
    <mergeCell ref="AM848:AN848"/>
    <mergeCell ref="AP848:AQ848"/>
    <mergeCell ref="AS848:AT848"/>
    <mergeCell ref="AJ847:AK847"/>
    <mergeCell ref="BE848:BG848"/>
    <mergeCell ref="E849:F849"/>
    <mergeCell ref="Y849:Z849"/>
    <mergeCell ref="AB849:AC849"/>
    <mergeCell ref="AE849:AF849"/>
    <mergeCell ref="AH849:AI849"/>
    <mergeCell ref="AK849:AL849"/>
    <mergeCell ref="AN849:AO849"/>
    <mergeCell ref="AQ849:AR849"/>
    <mergeCell ref="AT849:AU849"/>
    <mergeCell ref="AW849:AX849"/>
    <mergeCell ref="BF849:BH849"/>
    <mergeCell ref="V844:X844"/>
    <mergeCell ref="AB844:AD844"/>
    <mergeCell ref="AH844:AJ844"/>
    <mergeCell ref="F845:H845"/>
    <mergeCell ref="E846:F846"/>
    <mergeCell ref="J846:K846"/>
    <mergeCell ref="M846:N846"/>
    <mergeCell ref="X846:Y846"/>
    <mergeCell ref="AA846:AB846"/>
    <mergeCell ref="AD846:AE846"/>
    <mergeCell ref="AG846:AH846"/>
    <mergeCell ref="AJ846:AK846"/>
    <mergeCell ref="AM846:AN846"/>
    <mergeCell ref="AP846:AQ846"/>
    <mergeCell ref="L847:M847"/>
    <mergeCell ref="O847:P847"/>
    <mergeCell ref="X847:Y847"/>
    <mergeCell ref="AA847:AB847"/>
    <mergeCell ref="AD847:AE847"/>
    <mergeCell ref="AG847:AH847"/>
    <mergeCell ref="AM847:AN847"/>
    <mergeCell ref="AP847:AQ847"/>
    <mergeCell ref="AY846:BA846"/>
    <mergeCell ref="C831:D831"/>
    <mergeCell ref="AE831:AF831"/>
    <mergeCell ref="D832:E832"/>
    <mergeCell ref="H832:I832"/>
    <mergeCell ref="K832:L832"/>
    <mergeCell ref="O832:P832"/>
    <mergeCell ref="R832:S832"/>
    <mergeCell ref="V832:W832"/>
    <mergeCell ref="Y832:Z832"/>
    <mergeCell ref="AC832:AD832"/>
    <mergeCell ref="F834:G834"/>
    <mergeCell ref="M834:N834"/>
    <mergeCell ref="T834:U834"/>
    <mergeCell ref="AA834:AB834"/>
    <mergeCell ref="Q836:R836"/>
    <mergeCell ref="E839:F839"/>
    <mergeCell ref="J839:K839"/>
    <mergeCell ref="U839:V839"/>
    <mergeCell ref="X839:Y839"/>
    <mergeCell ref="AA839:AB839"/>
    <mergeCell ref="AD839:AE839"/>
    <mergeCell ref="V842:W842"/>
    <mergeCell ref="Y842:Z842"/>
    <mergeCell ref="AB842:AC842"/>
    <mergeCell ref="AE842:AF842"/>
    <mergeCell ref="AH842:AI842"/>
    <mergeCell ref="AK842:AL842"/>
    <mergeCell ref="AN842:AO842"/>
    <mergeCell ref="AQ842:AS842"/>
    <mergeCell ref="F844:G844"/>
    <mergeCell ref="I844:K844"/>
    <mergeCell ref="AP965:AQ965"/>
    <mergeCell ref="AG966:AH966"/>
    <mergeCell ref="AJ966:AK966"/>
    <mergeCell ref="AM966:AN966"/>
    <mergeCell ref="AP966:AQ966"/>
    <mergeCell ref="AM967:AN967"/>
    <mergeCell ref="AP967:AQ967"/>
    <mergeCell ref="AS967:AT967"/>
    <mergeCell ref="AV967:AW967"/>
    <mergeCell ref="AH968:AI968"/>
    <mergeCell ref="AK968:AL968"/>
    <mergeCell ref="AN968:AO968"/>
    <mergeCell ref="AQ968:AR968"/>
    <mergeCell ref="F823:G823"/>
    <mergeCell ref="M823:N823"/>
    <mergeCell ref="T823:U823"/>
    <mergeCell ref="AA823:AB823"/>
    <mergeCell ref="E825:F825"/>
    <mergeCell ref="G829:I829"/>
    <mergeCell ref="N829:P829"/>
    <mergeCell ref="U829:W829"/>
    <mergeCell ref="AB829:AD829"/>
    <mergeCell ref="AG839:AH839"/>
    <mergeCell ref="AJ839:AL839"/>
    <mergeCell ref="G840:H840"/>
    <mergeCell ref="L840:M840"/>
    <mergeCell ref="U840:V840"/>
    <mergeCell ref="X840:Y840"/>
    <mergeCell ref="AA840:AB840"/>
    <mergeCell ref="AD840:AE840"/>
    <mergeCell ref="M844:N844"/>
    <mergeCell ref="P844:R844"/>
    <mergeCell ref="F970:G970"/>
    <mergeCell ref="I970:K970"/>
    <mergeCell ref="M970:N970"/>
    <mergeCell ref="P970:R970"/>
    <mergeCell ref="V970:X970"/>
    <mergeCell ref="AB970:AD970"/>
    <mergeCell ref="AH970:AJ970"/>
    <mergeCell ref="F971:H971"/>
    <mergeCell ref="J931:K931"/>
    <mergeCell ref="Q931:R931"/>
    <mergeCell ref="X931:Y931"/>
    <mergeCell ref="AE931:AF931"/>
    <mergeCell ref="AS954:AT954"/>
    <mergeCell ref="AV954:AW954"/>
    <mergeCell ref="AS955:AT955"/>
    <mergeCell ref="AV955:AW955"/>
    <mergeCell ref="G968:H968"/>
    <mergeCell ref="J968:K968"/>
    <mergeCell ref="M968:N968"/>
    <mergeCell ref="P968:Q968"/>
    <mergeCell ref="S968:T968"/>
    <mergeCell ref="V968:W968"/>
    <mergeCell ref="Y968:Z968"/>
    <mergeCell ref="AB968:AC968"/>
    <mergeCell ref="AE968:AF968"/>
    <mergeCell ref="AT968:AV968"/>
    <mergeCell ref="AS965:AU965"/>
    <mergeCell ref="G962:H962"/>
    <mergeCell ref="L962:M962"/>
    <mergeCell ref="O962:P962"/>
    <mergeCell ref="F967:G967"/>
    <mergeCell ref="I967:J967"/>
    <mergeCell ref="L967:M967"/>
    <mergeCell ref="O967:P967"/>
    <mergeCell ref="R967:S967"/>
    <mergeCell ref="U967:V967"/>
    <mergeCell ref="X967:Y967"/>
    <mergeCell ref="AA967:AB967"/>
    <mergeCell ref="AD967:AE967"/>
    <mergeCell ref="AG967:AH967"/>
    <mergeCell ref="AJ967:AK967"/>
    <mergeCell ref="AY967:BA967"/>
    <mergeCell ref="E964:F964"/>
    <mergeCell ref="F960:H960"/>
    <mergeCell ref="E961:F961"/>
    <mergeCell ref="J961:K961"/>
    <mergeCell ref="M961:N961"/>
    <mergeCell ref="F965:G965"/>
    <mergeCell ref="I965:J965"/>
    <mergeCell ref="L965:M965"/>
    <mergeCell ref="O965:P965"/>
    <mergeCell ref="R965:S965"/>
    <mergeCell ref="U965:V965"/>
    <mergeCell ref="X965:Y965"/>
    <mergeCell ref="AA965:AB965"/>
    <mergeCell ref="AD965:AE965"/>
    <mergeCell ref="F966:G966"/>
    <mergeCell ref="I966:J966"/>
    <mergeCell ref="L966:M966"/>
    <mergeCell ref="O966:P966"/>
    <mergeCell ref="R966:S966"/>
    <mergeCell ref="U966:V966"/>
    <mergeCell ref="X966:Y966"/>
    <mergeCell ref="AA966:AB966"/>
    <mergeCell ref="AD966:AE966"/>
    <mergeCell ref="AS966:AU966"/>
    <mergeCell ref="AV956:AW956"/>
    <mergeCell ref="BE956:BG956"/>
    <mergeCell ref="E957:F957"/>
    <mergeCell ref="Y957:Z957"/>
    <mergeCell ref="AB957:AC957"/>
    <mergeCell ref="AE957:AF957"/>
    <mergeCell ref="AH957:AI957"/>
    <mergeCell ref="AK957:AL957"/>
    <mergeCell ref="AN957:AO957"/>
    <mergeCell ref="AQ957:AR957"/>
    <mergeCell ref="AT957:AU957"/>
    <mergeCell ref="AW957:AX957"/>
    <mergeCell ref="BF957:BH957"/>
    <mergeCell ref="F959:G959"/>
    <mergeCell ref="I959:K959"/>
    <mergeCell ref="M959:N959"/>
    <mergeCell ref="P959:R959"/>
    <mergeCell ref="V959:X959"/>
    <mergeCell ref="AB959:AD959"/>
    <mergeCell ref="AH959:AJ959"/>
    <mergeCell ref="BB956:BC956"/>
    <mergeCell ref="BC957:BD957"/>
    <mergeCell ref="AJ965:AK965"/>
    <mergeCell ref="AM965:AN965"/>
    <mergeCell ref="AP954:AQ954"/>
    <mergeCell ref="AY954:BA954"/>
    <mergeCell ref="G955:H955"/>
    <mergeCell ref="L955:M955"/>
    <mergeCell ref="O955:P955"/>
    <mergeCell ref="X955:Y955"/>
    <mergeCell ref="AA955:AB955"/>
    <mergeCell ref="AD955:AE955"/>
    <mergeCell ref="AG955:AH955"/>
    <mergeCell ref="AJ955:AK955"/>
    <mergeCell ref="AM955:AN955"/>
    <mergeCell ref="AP955:AQ955"/>
    <mergeCell ref="AY955:BA955"/>
    <mergeCell ref="G956:H956"/>
    <mergeCell ref="L956:M956"/>
    <mergeCell ref="O956:P956"/>
    <mergeCell ref="X956:Y956"/>
    <mergeCell ref="AA956:AB956"/>
    <mergeCell ref="AD956:AE956"/>
    <mergeCell ref="AG956:AH956"/>
    <mergeCell ref="AJ956:AK956"/>
    <mergeCell ref="AM956:AN956"/>
    <mergeCell ref="AP956:AQ956"/>
    <mergeCell ref="AS956:AT956"/>
    <mergeCell ref="AY956:AZ956"/>
    <mergeCell ref="AZ957:BA957"/>
    <mergeCell ref="AG965:AH965"/>
    <mergeCell ref="G963:H963"/>
    <mergeCell ref="L963:M963"/>
    <mergeCell ref="O963:P963"/>
    <mergeCell ref="F952:G952"/>
    <mergeCell ref="I952:K952"/>
    <mergeCell ref="M952:N952"/>
    <mergeCell ref="P952:R952"/>
    <mergeCell ref="V952:X952"/>
    <mergeCell ref="AB952:AD952"/>
    <mergeCell ref="AH952:AJ952"/>
    <mergeCell ref="F953:H953"/>
    <mergeCell ref="E954:F954"/>
    <mergeCell ref="J954:K954"/>
    <mergeCell ref="M954:N954"/>
    <mergeCell ref="X954:Y954"/>
    <mergeCell ref="AA954:AB954"/>
    <mergeCell ref="AD954:AE954"/>
    <mergeCell ref="AG954:AH954"/>
    <mergeCell ref="AJ954:AK954"/>
    <mergeCell ref="AM954:AN954"/>
    <mergeCell ref="G949:H949"/>
    <mergeCell ref="L949:M949"/>
    <mergeCell ref="U949:V949"/>
    <mergeCell ref="X949:Y949"/>
    <mergeCell ref="AA949:AB949"/>
    <mergeCell ref="AD949:AE949"/>
    <mergeCell ref="AG949:AH949"/>
    <mergeCell ref="AJ949:AK949"/>
    <mergeCell ref="AM949:AN949"/>
    <mergeCell ref="AP949:AR949"/>
    <mergeCell ref="E950:F950"/>
    <mergeCell ref="V950:W950"/>
    <mergeCell ref="Y950:Z950"/>
    <mergeCell ref="AB950:AC950"/>
    <mergeCell ref="AE950:AF950"/>
    <mergeCell ref="AH950:AI950"/>
    <mergeCell ref="AK950:AL950"/>
    <mergeCell ref="AN950:AO950"/>
    <mergeCell ref="AQ950:AS950"/>
    <mergeCell ref="T944:U944"/>
    <mergeCell ref="E947:F947"/>
    <mergeCell ref="J947:K947"/>
    <mergeCell ref="U947:V947"/>
    <mergeCell ref="X947:Y947"/>
    <mergeCell ref="AA947:AB947"/>
    <mergeCell ref="AD947:AE947"/>
    <mergeCell ref="AG947:AH947"/>
    <mergeCell ref="AJ947:AL947"/>
    <mergeCell ref="G948:H948"/>
    <mergeCell ref="L948:M948"/>
    <mergeCell ref="U948:V948"/>
    <mergeCell ref="X948:Y948"/>
    <mergeCell ref="AA948:AB948"/>
    <mergeCell ref="AD948:AE948"/>
    <mergeCell ref="AG948:AH948"/>
    <mergeCell ref="AJ948:AL948"/>
    <mergeCell ref="C939:D939"/>
    <mergeCell ref="AL939:AM939"/>
    <mergeCell ref="D940:E940"/>
    <mergeCell ref="H940:I940"/>
    <mergeCell ref="K940:L940"/>
    <mergeCell ref="O940:P940"/>
    <mergeCell ref="R940:S940"/>
    <mergeCell ref="V940:W940"/>
    <mergeCell ref="Y940:Z940"/>
    <mergeCell ref="AC940:AD940"/>
    <mergeCell ref="AF940:AG940"/>
    <mergeCell ref="AJ940:AK940"/>
    <mergeCell ref="F942:G942"/>
    <mergeCell ref="M942:N942"/>
    <mergeCell ref="T942:U942"/>
    <mergeCell ref="AA942:AB942"/>
    <mergeCell ref="AH942:AI942"/>
    <mergeCell ref="AY924:AZ924"/>
    <mergeCell ref="BB924:BC924"/>
    <mergeCell ref="F931:G931"/>
    <mergeCell ref="M931:N931"/>
    <mergeCell ref="T931:U931"/>
    <mergeCell ref="AA931:AB931"/>
    <mergeCell ref="AH931:AI931"/>
    <mergeCell ref="E933:F933"/>
    <mergeCell ref="G937:I937"/>
    <mergeCell ref="N937:P937"/>
    <mergeCell ref="U937:W937"/>
    <mergeCell ref="AB937:AD937"/>
    <mergeCell ref="AI937:AK937"/>
    <mergeCell ref="AG840:AH840"/>
    <mergeCell ref="AJ840:AL840"/>
    <mergeCell ref="G841:H841"/>
    <mergeCell ref="L841:M841"/>
    <mergeCell ref="U841:V841"/>
    <mergeCell ref="X841:Y841"/>
    <mergeCell ref="AA841:AB841"/>
    <mergeCell ref="AD841:AE841"/>
    <mergeCell ref="AG841:AH841"/>
    <mergeCell ref="AJ841:AK841"/>
    <mergeCell ref="AM841:AN841"/>
    <mergeCell ref="AP841:AR841"/>
    <mergeCell ref="E842:F842"/>
    <mergeCell ref="AK872:AM872"/>
    <mergeCell ref="F875:H875"/>
    <mergeCell ref="E876:F876"/>
    <mergeCell ref="J876:K876"/>
    <mergeCell ref="M876:N876"/>
    <mergeCell ref="X876:Y876"/>
    <mergeCell ref="F329:G329"/>
    <mergeCell ref="I329:K329"/>
    <mergeCell ref="M329:N329"/>
    <mergeCell ref="P329:R329"/>
    <mergeCell ref="V329:X329"/>
    <mergeCell ref="AB329:AD329"/>
    <mergeCell ref="AH329:AJ329"/>
    <mergeCell ref="F330:H330"/>
    <mergeCell ref="AH295:AI295"/>
    <mergeCell ref="D303:E303"/>
    <mergeCell ref="H303:I303"/>
    <mergeCell ref="K303:L303"/>
    <mergeCell ref="O303:P303"/>
    <mergeCell ref="S303:T303"/>
    <mergeCell ref="V303:W303"/>
    <mergeCell ref="Y303:Z303"/>
    <mergeCell ref="AC303:AD303"/>
    <mergeCell ref="AF303:AG303"/>
    <mergeCell ref="AJ303:AK303"/>
    <mergeCell ref="Y312:Z312"/>
    <mergeCell ref="AB312:AC312"/>
    <mergeCell ref="Z313:AA313"/>
    <mergeCell ref="AC313:AD313"/>
    <mergeCell ref="AJ319:AK319"/>
    <mergeCell ref="AK320:AL320"/>
    <mergeCell ref="G326:H326"/>
    <mergeCell ref="L326:M326"/>
    <mergeCell ref="O326:P326"/>
    <mergeCell ref="X326:Y326"/>
    <mergeCell ref="AA326:AB326"/>
    <mergeCell ref="AD326:AE326"/>
    <mergeCell ref="AG326:AH326"/>
    <mergeCell ref="AJ326:AK326"/>
    <mergeCell ref="AM326:AN326"/>
    <mergeCell ref="AV326:AX326"/>
    <mergeCell ref="E327:F327"/>
    <mergeCell ref="Y327:Z327"/>
    <mergeCell ref="AB327:AC327"/>
    <mergeCell ref="AE327:AF327"/>
    <mergeCell ref="AH327:AI327"/>
    <mergeCell ref="AK327:AL327"/>
    <mergeCell ref="AN327:AO327"/>
    <mergeCell ref="AQ327:AS327"/>
    <mergeCell ref="AP326:AQ326"/>
    <mergeCell ref="AS326:AT326"/>
    <mergeCell ref="F323:H323"/>
    <mergeCell ref="E324:F324"/>
    <mergeCell ref="J324:K324"/>
    <mergeCell ref="M324:N324"/>
    <mergeCell ref="X324:Y324"/>
    <mergeCell ref="AA324:AB324"/>
    <mergeCell ref="AD324:AE324"/>
    <mergeCell ref="AG324:AH324"/>
    <mergeCell ref="AJ324:AK324"/>
    <mergeCell ref="AM324:AN324"/>
    <mergeCell ref="AP324:AR324"/>
    <mergeCell ref="G325:H325"/>
    <mergeCell ref="L325:M325"/>
    <mergeCell ref="O325:P325"/>
    <mergeCell ref="X325:Y325"/>
    <mergeCell ref="AA325:AB325"/>
    <mergeCell ref="AD325:AE325"/>
    <mergeCell ref="AG325:AH325"/>
    <mergeCell ref="AJ325:AK325"/>
    <mergeCell ref="AM325:AN325"/>
    <mergeCell ref="AP325:AR325"/>
    <mergeCell ref="G319:H319"/>
    <mergeCell ref="L319:M319"/>
    <mergeCell ref="O319:P319"/>
    <mergeCell ref="X319:Y319"/>
    <mergeCell ref="AA319:AB319"/>
    <mergeCell ref="AD319:AE319"/>
    <mergeCell ref="AG319:AH319"/>
    <mergeCell ref="AP319:AR319"/>
    <mergeCell ref="E320:F320"/>
    <mergeCell ref="Y320:Z320"/>
    <mergeCell ref="AB320:AC320"/>
    <mergeCell ref="AE320:AF320"/>
    <mergeCell ref="AH320:AI320"/>
    <mergeCell ref="AQ320:AS320"/>
    <mergeCell ref="F322:G322"/>
    <mergeCell ref="I322:K322"/>
    <mergeCell ref="M322:N322"/>
    <mergeCell ref="P322:R322"/>
    <mergeCell ref="V322:X322"/>
    <mergeCell ref="AB322:AD322"/>
    <mergeCell ref="AH322:AJ322"/>
    <mergeCell ref="AM319:AN319"/>
    <mergeCell ref="AN320:AO320"/>
    <mergeCell ref="F315:G315"/>
    <mergeCell ref="I315:K315"/>
    <mergeCell ref="M315:N315"/>
    <mergeCell ref="P315:R315"/>
    <mergeCell ref="V315:X315"/>
    <mergeCell ref="AB315:AD315"/>
    <mergeCell ref="AH315:AJ315"/>
    <mergeCell ref="F316:H316"/>
    <mergeCell ref="E317:F317"/>
    <mergeCell ref="J317:K317"/>
    <mergeCell ref="M317:N317"/>
    <mergeCell ref="X317:Y317"/>
    <mergeCell ref="AA317:AB317"/>
    <mergeCell ref="AD317:AE317"/>
    <mergeCell ref="AG317:AH317"/>
    <mergeCell ref="AJ317:AL317"/>
    <mergeCell ref="G318:H318"/>
    <mergeCell ref="L318:M318"/>
    <mergeCell ref="O318:P318"/>
    <mergeCell ref="X318:Y318"/>
    <mergeCell ref="AA318:AB318"/>
    <mergeCell ref="AD318:AE318"/>
    <mergeCell ref="AG318:AH318"/>
    <mergeCell ref="AJ318:AL318"/>
    <mergeCell ref="E310:F310"/>
    <mergeCell ref="J310:K310"/>
    <mergeCell ref="S310:T310"/>
    <mergeCell ref="V310:W310"/>
    <mergeCell ref="Y310:AA310"/>
    <mergeCell ref="G311:H311"/>
    <mergeCell ref="L311:M311"/>
    <mergeCell ref="S311:T311"/>
    <mergeCell ref="V311:W311"/>
    <mergeCell ref="Y311:AA311"/>
    <mergeCell ref="G312:H312"/>
    <mergeCell ref="L312:M312"/>
    <mergeCell ref="S312:T312"/>
    <mergeCell ref="V312:W312"/>
    <mergeCell ref="AE312:AG312"/>
    <mergeCell ref="E313:F313"/>
    <mergeCell ref="T313:U313"/>
    <mergeCell ref="W313:X313"/>
    <mergeCell ref="AF313:AH313"/>
    <mergeCell ref="F295:G295"/>
    <mergeCell ref="M295:N295"/>
    <mergeCell ref="T295:U295"/>
    <mergeCell ref="AA295:AB295"/>
    <mergeCell ref="G300:I300"/>
    <mergeCell ref="N300:P300"/>
    <mergeCell ref="U300:W300"/>
    <mergeCell ref="AB300:AD300"/>
    <mergeCell ref="AI300:AK300"/>
    <mergeCell ref="C302:D302"/>
    <mergeCell ref="AL302:AM302"/>
    <mergeCell ref="F305:G305"/>
    <mergeCell ref="M305:N305"/>
    <mergeCell ref="T305:U305"/>
    <mergeCell ref="AA305:AB305"/>
    <mergeCell ref="AH305:AI305"/>
    <mergeCell ref="T307:U307"/>
    <mergeCell ref="F256:H256"/>
    <mergeCell ref="AA228:AB228"/>
    <mergeCell ref="D236:E236"/>
    <mergeCell ref="H236:I236"/>
    <mergeCell ref="K236:L236"/>
    <mergeCell ref="O236:P236"/>
    <mergeCell ref="R236:S236"/>
    <mergeCell ref="V236:W236"/>
    <mergeCell ref="Y236:Z236"/>
    <mergeCell ref="AC236:AD236"/>
    <mergeCell ref="Y245:Z245"/>
    <mergeCell ref="AB245:AC245"/>
    <mergeCell ref="Z246:AA246"/>
    <mergeCell ref="AC246:AD246"/>
    <mergeCell ref="AJ252:AK252"/>
    <mergeCell ref="AM252:AN252"/>
    <mergeCell ref="AK253:AL253"/>
    <mergeCell ref="AN253:AO253"/>
    <mergeCell ref="E250:F250"/>
    <mergeCell ref="O251:P251"/>
    <mergeCell ref="X251:Y251"/>
    <mergeCell ref="AA251:AB251"/>
    <mergeCell ref="AD251:AE251"/>
    <mergeCell ref="AG251:AH251"/>
    <mergeCell ref="O252:P252"/>
    <mergeCell ref="X252:Y252"/>
    <mergeCell ref="AA252:AB252"/>
    <mergeCell ref="AD252:AE252"/>
    <mergeCell ref="AG252:AH252"/>
    <mergeCell ref="E253:F253"/>
    <mergeCell ref="Y253:Z253"/>
    <mergeCell ref="AB253:AC253"/>
    <mergeCell ref="AE253:AF253"/>
    <mergeCell ref="AH253:AI253"/>
    <mergeCell ref="G244:H244"/>
    <mergeCell ref="L244:M244"/>
    <mergeCell ref="S244:T244"/>
    <mergeCell ref="V244:W244"/>
    <mergeCell ref="Y244:AA244"/>
    <mergeCell ref="AQ253:AS253"/>
    <mergeCell ref="F255:G255"/>
    <mergeCell ref="I255:K255"/>
    <mergeCell ref="M255:N255"/>
    <mergeCell ref="P255:R255"/>
    <mergeCell ref="V255:X255"/>
    <mergeCell ref="AB255:AD255"/>
    <mergeCell ref="AH255:AJ255"/>
    <mergeCell ref="G204:I204"/>
    <mergeCell ref="N204:P204"/>
    <mergeCell ref="AP252:AR252"/>
    <mergeCell ref="G245:H245"/>
    <mergeCell ref="L245:M245"/>
    <mergeCell ref="S245:T245"/>
    <mergeCell ref="V245:W245"/>
    <mergeCell ref="AE245:AG245"/>
    <mergeCell ref="E246:F246"/>
    <mergeCell ref="T246:U246"/>
    <mergeCell ref="W246:X246"/>
    <mergeCell ref="AF246:AH246"/>
    <mergeCell ref="F248:G248"/>
    <mergeCell ref="I248:K248"/>
    <mergeCell ref="M248:N248"/>
    <mergeCell ref="P248:R248"/>
    <mergeCell ref="V248:X248"/>
    <mergeCell ref="AB248:AD248"/>
    <mergeCell ref="AH248:AJ248"/>
    <mergeCell ref="F249:H249"/>
    <mergeCell ref="J250:K250"/>
    <mergeCell ref="M250:N250"/>
    <mergeCell ref="X250:Y250"/>
    <mergeCell ref="AA250:AB250"/>
    <mergeCell ref="AD250:AE250"/>
    <mergeCell ref="AG250:AH250"/>
    <mergeCell ref="AJ250:AL250"/>
    <mergeCell ref="G251:H251"/>
    <mergeCell ref="L251:M251"/>
    <mergeCell ref="AJ251:AL251"/>
    <mergeCell ref="G252:H252"/>
    <mergeCell ref="L252:M252"/>
    <mergeCell ref="G233:I233"/>
    <mergeCell ref="N233:P233"/>
    <mergeCell ref="U233:W233"/>
    <mergeCell ref="AB233:AD233"/>
    <mergeCell ref="C235:D235"/>
    <mergeCell ref="AE235:AF235"/>
    <mergeCell ref="F238:G238"/>
    <mergeCell ref="M238:N238"/>
    <mergeCell ref="T238:U238"/>
    <mergeCell ref="AB238:AC238"/>
    <mergeCell ref="Q240:R240"/>
    <mergeCell ref="E243:F243"/>
    <mergeCell ref="J243:K243"/>
    <mergeCell ref="S243:T243"/>
    <mergeCell ref="V243:W243"/>
    <mergeCell ref="Y243:AA243"/>
    <mergeCell ref="C206:D206"/>
    <mergeCell ref="AE206:AF206"/>
    <mergeCell ref="F207:G207"/>
    <mergeCell ref="M207:N207"/>
    <mergeCell ref="T207:U207"/>
    <mergeCell ref="AB207:AC207"/>
    <mergeCell ref="F196:H196"/>
    <mergeCell ref="T168:U168"/>
    <mergeCell ref="D176:E176"/>
    <mergeCell ref="H176:I176"/>
    <mergeCell ref="K176:L176"/>
    <mergeCell ref="O176:P176"/>
    <mergeCell ref="R176:S176"/>
    <mergeCell ref="V176:W176"/>
    <mergeCell ref="Y185:Z185"/>
    <mergeCell ref="AB185:AC185"/>
    <mergeCell ref="AJ192:AK192"/>
    <mergeCell ref="AM192:AN192"/>
    <mergeCell ref="F228:G228"/>
    <mergeCell ref="M228:N228"/>
    <mergeCell ref="T228:U228"/>
    <mergeCell ref="G192:H192"/>
    <mergeCell ref="L192:M192"/>
    <mergeCell ref="O192:P192"/>
    <mergeCell ref="X192:Y192"/>
    <mergeCell ref="AA192:AB192"/>
    <mergeCell ref="AD192:AE192"/>
    <mergeCell ref="AG192:AH192"/>
    <mergeCell ref="G185:H185"/>
    <mergeCell ref="L185:M185"/>
    <mergeCell ref="S185:T185"/>
    <mergeCell ref="V185:W185"/>
    <mergeCell ref="AE185:AG185"/>
    <mergeCell ref="E186:F186"/>
    <mergeCell ref="T186:U186"/>
    <mergeCell ref="W186:X186"/>
    <mergeCell ref="Z186:AA186"/>
    <mergeCell ref="AC186:AD186"/>
    <mergeCell ref="AP192:AR192"/>
    <mergeCell ref="E193:F193"/>
    <mergeCell ref="Y193:Z193"/>
    <mergeCell ref="AB193:AC193"/>
    <mergeCell ref="AE193:AF193"/>
    <mergeCell ref="AH193:AI193"/>
    <mergeCell ref="AK193:AM193"/>
    <mergeCell ref="F195:G195"/>
    <mergeCell ref="I195:K195"/>
    <mergeCell ref="M195:N195"/>
    <mergeCell ref="P195:R195"/>
    <mergeCell ref="V195:X195"/>
    <mergeCell ref="AB195:AD195"/>
    <mergeCell ref="AH195:AJ195"/>
    <mergeCell ref="F189:H189"/>
    <mergeCell ref="E190:F190"/>
    <mergeCell ref="J190:K190"/>
    <mergeCell ref="M190:N190"/>
    <mergeCell ref="X190:Y190"/>
    <mergeCell ref="AA190:AB190"/>
    <mergeCell ref="AD190:AE190"/>
    <mergeCell ref="AG190:AH190"/>
    <mergeCell ref="AJ190:AL190"/>
    <mergeCell ref="G191:H191"/>
    <mergeCell ref="L191:M191"/>
    <mergeCell ref="O191:P191"/>
    <mergeCell ref="X191:Y191"/>
    <mergeCell ref="AA191:AB191"/>
    <mergeCell ref="AD191:AE191"/>
    <mergeCell ref="AG191:AH191"/>
    <mergeCell ref="AJ191:AL191"/>
    <mergeCell ref="AF186:AH186"/>
    <mergeCell ref="F188:G188"/>
    <mergeCell ref="I188:K188"/>
    <mergeCell ref="M188:N188"/>
    <mergeCell ref="P188:R188"/>
    <mergeCell ref="V188:X188"/>
    <mergeCell ref="AB188:AD188"/>
    <mergeCell ref="AH188:AJ188"/>
    <mergeCell ref="G173:I173"/>
    <mergeCell ref="N173:P173"/>
    <mergeCell ref="U173:W173"/>
    <mergeCell ref="C175:D175"/>
    <mergeCell ref="X175:Y175"/>
    <mergeCell ref="F178:G178"/>
    <mergeCell ref="M178:N178"/>
    <mergeCell ref="T178:U178"/>
    <mergeCell ref="M180:N180"/>
    <mergeCell ref="E183:F183"/>
    <mergeCell ref="J183:K183"/>
    <mergeCell ref="S183:T183"/>
    <mergeCell ref="V183:W183"/>
    <mergeCell ref="V184:W184"/>
    <mergeCell ref="Y184:AA184"/>
    <mergeCell ref="M125:N125"/>
    <mergeCell ref="J127:K127"/>
    <mergeCell ref="E130:F130"/>
    <mergeCell ref="J130:K130"/>
    <mergeCell ref="S130:T130"/>
    <mergeCell ref="V130:W130"/>
    <mergeCell ref="Y130:AA130"/>
    <mergeCell ref="G131:H131"/>
    <mergeCell ref="L131:M131"/>
    <mergeCell ref="S131:T131"/>
    <mergeCell ref="V131:W131"/>
    <mergeCell ref="AH135:AJ135"/>
    <mergeCell ref="F136:H136"/>
    <mergeCell ref="M115:N115"/>
    <mergeCell ref="D123:E123"/>
    <mergeCell ref="H123:I123"/>
    <mergeCell ref="K123:L123"/>
    <mergeCell ref="O123:P123"/>
    <mergeCell ref="Y132:Z132"/>
    <mergeCell ref="AB132:AC132"/>
    <mergeCell ref="Z133:AA133"/>
    <mergeCell ref="AC133:AD133"/>
    <mergeCell ref="E289:F289"/>
    <mergeCell ref="Y289:Z289"/>
    <mergeCell ref="AB289:AC289"/>
    <mergeCell ref="AE289:AF289"/>
    <mergeCell ref="AH289:AI289"/>
    <mergeCell ref="AQ289:AS289"/>
    <mergeCell ref="F291:G291"/>
    <mergeCell ref="I291:K291"/>
    <mergeCell ref="M291:N291"/>
    <mergeCell ref="P291:R291"/>
    <mergeCell ref="V291:X291"/>
    <mergeCell ref="AB291:AD291"/>
    <mergeCell ref="AH291:AJ291"/>
    <mergeCell ref="F292:H292"/>
    <mergeCell ref="AJ286:AK286"/>
    <mergeCell ref="AM286:AN286"/>
    <mergeCell ref="AJ287:AK287"/>
    <mergeCell ref="AM287:AN287"/>
    <mergeCell ref="AJ288:AK288"/>
    <mergeCell ref="AM288:AN288"/>
    <mergeCell ref="AK289:AL289"/>
    <mergeCell ref="AN289:AO289"/>
    <mergeCell ref="M279:N279"/>
    <mergeCell ref="X279:Y279"/>
    <mergeCell ref="AA279:AB279"/>
    <mergeCell ref="AD279:AE279"/>
    <mergeCell ref="AG279:AH279"/>
    <mergeCell ref="AJ279:AL279"/>
    <mergeCell ref="G287:H287"/>
    <mergeCell ref="L287:M287"/>
    <mergeCell ref="O287:P287"/>
    <mergeCell ref="X287:Y287"/>
    <mergeCell ref="AA287:AB287"/>
    <mergeCell ref="AD287:AE287"/>
    <mergeCell ref="AG287:AH287"/>
    <mergeCell ref="AP287:AR287"/>
    <mergeCell ref="G288:H288"/>
    <mergeCell ref="L288:M288"/>
    <mergeCell ref="O288:P288"/>
    <mergeCell ref="X288:Y288"/>
    <mergeCell ref="AA288:AB288"/>
    <mergeCell ref="AD288:AE288"/>
    <mergeCell ref="AG288:AH288"/>
    <mergeCell ref="AP288:AR288"/>
    <mergeCell ref="F284:G284"/>
    <mergeCell ref="I284:K284"/>
    <mergeCell ref="M284:N284"/>
    <mergeCell ref="P284:R284"/>
    <mergeCell ref="V284:X284"/>
    <mergeCell ref="AB284:AD284"/>
    <mergeCell ref="AH284:AJ284"/>
    <mergeCell ref="F285:H285"/>
    <mergeCell ref="AH267:AI267"/>
    <mergeCell ref="AE259:AF259"/>
    <mergeCell ref="U264:W264"/>
    <mergeCell ref="E286:F286"/>
    <mergeCell ref="J286:K286"/>
    <mergeCell ref="M286:N286"/>
    <mergeCell ref="X286:Y286"/>
    <mergeCell ref="AA286:AB286"/>
    <mergeCell ref="AD286:AE286"/>
    <mergeCell ref="AG286:AH286"/>
    <mergeCell ref="E282:F282"/>
    <mergeCell ref="T275:U275"/>
    <mergeCell ref="W275:X275"/>
    <mergeCell ref="Z275:AB275"/>
    <mergeCell ref="F277:G277"/>
    <mergeCell ref="I277:K277"/>
    <mergeCell ref="M277:N277"/>
    <mergeCell ref="P277:R277"/>
    <mergeCell ref="V277:X277"/>
    <mergeCell ref="AB277:AD277"/>
    <mergeCell ref="AH277:AJ277"/>
    <mergeCell ref="F278:H278"/>
    <mergeCell ref="E279:F279"/>
    <mergeCell ref="J279:K279"/>
    <mergeCell ref="G280:H280"/>
    <mergeCell ref="L280:M280"/>
    <mergeCell ref="O280:P280"/>
    <mergeCell ref="X280:Y280"/>
    <mergeCell ref="AA280:AB280"/>
    <mergeCell ref="AD280:AE280"/>
    <mergeCell ref="AG280:AH280"/>
    <mergeCell ref="AJ280:AL280"/>
    <mergeCell ref="G281:H281"/>
    <mergeCell ref="L281:M281"/>
    <mergeCell ref="O281:P281"/>
    <mergeCell ref="X281:Y281"/>
    <mergeCell ref="AA281:AB281"/>
    <mergeCell ref="AD281:AE281"/>
    <mergeCell ref="AG281:AH281"/>
    <mergeCell ref="AJ281:AL281"/>
    <mergeCell ref="Y282:Z282"/>
    <mergeCell ref="AB282:AC282"/>
    <mergeCell ref="AE282:AF282"/>
    <mergeCell ref="AH282:AI282"/>
    <mergeCell ref="AK282:AM282"/>
    <mergeCell ref="AQ503:AR503"/>
    <mergeCell ref="J259:K259"/>
    <mergeCell ref="Q259:R259"/>
    <mergeCell ref="X259:Y259"/>
    <mergeCell ref="G264:I264"/>
    <mergeCell ref="N264:P264"/>
    <mergeCell ref="AB264:AD264"/>
    <mergeCell ref="AI264:AK264"/>
    <mergeCell ref="C266:D266"/>
    <mergeCell ref="AL266:AM266"/>
    <mergeCell ref="F267:G267"/>
    <mergeCell ref="M267:N267"/>
    <mergeCell ref="T267:U267"/>
    <mergeCell ref="AA267:AB267"/>
    <mergeCell ref="T269:U269"/>
    <mergeCell ref="E272:F272"/>
    <mergeCell ref="J272:K272"/>
    <mergeCell ref="S272:T272"/>
    <mergeCell ref="V272:W272"/>
    <mergeCell ref="Y272:AA272"/>
    <mergeCell ref="G273:H273"/>
    <mergeCell ref="L273:M273"/>
    <mergeCell ref="S273:T273"/>
    <mergeCell ref="V273:W273"/>
    <mergeCell ref="Y273:AA273"/>
    <mergeCell ref="G274:H274"/>
    <mergeCell ref="L274:M274"/>
    <mergeCell ref="S274:T274"/>
    <mergeCell ref="V274:W274"/>
    <mergeCell ref="Y274:AA274"/>
    <mergeCell ref="E275:F275"/>
    <mergeCell ref="AP286:AR286"/>
    <mergeCell ref="E458:F458"/>
    <mergeCell ref="Y458:Z458"/>
    <mergeCell ref="AB458:AC458"/>
    <mergeCell ref="AE458:AF458"/>
    <mergeCell ref="AH458:AI458"/>
    <mergeCell ref="AK458:AL458"/>
    <mergeCell ref="AN458:AP458"/>
    <mergeCell ref="F460:G460"/>
    <mergeCell ref="I460:K460"/>
    <mergeCell ref="M460:N460"/>
    <mergeCell ref="P460:R460"/>
    <mergeCell ref="V460:X460"/>
    <mergeCell ref="AB460:AD460"/>
    <mergeCell ref="AH460:AJ460"/>
    <mergeCell ref="AB453:AD453"/>
    <mergeCell ref="AH453:AJ453"/>
    <mergeCell ref="F454:H454"/>
    <mergeCell ref="E455:F455"/>
    <mergeCell ref="J455:K455"/>
    <mergeCell ref="M455:N455"/>
    <mergeCell ref="X455:Y455"/>
    <mergeCell ref="AA455:AB455"/>
    <mergeCell ref="AD455:AE455"/>
    <mergeCell ref="AG455:AH455"/>
    <mergeCell ref="AJ455:AK455"/>
    <mergeCell ref="AM455:AO455"/>
    <mergeCell ref="X456:Y456"/>
    <mergeCell ref="AA456:AB456"/>
    <mergeCell ref="AD456:AE456"/>
    <mergeCell ref="AG456:AH456"/>
    <mergeCell ref="AJ456:AK456"/>
    <mergeCell ref="AM456:AO456"/>
    <mergeCell ref="G457:H457"/>
    <mergeCell ref="L457:M457"/>
    <mergeCell ref="O457:P457"/>
    <mergeCell ref="X457:Y457"/>
    <mergeCell ref="AA457:AB457"/>
    <mergeCell ref="AD457:AE457"/>
    <mergeCell ref="AG457:AH457"/>
    <mergeCell ref="AJ457:AK457"/>
    <mergeCell ref="AM457:AO457"/>
    <mergeCell ref="E451:F451"/>
    <mergeCell ref="Y451:Z451"/>
    <mergeCell ref="AB451:AC451"/>
    <mergeCell ref="AE451:AF451"/>
    <mergeCell ref="AH451:AI451"/>
    <mergeCell ref="AK451:AL451"/>
    <mergeCell ref="AN451:AP451"/>
    <mergeCell ref="F453:G453"/>
    <mergeCell ref="I453:K453"/>
    <mergeCell ref="M453:N453"/>
    <mergeCell ref="P453:R453"/>
    <mergeCell ref="V453:X453"/>
    <mergeCell ref="AM448:AO448"/>
    <mergeCell ref="G449:H449"/>
    <mergeCell ref="L449:M449"/>
    <mergeCell ref="O449:P449"/>
    <mergeCell ref="X449:Y449"/>
    <mergeCell ref="AA449:AB449"/>
    <mergeCell ref="AD449:AE449"/>
    <mergeCell ref="AG449:AH449"/>
    <mergeCell ref="AJ449:AK449"/>
    <mergeCell ref="AM449:AO449"/>
    <mergeCell ref="G450:H450"/>
    <mergeCell ref="L450:M450"/>
    <mergeCell ref="O450:P450"/>
    <mergeCell ref="X450:Y450"/>
    <mergeCell ref="AA450:AB450"/>
    <mergeCell ref="AD450:AE450"/>
    <mergeCell ref="AG450:AH450"/>
    <mergeCell ref="AJ450:AK450"/>
    <mergeCell ref="AM450:AO450"/>
    <mergeCell ref="AH446:AJ446"/>
    <mergeCell ref="F447:H447"/>
    <mergeCell ref="E448:F448"/>
    <mergeCell ref="J448:K448"/>
    <mergeCell ref="M448:N448"/>
    <mergeCell ref="X448:Y448"/>
    <mergeCell ref="AA448:AB448"/>
    <mergeCell ref="AD448:AE448"/>
    <mergeCell ref="AG448:AH448"/>
    <mergeCell ref="AJ448:AK448"/>
    <mergeCell ref="AH436:AI436"/>
    <mergeCell ref="E444:F444"/>
    <mergeCell ref="T444:U444"/>
    <mergeCell ref="W444:X444"/>
    <mergeCell ref="G442:H442"/>
    <mergeCell ref="L442:M442"/>
    <mergeCell ref="S442:T442"/>
    <mergeCell ref="V442:W442"/>
    <mergeCell ref="Y442:Z442"/>
    <mergeCell ref="AB442:AC442"/>
    <mergeCell ref="AE442:AF442"/>
    <mergeCell ref="AH442:AJ442"/>
    <mergeCell ref="G443:H443"/>
    <mergeCell ref="L443:M443"/>
    <mergeCell ref="S443:T443"/>
    <mergeCell ref="V443:W443"/>
    <mergeCell ref="AI444:AK444"/>
    <mergeCell ref="G433:I433"/>
    <mergeCell ref="N433:P433"/>
    <mergeCell ref="AB433:AD433"/>
    <mergeCell ref="AI433:AK433"/>
    <mergeCell ref="C435:D435"/>
    <mergeCell ref="AL435:AM435"/>
    <mergeCell ref="F436:G436"/>
    <mergeCell ref="M436:N436"/>
    <mergeCell ref="T436:U436"/>
    <mergeCell ref="AA436:AB436"/>
    <mergeCell ref="T438:U438"/>
    <mergeCell ref="E441:F441"/>
    <mergeCell ref="J441:K441"/>
    <mergeCell ref="S441:T441"/>
    <mergeCell ref="V441:W441"/>
    <mergeCell ref="Y441:Z441"/>
    <mergeCell ref="AB441:AC441"/>
    <mergeCell ref="AE441:AF441"/>
    <mergeCell ref="AH441:AJ441"/>
    <mergeCell ref="U433:W433"/>
    <mergeCell ref="AN570:AP570"/>
    <mergeCell ref="AK570:AL570"/>
    <mergeCell ref="J570:K570"/>
    <mergeCell ref="S570:T570"/>
    <mergeCell ref="V570:W570"/>
    <mergeCell ref="BF572:BH572"/>
    <mergeCell ref="E573:F573"/>
    <mergeCell ref="T573:U573"/>
    <mergeCell ref="W573:X573"/>
    <mergeCell ref="Z573:AA573"/>
    <mergeCell ref="AC573:AD573"/>
    <mergeCell ref="AF573:AG573"/>
    <mergeCell ref="AI573:AJ573"/>
    <mergeCell ref="AL573:AM573"/>
    <mergeCell ref="AU573:AW573"/>
    <mergeCell ref="AN572:AO572"/>
    <mergeCell ref="AQ572:AR572"/>
    <mergeCell ref="AT572:AU572"/>
    <mergeCell ref="AW572:AX572"/>
    <mergeCell ref="AZ572:BA572"/>
    <mergeCell ref="BC572:BD572"/>
    <mergeCell ref="AO573:AP573"/>
    <mergeCell ref="AR573:AS573"/>
    <mergeCell ref="AB570:AC570"/>
    <mergeCell ref="V571:W571"/>
    <mergeCell ref="Y571:Z571"/>
    <mergeCell ref="AB571:AC571"/>
    <mergeCell ref="C679:D679"/>
    <mergeCell ref="X679:Y679"/>
    <mergeCell ref="D680:E680"/>
    <mergeCell ref="H680:I680"/>
    <mergeCell ref="K680:L680"/>
    <mergeCell ref="M682:N682"/>
    <mergeCell ref="E570:F570"/>
    <mergeCell ref="AT571:AV571"/>
    <mergeCell ref="G572:H572"/>
    <mergeCell ref="L572:M572"/>
    <mergeCell ref="S572:T572"/>
    <mergeCell ref="V572:W572"/>
    <mergeCell ref="Y572:Z572"/>
    <mergeCell ref="AB572:AC572"/>
    <mergeCell ref="AE572:AF572"/>
    <mergeCell ref="AH572:AI572"/>
    <mergeCell ref="AK571:AL571"/>
    <mergeCell ref="AN571:AO571"/>
    <mergeCell ref="AQ571:AR571"/>
    <mergeCell ref="F575:G575"/>
    <mergeCell ref="I575:K575"/>
    <mergeCell ref="M575:N575"/>
    <mergeCell ref="P575:R575"/>
    <mergeCell ref="V575:X575"/>
    <mergeCell ref="AB575:AD575"/>
    <mergeCell ref="AH575:AJ575"/>
    <mergeCell ref="AH570:AI570"/>
    <mergeCell ref="AH571:AI571"/>
    <mergeCell ref="AK572:AL572"/>
    <mergeCell ref="G571:H571"/>
    <mergeCell ref="L571:M571"/>
    <mergeCell ref="S571:T571"/>
    <mergeCell ref="F698:H698"/>
    <mergeCell ref="F671:G671"/>
    <mergeCell ref="J671:K671"/>
    <mergeCell ref="M671:N671"/>
    <mergeCell ref="Q671:R671"/>
    <mergeCell ref="T671:U671"/>
    <mergeCell ref="O680:P680"/>
    <mergeCell ref="R680:S680"/>
    <mergeCell ref="V680:W680"/>
    <mergeCell ref="E695:F695"/>
    <mergeCell ref="Y695:Z695"/>
    <mergeCell ref="F690:G690"/>
    <mergeCell ref="I690:K690"/>
    <mergeCell ref="M690:N690"/>
    <mergeCell ref="P690:R690"/>
    <mergeCell ref="V690:X690"/>
    <mergeCell ref="E673:F673"/>
    <mergeCell ref="AB695:AC695"/>
    <mergeCell ref="AE695:AF695"/>
    <mergeCell ref="AH695:AI695"/>
    <mergeCell ref="AK695:AL695"/>
    <mergeCell ref="AZ695:BB695"/>
    <mergeCell ref="F697:G697"/>
    <mergeCell ref="I697:K697"/>
    <mergeCell ref="M697:N697"/>
    <mergeCell ref="P697:R697"/>
    <mergeCell ref="V697:X697"/>
    <mergeCell ref="AB697:AD697"/>
    <mergeCell ref="AH697:AJ697"/>
    <mergeCell ref="AN695:AO695"/>
    <mergeCell ref="AQ695:AR695"/>
    <mergeCell ref="AT695:AU695"/>
    <mergeCell ref="AW695:AX695"/>
    <mergeCell ref="G694:H694"/>
    <mergeCell ref="L694:M694"/>
    <mergeCell ref="O694:P694"/>
    <mergeCell ref="X694:Y694"/>
    <mergeCell ref="AA694:AB694"/>
    <mergeCell ref="AD694:AE694"/>
    <mergeCell ref="AG694:AH694"/>
    <mergeCell ref="AJ694:AK694"/>
    <mergeCell ref="BE694:BG694"/>
    <mergeCell ref="AM694:AN694"/>
    <mergeCell ref="AP694:AQ694"/>
    <mergeCell ref="AS694:AT694"/>
    <mergeCell ref="AV694:AW694"/>
    <mergeCell ref="AY694:AZ694"/>
    <mergeCell ref="BB694:BC694"/>
    <mergeCell ref="AY692:BA692"/>
    <mergeCell ref="G693:H693"/>
    <mergeCell ref="L693:M693"/>
    <mergeCell ref="O693:P693"/>
    <mergeCell ref="X693:Y693"/>
    <mergeCell ref="AA693:AB693"/>
    <mergeCell ref="AD693:AE693"/>
    <mergeCell ref="AG693:AH693"/>
    <mergeCell ref="AJ693:AK693"/>
    <mergeCell ref="AY693:BA693"/>
    <mergeCell ref="AM692:AN692"/>
    <mergeCell ref="AP692:AQ692"/>
    <mergeCell ref="AS692:AT692"/>
    <mergeCell ref="AV692:AW692"/>
    <mergeCell ref="AM693:AN693"/>
    <mergeCell ref="AP693:AQ693"/>
    <mergeCell ref="AS693:AT693"/>
    <mergeCell ref="AV693:AW693"/>
    <mergeCell ref="AB690:AD690"/>
    <mergeCell ref="AH690:AJ690"/>
    <mergeCell ref="F691:H691"/>
    <mergeCell ref="E692:F692"/>
    <mergeCell ref="J692:K692"/>
    <mergeCell ref="M692:N692"/>
    <mergeCell ref="X692:Y692"/>
    <mergeCell ref="AA692:AB692"/>
    <mergeCell ref="AD692:AE692"/>
    <mergeCell ref="AG692:AH692"/>
    <mergeCell ref="AJ692:AK692"/>
    <mergeCell ref="G687:H687"/>
    <mergeCell ref="L687:M687"/>
    <mergeCell ref="U687:V687"/>
    <mergeCell ref="X687:Y687"/>
    <mergeCell ref="AA687:AB687"/>
    <mergeCell ref="AD687:AE687"/>
    <mergeCell ref="AG687:AH687"/>
    <mergeCell ref="AP687:AR687"/>
    <mergeCell ref="E688:F688"/>
    <mergeCell ref="V688:W688"/>
    <mergeCell ref="Y688:Z688"/>
    <mergeCell ref="AB688:AC688"/>
    <mergeCell ref="AE688:AF688"/>
    <mergeCell ref="AH688:AI688"/>
    <mergeCell ref="AQ688:AS688"/>
    <mergeCell ref="AJ687:AK687"/>
    <mergeCell ref="AM687:AN687"/>
    <mergeCell ref="AK688:AL688"/>
    <mergeCell ref="AN688:AO688"/>
    <mergeCell ref="AD685:AE685"/>
    <mergeCell ref="AG685:AH685"/>
    <mergeCell ref="AJ685:AL685"/>
    <mergeCell ref="G686:H686"/>
    <mergeCell ref="L686:M686"/>
    <mergeCell ref="U686:V686"/>
    <mergeCell ref="X686:Y686"/>
    <mergeCell ref="AA686:AB686"/>
    <mergeCell ref="AD686:AE686"/>
    <mergeCell ref="AG686:AH686"/>
    <mergeCell ref="AJ686:AL686"/>
    <mergeCell ref="E685:F685"/>
    <mergeCell ref="J685:K685"/>
    <mergeCell ref="U685:V685"/>
    <mergeCell ref="X685:Y685"/>
    <mergeCell ref="AA685:AB685"/>
    <mergeCell ref="F576:H576"/>
    <mergeCell ref="AB529:AD529"/>
    <mergeCell ref="F556:G556"/>
    <mergeCell ref="J556:K556"/>
    <mergeCell ref="M556:N556"/>
    <mergeCell ref="Q556:R556"/>
    <mergeCell ref="T556:U556"/>
    <mergeCell ref="E558:F558"/>
    <mergeCell ref="AH529:AJ529"/>
    <mergeCell ref="F530:H530"/>
    <mergeCell ref="AH525:AI525"/>
    <mergeCell ref="F529:G529"/>
    <mergeCell ref="I529:K529"/>
    <mergeCell ref="M529:N529"/>
    <mergeCell ref="P529:R529"/>
    <mergeCell ref="V529:X529"/>
    <mergeCell ref="AE571:AF571"/>
    <mergeCell ref="AB547:AC547"/>
    <mergeCell ref="AE547:AF547"/>
    <mergeCell ref="AH547:AI547"/>
    <mergeCell ref="F553:H553"/>
    <mergeCell ref="X564:Y564"/>
    <mergeCell ref="D565:E565"/>
    <mergeCell ref="H565:I565"/>
    <mergeCell ref="K565:L565"/>
    <mergeCell ref="O565:P565"/>
    <mergeCell ref="R565:S565"/>
    <mergeCell ref="V565:W565"/>
    <mergeCell ref="AE570:AF570"/>
    <mergeCell ref="N539:P539"/>
    <mergeCell ref="U541:V541"/>
    <mergeCell ref="D542:E542"/>
    <mergeCell ref="AT526:AV526"/>
    <mergeCell ref="E527:F527"/>
    <mergeCell ref="T527:U527"/>
    <mergeCell ref="W527:X527"/>
    <mergeCell ref="Z527:AA527"/>
    <mergeCell ref="AC527:AD527"/>
    <mergeCell ref="AF527:AG527"/>
    <mergeCell ref="AI527:AJ527"/>
    <mergeCell ref="AL527:AM527"/>
    <mergeCell ref="AO527:AQ527"/>
    <mergeCell ref="AN526:AO526"/>
    <mergeCell ref="AQ526:AR526"/>
    <mergeCell ref="G526:H526"/>
    <mergeCell ref="L526:M526"/>
    <mergeCell ref="S526:T526"/>
    <mergeCell ref="V526:W526"/>
    <mergeCell ref="Y526:Z526"/>
    <mergeCell ref="AB526:AC526"/>
    <mergeCell ref="AE526:AF526"/>
    <mergeCell ref="AH526:AI526"/>
    <mergeCell ref="AK526:AL526"/>
    <mergeCell ref="AB524:AC524"/>
    <mergeCell ref="AE524:AF524"/>
    <mergeCell ref="AH524:AJ524"/>
    <mergeCell ref="G525:H525"/>
    <mergeCell ref="L525:M525"/>
    <mergeCell ref="S525:T525"/>
    <mergeCell ref="V525:W525"/>
    <mergeCell ref="Y525:Z525"/>
    <mergeCell ref="AB525:AC525"/>
    <mergeCell ref="AE525:AF525"/>
    <mergeCell ref="AN525:AP525"/>
    <mergeCell ref="AK525:AL525"/>
    <mergeCell ref="AK502:AL502"/>
    <mergeCell ref="F510:G510"/>
    <mergeCell ref="J510:K510"/>
    <mergeCell ref="M510:N510"/>
    <mergeCell ref="E512:F512"/>
    <mergeCell ref="AN502:AP502"/>
    <mergeCell ref="L502:M502"/>
    <mergeCell ref="S502:T502"/>
    <mergeCell ref="V502:W502"/>
    <mergeCell ref="AN503:AO503"/>
    <mergeCell ref="AC642:AD642"/>
    <mergeCell ref="AF642:AG642"/>
    <mergeCell ref="J521:K521"/>
    <mergeCell ref="E524:F524"/>
    <mergeCell ref="AO642:AQ642"/>
    <mergeCell ref="S641:T641"/>
    <mergeCell ref="V641:W641"/>
    <mergeCell ref="Y641:Z641"/>
    <mergeCell ref="AB641:AC641"/>
    <mergeCell ref="AE641:AF641"/>
    <mergeCell ref="K519:L519"/>
    <mergeCell ref="O519:P519"/>
    <mergeCell ref="AK503:AL503"/>
    <mergeCell ref="AT503:AV503"/>
    <mergeCell ref="E504:F504"/>
    <mergeCell ref="T504:U504"/>
    <mergeCell ref="W504:X504"/>
    <mergeCell ref="Z504:AA504"/>
    <mergeCell ref="AC504:AD504"/>
    <mergeCell ref="AF504:AG504"/>
    <mergeCell ref="AI504:AJ504"/>
    <mergeCell ref="AL504:AM504"/>
    <mergeCell ref="AO504:AQ504"/>
    <mergeCell ref="G503:H503"/>
    <mergeCell ref="L503:M503"/>
    <mergeCell ref="S503:T503"/>
    <mergeCell ref="V503:W503"/>
    <mergeCell ref="Y503:Z503"/>
    <mergeCell ref="AB503:AC503"/>
    <mergeCell ref="AE503:AF503"/>
    <mergeCell ref="AH503:AI503"/>
    <mergeCell ref="F506:G506"/>
    <mergeCell ref="AH644:AJ644"/>
    <mergeCell ref="F645:H645"/>
    <mergeCell ref="J634:K634"/>
    <mergeCell ref="L625:M625"/>
    <mergeCell ref="AH641:AI641"/>
    <mergeCell ref="AI642:AJ642"/>
    <mergeCell ref="F644:G644"/>
    <mergeCell ref="I644:K644"/>
    <mergeCell ref="M644:N644"/>
    <mergeCell ref="P644:R644"/>
    <mergeCell ref="V644:X644"/>
    <mergeCell ref="AB644:AD644"/>
    <mergeCell ref="T642:U642"/>
    <mergeCell ref="W642:X642"/>
    <mergeCell ref="Z642:AA642"/>
    <mergeCell ref="AN641:AP641"/>
    <mergeCell ref="AB639:AC639"/>
    <mergeCell ref="AE639:AF639"/>
    <mergeCell ref="AH639:AJ639"/>
    <mergeCell ref="S640:T640"/>
    <mergeCell ref="V640:W640"/>
    <mergeCell ref="Y640:Z640"/>
    <mergeCell ref="AB640:AC640"/>
    <mergeCell ref="AE640:AF640"/>
    <mergeCell ref="AH640:AJ640"/>
    <mergeCell ref="AK641:AL641"/>
    <mergeCell ref="AL642:AM642"/>
    <mergeCell ref="G641:H641"/>
    <mergeCell ref="L641:M641"/>
    <mergeCell ref="E642:F642"/>
    <mergeCell ref="S639:T639"/>
    <mergeCell ref="V639:W639"/>
    <mergeCell ref="C472:D472"/>
    <mergeCell ref="Q472:R472"/>
    <mergeCell ref="AJ221:AL221"/>
    <mergeCell ref="E222:F222"/>
    <mergeCell ref="Y222:Z222"/>
    <mergeCell ref="AB222:AC222"/>
    <mergeCell ref="AE222:AF222"/>
    <mergeCell ref="AH222:AI222"/>
    <mergeCell ref="AK222:AM222"/>
    <mergeCell ref="F224:G224"/>
    <mergeCell ref="I224:K224"/>
    <mergeCell ref="M224:N224"/>
    <mergeCell ref="P224:R224"/>
    <mergeCell ref="V224:X224"/>
    <mergeCell ref="AB224:AD224"/>
    <mergeCell ref="AH224:AJ224"/>
    <mergeCell ref="C407:D407"/>
    <mergeCell ref="Y413:Z413"/>
    <mergeCell ref="F397:G397"/>
    <mergeCell ref="I397:K397"/>
    <mergeCell ref="M397:N397"/>
    <mergeCell ref="P397:R397"/>
    <mergeCell ref="V397:X397"/>
    <mergeCell ref="AB397:AD397"/>
    <mergeCell ref="J420:K420"/>
    <mergeCell ref="AM394:AO394"/>
    <mergeCell ref="AH395:AI395"/>
    <mergeCell ref="AK395:AL395"/>
    <mergeCell ref="AN395:AP395"/>
    <mergeCell ref="E392:F392"/>
    <mergeCell ref="M392:N392"/>
    <mergeCell ref="X392:Y392"/>
    <mergeCell ref="AJ392:AK392"/>
    <mergeCell ref="W388:X388"/>
    <mergeCell ref="Z388:AA388"/>
    <mergeCell ref="AC388:AD388"/>
    <mergeCell ref="AF388:AG388"/>
    <mergeCell ref="AI388:AK388"/>
    <mergeCell ref="V387:W387"/>
    <mergeCell ref="E388:F388"/>
    <mergeCell ref="S385:T385"/>
    <mergeCell ref="J475:K475"/>
    <mergeCell ref="E478:F478"/>
    <mergeCell ref="J478:K478"/>
    <mergeCell ref="S478:T478"/>
    <mergeCell ref="V478:W478"/>
    <mergeCell ref="Y478:Z478"/>
    <mergeCell ref="AB478:AC478"/>
    <mergeCell ref="AG220:AH220"/>
    <mergeCell ref="AJ220:AL220"/>
    <mergeCell ref="G221:H221"/>
    <mergeCell ref="O221:P221"/>
    <mergeCell ref="X221:Y221"/>
    <mergeCell ref="AA221:AB221"/>
    <mergeCell ref="AD221:AE221"/>
    <mergeCell ref="AG221:AH221"/>
    <mergeCell ref="AE478:AF478"/>
    <mergeCell ref="AH478:AJ478"/>
    <mergeCell ref="AJ420:AK420"/>
    <mergeCell ref="AI416:AK416"/>
    <mergeCell ref="AH413:AJ413"/>
    <mergeCell ref="AH414:AJ414"/>
    <mergeCell ref="E401:F401"/>
    <mergeCell ref="F408:G408"/>
    <mergeCell ref="AG219:AH219"/>
    <mergeCell ref="J464:K464"/>
    <mergeCell ref="E466:F466"/>
    <mergeCell ref="AA421:AB421"/>
    <mergeCell ref="F418:G418"/>
    <mergeCell ref="I418:K418"/>
    <mergeCell ref="M418:N418"/>
    <mergeCell ref="P418:R418"/>
    <mergeCell ref="V418:X418"/>
    <mergeCell ref="AB418:AD418"/>
    <mergeCell ref="F419:H419"/>
    <mergeCell ref="E420:F420"/>
    <mergeCell ref="AE395:AF395"/>
    <mergeCell ref="AA220:AB220"/>
    <mergeCell ref="AD220:AE220"/>
    <mergeCell ref="AD392:AE392"/>
    <mergeCell ref="AG392:AH392"/>
    <mergeCell ref="M408:N408"/>
    <mergeCell ref="T408:U408"/>
    <mergeCell ref="Q410:R410"/>
    <mergeCell ref="E413:F413"/>
    <mergeCell ref="J413:K413"/>
    <mergeCell ref="S413:T413"/>
    <mergeCell ref="V413:W413"/>
    <mergeCell ref="F225:H225"/>
    <mergeCell ref="L220:M220"/>
    <mergeCell ref="E429:F429"/>
    <mergeCell ref="Y443:Z443"/>
    <mergeCell ref="AB443:AC443"/>
    <mergeCell ref="AE443:AF443"/>
    <mergeCell ref="AH443:AJ443"/>
    <mergeCell ref="Z444:AA444"/>
    <mergeCell ref="Y480:Z480"/>
    <mergeCell ref="AB480:AC480"/>
    <mergeCell ref="AE480:AF480"/>
    <mergeCell ref="Z416:AA416"/>
    <mergeCell ref="AC416:AD416"/>
    <mergeCell ref="AF416:AG416"/>
    <mergeCell ref="AB413:AC413"/>
    <mergeCell ref="AE413:AF413"/>
    <mergeCell ref="G414:H414"/>
    <mergeCell ref="L414:M414"/>
    <mergeCell ref="S414:T414"/>
    <mergeCell ref="V414:W414"/>
    <mergeCell ref="Y414:Z414"/>
    <mergeCell ref="AB414:AC414"/>
    <mergeCell ref="AE414:AF414"/>
    <mergeCell ref="AE407:AF407"/>
    <mergeCell ref="X220:Y220"/>
    <mergeCell ref="F473:G473"/>
    <mergeCell ref="M473:N473"/>
    <mergeCell ref="L221:M221"/>
    <mergeCell ref="AC444:AD444"/>
    <mergeCell ref="AF444:AG444"/>
    <mergeCell ref="F446:G446"/>
    <mergeCell ref="I446:K446"/>
    <mergeCell ref="M446:N446"/>
    <mergeCell ref="P446:R446"/>
    <mergeCell ref="V446:X446"/>
    <mergeCell ref="AB446:AD446"/>
    <mergeCell ref="F461:H461"/>
    <mergeCell ref="G456:H456"/>
    <mergeCell ref="L456:M456"/>
    <mergeCell ref="O456:P456"/>
    <mergeCell ref="I483:K483"/>
    <mergeCell ref="M483:N483"/>
    <mergeCell ref="Q209:R209"/>
    <mergeCell ref="E212:F212"/>
    <mergeCell ref="J212:K212"/>
    <mergeCell ref="S212:T212"/>
    <mergeCell ref="V212:W212"/>
    <mergeCell ref="Y212:AA212"/>
    <mergeCell ref="G213:H213"/>
    <mergeCell ref="L213:M213"/>
    <mergeCell ref="S213:T213"/>
    <mergeCell ref="V213:W213"/>
    <mergeCell ref="AA420:AB420"/>
    <mergeCell ref="AD420:AE420"/>
    <mergeCell ref="AG420:AH420"/>
    <mergeCell ref="G415:H415"/>
    <mergeCell ref="L415:M415"/>
    <mergeCell ref="S415:T415"/>
    <mergeCell ref="V415:W415"/>
    <mergeCell ref="Y415:Z415"/>
    <mergeCell ref="AB415:AC415"/>
    <mergeCell ref="AE415:AF415"/>
    <mergeCell ref="AH415:AJ415"/>
    <mergeCell ref="E416:F416"/>
    <mergeCell ref="T416:U416"/>
    <mergeCell ref="W416:X416"/>
    <mergeCell ref="G479:H479"/>
    <mergeCell ref="L479:M479"/>
    <mergeCell ref="S479:T479"/>
    <mergeCell ref="V479:W479"/>
    <mergeCell ref="Y479:Z479"/>
    <mergeCell ref="AB479:AC479"/>
    <mergeCell ref="AH64:AI64"/>
    <mergeCell ref="AK64:AM64"/>
    <mergeCell ref="E65:F65"/>
    <mergeCell ref="T65:U65"/>
    <mergeCell ref="W65:X65"/>
    <mergeCell ref="Z65:AA65"/>
    <mergeCell ref="AC65:AD65"/>
    <mergeCell ref="AF65:AH65"/>
    <mergeCell ref="F67:G67"/>
    <mergeCell ref="I67:K67"/>
    <mergeCell ref="M67:N67"/>
    <mergeCell ref="P67:R67"/>
    <mergeCell ref="V67:X67"/>
    <mergeCell ref="AB67:AD67"/>
    <mergeCell ref="AH67:AJ67"/>
    <mergeCell ref="AH86:AI86"/>
    <mergeCell ref="F164:G164"/>
    <mergeCell ref="I164:K164"/>
    <mergeCell ref="M164:N164"/>
    <mergeCell ref="P164:R164"/>
    <mergeCell ref="V164:X164"/>
    <mergeCell ref="AB164:AD164"/>
    <mergeCell ref="AH164:AJ164"/>
    <mergeCell ref="M149:N149"/>
    <mergeCell ref="S152:T152"/>
    <mergeCell ref="V152:W152"/>
    <mergeCell ref="Y152:AA152"/>
    <mergeCell ref="F115:G115"/>
    <mergeCell ref="G120:I120"/>
    <mergeCell ref="N120:P120"/>
    <mergeCell ref="Q122:R122"/>
    <mergeCell ref="F125:G125"/>
    <mergeCell ref="F168:G168"/>
    <mergeCell ref="M168:N168"/>
    <mergeCell ref="J152:K152"/>
    <mergeCell ref="AQ86:AS86"/>
    <mergeCell ref="E87:F87"/>
    <mergeCell ref="T87:U87"/>
    <mergeCell ref="W87:X87"/>
    <mergeCell ref="Z87:AA87"/>
    <mergeCell ref="AC87:AD87"/>
    <mergeCell ref="AL87:AN87"/>
    <mergeCell ref="F89:G89"/>
    <mergeCell ref="I89:K89"/>
    <mergeCell ref="M89:N89"/>
    <mergeCell ref="C56:D56"/>
    <mergeCell ref="AE56:AF56"/>
    <mergeCell ref="AJ161:AL161"/>
    <mergeCell ref="E162:F162"/>
    <mergeCell ref="Y162:Z162"/>
    <mergeCell ref="AB162:AC162"/>
    <mergeCell ref="AE162:AF162"/>
    <mergeCell ref="AH162:AI162"/>
    <mergeCell ref="AK162:AM162"/>
    <mergeCell ref="AB63:AC63"/>
    <mergeCell ref="AE63:AG63"/>
    <mergeCell ref="F57:G57"/>
    <mergeCell ref="M57:N57"/>
    <mergeCell ref="T57:U57"/>
    <mergeCell ref="Q59:R59"/>
    <mergeCell ref="E62:F62"/>
    <mergeCell ref="J62:K62"/>
    <mergeCell ref="S62:T62"/>
    <mergeCell ref="V62:W62"/>
    <mergeCell ref="Y62:AA62"/>
    <mergeCell ref="L161:M161"/>
    <mergeCell ref="E152:F152"/>
    <mergeCell ref="P483:R483"/>
    <mergeCell ref="V483:X483"/>
    <mergeCell ref="AB483:AD483"/>
    <mergeCell ref="AH483:AJ483"/>
    <mergeCell ref="F484:H484"/>
    <mergeCell ref="AG160:AH160"/>
    <mergeCell ref="AJ160:AL160"/>
    <mergeCell ref="G161:H161"/>
    <mergeCell ref="O161:P161"/>
    <mergeCell ref="X161:Y161"/>
    <mergeCell ref="AA161:AB161"/>
    <mergeCell ref="AD161:AE161"/>
    <mergeCell ref="AG161:AH161"/>
    <mergeCell ref="AH480:AI480"/>
    <mergeCell ref="AK480:AL480"/>
    <mergeCell ref="AH425:AJ425"/>
    <mergeCell ref="AD422:AE422"/>
    <mergeCell ref="AG422:AH422"/>
    <mergeCell ref="AJ422:AK422"/>
    <mergeCell ref="AD421:AE421"/>
    <mergeCell ref="AG421:AH421"/>
    <mergeCell ref="AJ421:AK421"/>
    <mergeCell ref="AH418:AJ418"/>
    <mergeCell ref="M420:N420"/>
    <mergeCell ref="X420:Y420"/>
    <mergeCell ref="F165:H165"/>
    <mergeCell ref="L160:M160"/>
    <mergeCell ref="W481:X481"/>
    <mergeCell ref="Z481:AA481"/>
    <mergeCell ref="AC481:AD481"/>
    <mergeCell ref="AF481:AG481"/>
    <mergeCell ref="F483:G483"/>
    <mergeCell ref="AH157:AJ157"/>
    <mergeCell ref="AH479:AJ479"/>
    <mergeCell ref="AN480:AP480"/>
    <mergeCell ref="V63:W63"/>
    <mergeCell ref="Y63:Z63"/>
    <mergeCell ref="X219:Y219"/>
    <mergeCell ref="AA219:AB219"/>
    <mergeCell ref="AJ219:AL219"/>
    <mergeCell ref="Q54:S54"/>
    <mergeCell ref="Y214:AA214"/>
    <mergeCell ref="E215:F215"/>
    <mergeCell ref="T215:U215"/>
    <mergeCell ref="W215:X215"/>
    <mergeCell ref="Z215:AB215"/>
    <mergeCell ref="F217:G217"/>
    <mergeCell ref="I217:K217"/>
    <mergeCell ref="M217:N217"/>
    <mergeCell ref="AH217:AJ217"/>
    <mergeCell ref="AB57:AC57"/>
    <mergeCell ref="G63:H63"/>
    <mergeCell ref="L63:M63"/>
    <mergeCell ref="S63:T63"/>
    <mergeCell ref="AE479:AF479"/>
    <mergeCell ref="Y213:AA213"/>
    <mergeCell ref="G214:H214"/>
    <mergeCell ref="L214:M214"/>
    <mergeCell ref="S214:T214"/>
    <mergeCell ref="V214:W214"/>
    <mergeCell ref="G480:H480"/>
    <mergeCell ref="L480:M480"/>
    <mergeCell ref="S480:T480"/>
    <mergeCell ref="V480:W480"/>
    <mergeCell ref="AD160:AE160"/>
    <mergeCell ref="X199:Y199"/>
    <mergeCell ref="F218:H218"/>
    <mergeCell ref="E219:F219"/>
    <mergeCell ref="M219:N219"/>
    <mergeCell ref="J49:K49"/>
    <mergeCell ref="Q49:R49"/>
    <mergeCell ref="G64:H64"/>
    <mergeCell ref="L64:M64"/>
    <mergeCell ref="E155:F155"/>
    <mergeCell ref="T155:U155"/>
    <mergeCell ref="W155:X155"/>
    <mergeCell ref="Z155:AB155"/>
    <mergeCell ref="F157:G157"/>
    <mergeCell ref="I157:K157"/>
    <mergeCell ref="M157:N157"/>
    <mergeCell ref="P157:R157"/>
    <mergeCell ref="V157:X157"/>
    <mergeCell ref="AB157:AD157"/>
    <mergeCell ref="X49:Y49"/>
    <mergeCell ref="J219:K219"/>
    <mergeCell ref="AD219:AE219"/>
    <mergeCell ref="F135:G135"/>
    <mergeCell ref="I135:K135"/>
    <mergeCell ref="M135:N135"/>
    <mergeCell ref="P135:R135"/>
    <mergeCell ref="V135:X135"/>
    <mergeCell ref="AB135:AD135"/>
    <mergeCell ref="Y183:AA183"/>
    <mergeCell ref="G184:H184"/>
    <mergeCell ref="L184:M184"/>
    <mergeCell ref="S184:T184"/>
    <mergeCell ref="AH397:AJ397"/>
    <mergeCell ref="L393:M393"/>
    <mergeCell ref="L394:M394"/>
    <mergeCell ref="G394:H394"/>
    <mergeCell ref="O394:P394"/>
    <mergeCell ref="X394:Y394"/>
    <mergeCell ref="AA394:AB394"/>
    <mergeCell ref="AD394:AE394"/>
    <mergeCell ref="AG394:AH394"/>
    <mergeCell ref="AJ394:AK394"/>
    <mergeCell ref="E395:F395"/>
    <mergeCell ref="G153:H153"/>
    <mergeCell ref="L153:M153"/>
    <mergeCell ref="E481:F481"/>
    <mergeCell ref="AI481:AK481"/>
    <mergeCell ref="Y154:AA154"/>
    <mergeCell ref="P217:R217"/>
    <mergeCell ref="V217:X217"/>
    <mergeCell ref="AB217:AD217"/>
    <mergeCell ref="AA392:AB392"/>
    <mergeCell ref="F390:G390"/>
    <mergeCell ref="I390:K390"/>
    <mergeCell ref="F398:H398"/>
    <mergeCell ref="J392:K392"/>
    <mergeCell ref="G220:H220"/>
    <mergeCell ref="O220:P220"/>
    <mergeCell ref="X160:Y160"/>
    <mergeCell ref="AA160:AB160"/>
    <mergeCell ref="M390:N390"/>
    <mergeCell ref="AM422:AO422"/>
    <mergeCell ref="AM420:AO420"/>
    <mergeCell ref="AM421:AO421"/>
    <mergeCell ref="J159:K159"/>
    <mergeCell ref="AD159:AE159"/>
    <mergeCell ref="AG159:AH159"/>
    <mergeCell ref="J199:K199"/>
    <mergeCell ref="Q199:R199"/>
    <mergeCell ref="T481:U481"/>
    <mergeCell ref="F158:H158"/>
    <mergeCell ref="E159:F159"/>
    <mergeCell ref="M159:N159"/>
    <mergeCell ref="X159:Y159"/>
    <mergeCell ref="AA159:AB159"/>
    <mergeCell ref="AJ159:AL159"/>
    <mergeCell ref="G160:H160"/>
    <mergeCell ref="O160:P160"/>
    <mergeCell ref="G421:H421"/>
    <mergeCell ref="L421:M421"/>
    <mergeCell ref="O421:P421"/>
    <mergeCell ref="X421:Y421"/>
    <mergeCell ref="M425:N425"/>
    <mergeCell ref="P425:R425"/>
    <mergeCell ref="V425:X425"/>
    <mergeCell ref="G422:H422"/>
    <mergeCell ref="L422:M422"/>
    <mergeCell ref="O422:P422"/>
    <mergeCell ref="X422:Y422"/>
    <mergeCell ref="AA422:AB422"/>
    <mergeCell ref="AB425:AD425"/>
    <mergeCell ref="Y395:Z395"/>
    <mergeCell ref="AB395:AC395"/>
    <mergeCell ref="AK42:AM42"/>
    <mergeCell ref="E43:F43"/>
    <mergeCell ref="T43:U43"/>
    <mergeCell ref="W43:X43"/>
    <mergeCell ref="AF43:AH43"/>
    <mergeCell ref="F45:G45"/>
    <mergeCell ref="I45:K45"/>
    <mergeCell ref="M45:N45"/>
    <mergeCell ref="P45:R45"/>
    <mergeCell ref="V45:X45"/>
    <mergeCell ref="AB45:AD45"/>
    <mergeCell ref="S153:T153"/>
    <mergeCell ref="V153:W153"/>
    <mergeCell ref="Y153:AA153"/>
    <mergeCell ref="G154:H154"/>
    <mergeCell ref="L154:M154"/>
    <mergeCell ref="S154:T154"/>
    <mergeCell ref="V154:W154"/>
    <mergeCell ref="J139:K139"/>
    <mergeCell ref="Q139:R139"/>
    <mergeCell ref="AH45:AJ45"/>
    <mergeCell ref="F46:H46"/>
    <mergeCell ref="AE42:AF42"/>
    <mergeCell ref="AH42:AI42"/>
    <mergeCell ref="Z43:AA43"/>
    <mergeCell ref="AC43:AD43"/>
    <mergeCell ref="AB42:AC42"/>
    <mergeCell ref="U144:W144"/>
    <mergeCell ref="S64:T64"/>
    <mergeCell ref="V64:W64"/>
    <mergeCell ref="Y64:Z64"/>
    <mergeCell ref="AB64:AC64"/>
    <mergeCell ref="V42:W42"/>
    <mergeCell ref="Y42:Z42"/>
    <mergeCell ref="AH111:AJ111"/>
    <mergeCell ref="F112:H112"/>
    <mergeCell ref="J27:K27"/>
    <mergeCell ref="C34:D34"/>
    <mergeCell ref="X34:Y34"/>
    <mergeCell ref="F35:G35"/>
    <mergeCell ref="M35:N35"/>
    <mergeCell ref="M37:N37"/>
    <mergeCell ref="E40:F40"/>
    <mergeCell ref="J40:K40"/>
    <mergeCell ref="S40:T40"/>
    <mergeCell ref="V40:W40"/>
    <mergeCell ref="Y40:AA40"/>
    <mergeCell ref="Y108:AA108"/>
    <mergeCell ref="E109:F109"/>
    <mergeCell ref="T109:U109"/>
    <mergeCell ref="W109:X109"/>
    <mergeCell ref="Z109:AB109"/>
    <mergeCell ref="F111:G111"/>
    <mergeCell ref="I111:K111"/>
    <mergeCell ref="M111:N111"/>
    <mergeCell ref="P111:R111"/>
    <mergeCell ref="V111:X111"/>
    <mergeCell ref="AB111:AD111"/>
    <mergeCell ref="T35:U35"/>
    <mergeCell ref="Q27:R27"/>
    <mergeCell ref="Y41:Z41"/>
    <mergeCell ref="AB41:AC41"/>
    <mergeCell ref="AE64:AF64"/>
    <mergeCell ref="F68:H68"/>
    <mergeCell ref="C146:D146"/>
    <mergeCell ref="X146:Y146"/>
    <mergeCell ref="F147:G147"/>
    <mergeCell ref="M147:N147"/>
    <mergeCell ref="T147:U147"/>
    <mergeCell ref="G144:I144"/>
    <mergeCell ref="N144:P144"/>
    <mergeCell ref="M32:O32"/>
    <mergeCell ref="C122:D122"/>
    <mergeCell ref="Y131:AA131"/>
    <mergeCell ref="G132:H132"/>
    <mergeCell ref="L132:M132"/>
    <mergeCell ref="S132:T132"/>
    <mergeCell ref="V132:W132"/>
    <mergeCell ref="AE132:AG132"/>
    <mergeCell ref="E133:F133"/>
    <mergeCell ref="T133:U133"/>
    <mergeCell ref="W133:X133"/>
    <mergeCell ref="AF133:AH133"/>
    <mergeCell ref="M101:N101"/>
    <mergeCell ref="J103:K103"/>
    <mergeCell ref="E106:F106"/>
    <mergeCell ref="J106:K106"/>
    <mergeCell ref="S106:T106"/>
    <mergeCell ref="G41:H41"/>
    <mergeCell ref="L41:M41"/>
    <mergeCell ref="S41:T41"/>
    <mergeCell ref="V41:W41"/>
    <mergeCell ref="AE41:AG41"/>
    <mergeCell ref="G42:H42"/>
    <mergeCell ref="L42:M42"/>
    <mergeCell ref="S42:T42"/>
    <mergeCell ref="F23:G23"/>
    <mergeCell ref="I23:K23"/>
    <mergeCell ref="M23:N23"/>
    <mergeCell ref="P23:R23"/>
    <mergeCell ref="V23:X23"/>
    <mergeCell ref="AB23:AD23"/>
    <mergeCell ref="AH23:AJ23"/>
    <mergeCell ref="F24:H24"/>
    <mergeCell ref="J498:K498"/>
    <mergeCell ref="E501:F501"/>
    <mergeCell ref="J501:K501"/>
    <mergeCell ref="S501:T501"/>
    <mergeCell ref="V501:W501"/>
    <mergeCell ref="Y501:Z501"/>
    <mergeCell ref="AB501:AC501"/>
    <mergeCell ref="AE501:AF501"/>
    <mergeCell ref="V106:W106"/>
    <mergeCell ref="Y106:AA106"/>
    <mergeCell ref="G107:H107"/>
    <mergeCell ref="L107:M107"/>
    <mergeCell ref="S107:T107"/>
    <mergeCell ref="V107:W107"/>
    <mergeCell ref="Y107:AA107"/>
    <mergeCell ref="G108:H108"/>
    <mergeCell ref="L108:M108"/>
    <mergeCell ref="S108:T108"/>
    <mergeCell ref="V108:W108"/>
    <mergeCell ref="F426:H426"/>
    <mergeCell ref="AA408:AB408"/>
    <mergeCell ref="F380:G380"/>
    <mergeCell ref="M380:N380"/>
    <mergeCell ref="T380:U380"/>
    <mergeCell ref="J5:K5"/>
    <mergeCell ref="G13:H13"/>
    <mergeCell ref="M13:N13"/>
    <mergeCell ref="G20:H20"/>
    <mergeCell ref="L20:M20"/>
    <mergeCell ref="S20:T20"/>
    <mergeCell ref="V20:W20"/>
    <mergeCell ref="Y20:Z20"/>
    <mergeCell ref="AB20:AC20"/>
    <mergeCell ref="AE20:AG20"/>
    <mergeCell ref="E21:F21"/>
    <mergeCell ref="T21:U21"/>
    <mergeCell ref="W21:X21"/>
    <mergeCell ref="Z21:AB21"/>
    <mergeCell ref="Y18:AA18"/>
    <mergeCell ref="G19:H19"/>
    <mergeCell ref="L19:M19"/>
    <mergeCell ref="S19:T19"/>
    <mergeCell ref="V19:W19"/>
    <mergeCell ref="Y19:AA19"/>
    <mergeCell ref="C12:D12"/>
    <mergeCell ref="Q12:R12"/>
    <mergeCell ref="J15:K15"/>
    <mergeCell ref="E18:F18"/>
    <mergeCell ref="J18:K18"/>
    <mergeCell ref="S18:T18"/>
    <mergeCell ref="V18:W18"/>
    <mergeCell ref="E423:F423"/>
    <mergeCell ref="Y423:Z423"/>
    <mergeCell ref="AB423:AC423"/>
    <mergeCell ref="AE423:AF423"/>
    <mergeCell ref="AH423:AI423"/>
    <mergeCell ref="AK423:AL423"/>
    <mergeCell ref="AN423:AP423"/>
    <mergeCell ref="F425:G425"/>
    <mergeCell ref="I425:K425"/>
    <mergeCell ref="J93:K93"/>
    <mergeCell ref="C100:D100"/>
    <mergeCell ref="Q100:R100"/>
    <mergeCell ref="G101:H101"/>
    <mergeCell ref="AM392:AO392"/>
    <mergeCell ref="G393:H393"/>
    <mergeCell ref="O393:P393"/>
    <mergeCell ref="X393:Y393"/>
    <mergeCell ref="AA393:AB393"/>
    <mergeCell ref="AD393:AE393"/>
    <mergeCell ref="AG393:AH393"/>
    <mergeCell ref="AJ393:AK393"/>
    <mergeCell ref="AM393:AO393"/>
    <mergeCell ref="F391:H391"/>
    <mergeCell ref="F359:G359"/>
    <mergeCell ref="M359:N359"/>
    <mergeCell ref="P390:R390"/>
    <mergeCell ref="T388:U388"/>
    <mergeCell ref="S387:T387"/>
    <mergeCell ref="AH387:AJ387"/>
    <mergeCell ref="AH385:AJ385"/>
    <mergeCell ref="S386:T386"/>
    <mergeCell ref="V386:W386"/>
    <mergeCell ref="Y386:Z386"/>
    <mergeCell ref="AB386:AC386"/>
    <mergeCell ref="AE386:AF386"/>
    <mergeCell ref="AH386:AJ386"/>
    <mergeCell ref="AH390:AJ390"/>
    <mergeCell ref="V390:X390"/>
    <mergeCell ref="AB390:AD390"/>
    <mergeCell ref="V385:W385"/>
    <mergeCell ref="Y385:Z385"/>
    <mergeCell ref="AB385:AC385"/>
    <mergeCell ref="AE385:AF385"/>
    <mergeCell ref="E385:F385"/>
    <mergeCell ref="J385:K385"/>
    <mergeCell ref="G386:H386"/>
    <mergeCell ref="L386:M386"/>
    <mergeCell ref="G387:H387"/>
    <mergeCell ref="L387:M387"/>
    <mergeCell ref="Y387:Z387"/>
    <mergeCell ref="AB387:AC387"/>
    <mergeCell ref="AE387:AF387"/>
    <mergeCell ref="E373:F373"/>
    <mergeCell ref="C379:D379"/>
    <mergeCell ref="X379:Y379"/>
    <mergeCell ref="N382:O382"/>
    <mergeCell ref="F370:H370"/>
    <mergeCell ref="AB369:AD369"/>
    <mergeCell ref="E367:F367"/>
    <mergeCell ref="S364:T364"/>
    <mergeCell ref="V364:W364"/>
    <mergeCell ref="Y364:Z364"/>
    <mergeCell ref="AB364:AC364"/>
    <mergeCell ref="AE364:AF364"/>
    <mergeCell ref="T367:U367"/>
    <mergeCell ref="W367:X367"/>
    <mergeCell ref="Z367:AA367"/>
    <mergeCell ref="AC367:AD367"/>
    <mergeCell ref="AF367:AG367"/>
    <mergeCell ref="G365:H365"/>
    <mergeCell ref="L365:M365"/>
    <mergeCell ref="G366:H366"/>
    <mergeCell ref="L366:M366"/>
    <mergeCell ref="AH364:AJ364"/>
    <mergeCell ref="S365:T365"/>
    <mergeCell ref="V365:W365"/>
    <mergeCell ref="Y365:Z365"/>
    <mergeCell ref="AB365:AC365"/>
    <mergeCell ref="AE365:AF365"/>
    <mergeCell ref="AH365:AJ365"/>
    <mergeCell ref="J361:K361"/>
    <mergeCell ref="F348:G348"/>
    <mergeCell ref="I348:K348"/>
    <mergeCell ref="M348:N348"/>
    <mergeCell ref="P348:R348"/>
    <mergeCell ref="V348:X348"/>
    <mergeCell ref="AB348:AD348"/>
    <mergeCell ref="E364:F364"/>
    <mergeCell ref="F369:G369"/>
    <mergeCell ref="I369:K369"/>
    <mergeCell ref="M369:N369"/>
    <mergeCell ref="P369:R369"/>
    <mergeCell ref="V369:X369"/>
    <mergeCell ref="AI367:AK367"/>
    <mergeCell ref="S366:T366"/>
    <mergeCell ref="V366:W366"/>
    <mergeCell ref="Y366:Z366"/>
    <mergeCell ref="AB366:AC366"/>
    <mergeCell ref="AE366:AF366"/>
    <mergeCell ref="AH366:AJ366"/>
    <mergeCell ref="AH369:AJ369"/>
    <mergeCell ref="AF346:AG346"/>
    <mergeCell ref="AI346:AK346"/>
    <mergeCell ref="S345:T345"/>
    <mergeCell ref="V345:W345"/>
    <mergeCell ref="Y345:Z345"/>
    <mergeCell ref="AB345:AC345"/>
    <mergeCell ref="AE345:AF345"/>
    <mergeCell ref="AH345:AJ345"/>
    <mergeCell ref="C358:D358"/>
    <mergeCell ref="Q358:R358"/>
    <mergeCell ref="E346:F346"/>
    <mergeCell ref="S343:T343"/>
    <mergeCell ref="V343:W343"/>
    <mergeCell ref="Y343:Z343"/>
    <mergeCell ref="AB343:AC343"/>
    <mergeCell ref="T346:U346"/>
    <mergeCell ref="W346:X346"/>
    <mergeCell ref="Z346:AA346"/>
    <mergeCell ref="AC346:AD346"/>
    <mergeCell ref="AE343:AF343"/>
    <mergeCell ref="AH343:AJ343"/>
    <mergeCell ref="S344:T344"/>
    <mergeCell ref="V344:W344"/>
    <mergeCell ref="Y344:Z344"/>
    <mergeCell ref="AB344:AC344"/>
    <mergeCell ref="AE344:AF344"/>
    <mergeCell ref="AH344:AJ344"/>
    <mergeCell ref="L345:M345"/>
    <mergeCell ref="AH348:AJ348"/>
    <mergeCell ref="F349:H349"/>
    <mergeCell ref="E352:F352"/>
    <mergeCell ref="C339:D339"/>
    <mergeCell ref="Q339:R339"/>
    <mergeCell ref="J340:K340"/>
    <mergeCell ref="E343:F343"/>
    <mergeCell ref="J343:K343"/>
    <mergeCell ref="AH667:AJ667"/>
    <mergeCell ref="F668:H668"/>
    <mergeCell ref="H657:I657"/>
    <mergeCell ref="J648:K648"/>
    <mergeCell ref="AB667:AD667"/>
    <mergeCell ref="AN664:AP664"/>
    <mergeCell ref="AO665:AQ665"/>
    <mergeCell ref="S663:T663"/>
    <mergeCell ref="V663:W663"/>
    <mergeCell ref="Y663:Z663"/>
    <mergeCell ref="AB663:AC663"/>
    <mergeCell ref="AE663:AF663"/>
    <mergeCell ref="AH663:AJ663"/>
    <mergeCell ref="E665:F665"/>
    <mergeCell ref="S662:T662"/>
    <mergeCell ref="V662:W662"/>
    <mergeCell ref="Y662:Z662"/>
    <mergeCell ref="AB662:AC662"/>
    <mergeCell ref="F648:G648"/>
    <mergeCell ref="M648:N648"/>
    <mergeCell ref="E650:F650"/>
    <mergeCell ref="C656:D656"/>
    <mergeCell ref="Q656:R656"/>
    <mergeCell ref="D657:E657"/>
    <mergeCell ref="K657:L657"/>
    <mergeCell ref="O657:P657"/>
    <mergeCell ref="J364:K364"/>
    <mergeCell ref="E333:F333"/>
    <mergeCell ref="G344:H344"/>
    <mergeCell ref="L344:M344"/>
    <mergeCell ref="G345:H345"/>
    <mergeCell ref="F667:G667"/>
    <mergeCell ref="I667:K667"/>
    <mergeCell ref="M667:N667"/>
    <mergeCell ref="P667:R667"/>
    <mergeCell ref="V667:X667"/>
    <mergeCell ref="AK664:AL664"/>
    <mergeCell ref="T665:U665"/>
    <mergeCell ref="W665:X665"/>
    <mergeCell ref="Z665:AA665"/>
    <mergeCell ref="AC665:AD665"/>
    <mergeCell ref="AF665:AG665"/>
    <mergeCell ref="AI665:AJ665"/>
    <mergeCell ref="AL665:AM665"/>
    <mergeCell ref="S664:T664"/>
    <mergeCell ref="V664:W664"/>
    <mergeCell ref="Y664:Z664"/>
    <mergeCell ref="AB664:AC664"/>
    <mergeCell ref="AE664:AF664"/>
    <mergeCell ref="AH664:AI664"/>
    <mergeCell ref="AH662:AJ662"/>
    <mergeCell ref="AE662:AF662"/>
    <mergeCell ref="J659:K659"/>
    <mergeCell ref="E662:F662"/>
    <mergeCell ref="J662:K662"/>
    <mergeCell ref="G663:H663"/>
    <mergeCell ref="L663:M663"/>
    <mergeCell ref="G664:H664"/>
    <mergeCell ref="L664:M664"/>
    <mergeCell ref="Y639:Z639"/>
    <mergeCell ref="AH621:AJ621"/>
    <mergeCell ref="F622:H622"/>
    <mergeCell ref="G625:H625"/>
    <mergeCell ref="E627:F627"/>
    <mergeCell ref="E489:F489"/>
    <mergeCell ref="Q495:R495"/>
    <mergeCell ref="G487:H487"/>
    <mergeCell ref="L487:M487"/>
    <mergeCell ref="AK547:AL547"/>
    <mergeCell ref="C633:D633"/>
    <mergeCell ref="Q633:R633"/>
    <mergeCell ref="F621:G621"/>
    <mergeCell ref="I621:K621"/>
    <mergeCell ref="M621:N621"/>
    <mergeCell ref="P621:R621"/>
    <mergeCell ref="V621:X621"/>
    <mergeCell ref="AB621:AD621"/>
    <mergeCell ref="C495:D495"/>
    <mergeCell ref="I506:K506"/>
    <mergeCell ref="M506:N506"/>
    <mergeCell ref="P506:R506"/>
    <mergeCell ref="V506:X506"/>
    <mergeCell ref="AB506:AD506"/>
    <mergeCell ref="AH506:AJ506"/>
    <mergeCell ref="F507:H507"/>
    <mergeCell ref="AH502:AI502"/>
    <mergeCell ref="AH501:AJ501"/>
    <mergeCell ref="Y502:Z502"/>
    <mergeCell ref="AB502:AC502"/>
    <mergeCell ref="AE502:AF502"/>
    <mergeCell ref="G502:H502"/>
    <mergeCell ref="AH618:AJ618"/>
    <mergeCell ref="T619:U619"/>
    <mergeCell ref="W619:X619"/>
    <mergeCell ref="Z619:AA619"/>
    <mergeCell ref="AC619:AD619"/>
    <mergeCell ref="AF619:AG619"/>
    <mergeCell ref="AI619:AK619"/>
    <mergeCell ref="AH616:AJ616"/>
    <mergeCell ref="S617:T617"/>
    <mergeCell ref="V617:W617"/>
    <mergeCell ref="Y617:Z617"/>
    <mergeCell ref="AB617:AC617"/>
    <mergeCell ref="AE617:AF617"/>
    <mergeCell ref="AH617:AJ617"/>
    <mergeCell ref="E604:F604"/>
    <mergeCell ref="J602:K602"/>
    <mergeCell ref="C610:D610"/>
    <mergeCell ref="E619:F619"/>
    <mergeCell ref="S616:T616"/>
    <mergeCell ref="V616:W616"/>
    <mergeCell ref="Y616:Z616"/>
    <mergeCell ref="AB616:AC616"/>
    <mergeCell ref="AE616:AF616"/>
    <mergeCell ref="S618:T618"/>
    <mergeCell ref="V618:W618"/>
    <mergeCell ref="Y618:Z618"/>
    <mergeCell ref="AB618:AC618"/>
    <mergeCell ref="AE618:AF618"/>
    <mergeCell ref="E616:F616"/>
    <mergeCell ref="J616:K616"/>
    <mergeCell ref="G617:H617"/>
    <mergeCell ref="L617:M617"/>
    <mergeCell ref="G618:H618"/>
    <mergeCell ref="L618:M618"/>
    <mergeCell ref="F579:G579"/>
    <mergeCell ref="M579:N579"/>
    <mergeCell ref="T579:U579"/>
    <mergeCell ref="E581:F581"/>
    <mergeCell ref="C587:D587"/>
    <mergeCell ref="X587:Y587"/>
    <mergeCell ref="D588:E588"/>
    <mergeCell ref="J588:K588"/>
    <mergeCell ref="Q588:R588"/>
    <mergeCell ref="V588:W588"/>
    <mergeCell ref="E496:F496"/>
    <mergeCell ref="J496:K496"/>
    <mergeCell ref="N496:O496"/>
    <mergeCell ref="C541:D541"/>
    <mergeCell ref="J524:K524"/>
    <mergeCell ref="S524:T524"/>
    <mergeCell ref="V524:W524"/>
    <mergeCell ref="Y524:Z524"/>
    <mergeCell ref="Y570:Z570"/>
    <mergeCell ref="C564:D564"/>
    <mergeCell ref="M567:N567"/>
    <mergeCell ref="F533:G533"/>
    <mergeCell ref="J533:K533"/>
    <mergeCell ref="M533:N533"/>
    <mergeCell ref="Q533:R533"/>
    <mergeCell ref="E535:F535"/>
    <mergeCell ref="M590:N590"/>
    <mergeCell ref="E593:F593"/>
    <mergeCell ref="J593:K593"/>
    <mergeCell ref="U593:V593"/>
    <mergeCell ref="G654:I654"/>
    <mergeCell ref="N654:P654"/>
    <mergeCell ref="J516:L516"/>
    <mergeCell ref="G631:I631"/>
    <mergeCell ref="J493:L493"/>
    <mergeCell ref="E634:F634"/>
    <mergeCell ref="N634:O634"/>
    <mergeCell ref="J636:K636"/>
    <mergeCell ref="E639:F639"/>
    <mergeCell ref="J639:K639"/>
    <mergeCell ref="G640:H640"/>
    <mergeCell ref="L640:M640"/>
    <mergeCell ref="C518:D518"/>
    <mergeCell ref="Q518:R518"/>
    <mergeCell ref="D519:E519"/>
    <mergeCell ref="H519:I519"/>
    <mergeCell ref="AP594:AR594"/>
    <mergeCell ref="G595:H595"/>
    <mergeCell ref="L595:M595"/>
    <mergeCell ref="U595:V595"/>
    <mergeCell ref="X595:Y595"/>
    <mergeCell ref="AA595:AB595"/>
    <mergeCell ref="AD595:AE595"/>
    <mergeCell ref="AG595:AH595"/>
    <mergeCell ref="AJ595:AK595"/>
    <mergeCell ref="AM595:AN595"/>
    <mergeCell ref="AP595:AQ595"/>
    <mergeCell ref="F599:H599"/>
    <mergeCell ref="Q610:R610"/>
    <mergeCell ref="J613:K613"/>
    <mergeCell ref="F611:G611"/>
    <mergeCell ref="M611:N611"/>
    <mergeCell ref="X593:Y593"/>
    <mergeCell ref="AA593:AB593"/>
    <mergeCell ref="AD593:AE593"/>
    <mergeCell ref="AG593:AH593"/>
    <mergeCell ref="AJ593:AK593"/>
    <mergeCell ref="AM593:AN593"/>
    <mergeCell ref="AP593:AR593"/>
    <mergeCell ref="G594:H594"/>
    <mergeCell ref="L594:M594"/>
    <mergeCell ref="U594:V594"/>
    <mergeCell ref="X594:Y594"/>
    <mergeCell ref="AA594:AB594"/>
    <mergeCell ref="AD594:AE594"/>
    <mergeCell ref="AG594:AH594"/>
    <mergeCell ref="AJ594:AK594"/>
    <mergeCell ref="AM594:AN594"/>
    <mergeCell ref="AV595:AX595"/>
    <mergeCell ref="E596:F596"/>
    <mergeCell ref="V596:W596"/>
    <mergeCell ref="Y596:Z596"/>
    <mergeCell ref="AB596:AC596"/>
    <mergeCell ref="AE596:AF596"/>
    <mergeCell ref="AH596:AI596"/>
    <mergeCell ref="AK596:AL596"/>
    <mergeCell ref="AN596:AO596"/>
    <mergeCell ref="AQ596:AS596"/>
    <mergeCell ref="F598:G598"/>
    <mergeCell ref="I598:K598"/>
    <mergeCell ref="M598:N598"/>
    <mergeCell ref="P598:R598"/>
    <mergeCell ref="V598:X598"/>
    <mergeCell ref="AB598:AD598"/>
    <mergeCell ref="AH598:AJ598"/>
    <mergeCell ref="AS595:AT595"/>
    <mergeCell ref="F701:G701"/>
    <mergeCell ref="M701:N701"/>
    <mergeCell ref="T701:U701"/>
    <mergeCell ref="E703:F703"/>
    <mergeCell ref="C709:D709"/>
    <mergeCell ref="X709:Y709"/>
    <mergeCell ref="D710:E710"/>
    <mergeCell ref="H710:I710"/>
    <mergeCell ref="K710:L710"/>
    <mergeCell ref="O710:P710"/>
    <mergeCell ref="S710:T710"/>
    <mergeCell ref="V710:W710"/>
    <mergeCell ref="M712:N712"/>
    <mergeCell ref="E715:F715"/>
    <mergeCell ref="J715:K715"/>
    <mergeCell ref="U715:V715"/>
    <mergeCell ref="X715:Y715"/>
    <mergeCell ref="AA715:AB715"/>
    <mergeCell ref="AD715:AE715"/>
    <mergeCell ref="AG715:AH715"/>
    <mergeCell ref="AJ715:AL715"/>
    <mergeCell ref="G716:H716"/>
    <mergeCell ref="L716:M716"/>
    <mergeCell ref="U716:V716"/>
    <mergeCell ref="X716:Y716"/>
    <mergeCell ref="AA716:AB716"/>
    <mergeCell ref="AD716:AE716"/>
    <mergeCell ref="AG716:AH716"/>
    <mergeCell ref="AJ716:AL716"/>
    <mergeCell ref="G717:H717"/>
    <mergeCell ref="L717:M717"/>
    <mergeCell ref="U717:V717"/>
    <mergeCell ref="X717:Y717"/>
    <mergeCell ref="AA717:AB717"/>
    <mergeCell ref="AD717:AE717"/>
    <mergeCell ref="AG717:AH717"/>
    <mergeCell ref="AJ717:AK717"/>
    <mergeCell ref="AM717:AN717"/>
    <mergeCell ref="AP717:AR717"/>
    <mergeCell ref="E718:F718"/>
    <mergeCell ref="V718:W718"/>
    <mergeCell ref="Y718:Z718"/>
    <mergeCell ref="AB718:AC718"/>
    <mergeCell ref="AE718:AF718"/>
    <mergeCell ref="AH718:AI718"/>
    <mergeCell ref="AK718:AL718"/>
    <mergeCell ref="AN718:AO718"/>
    <mergeCell ref="AQ718:AS718"/>
    <mergeCell ref="F720:G720"/>
    <mergeCell ref="I720:K720"/>
    <mergeCell ref="M720:N720"/>
    <mergeCell ref="P720:R720"/>
    <mergeCell ref="V720:X720"/>
    <mergeCell ref="AB720:AD720"/>
    <mergeCell ref="AH720:AJ720"/>
    <mergeCell ref="F721:H721"/>
    <mergeCell ref="E722:F722"/>
    <mergeCell ref="J722:K722"/>
    <mergeCell ref="M722:N722"/>
    <mergeCell ref="X722:Y722"/>
    <mergeCell ref="AA722:AB722"/>
    <mergeCell ref="AD722:AE722"/>
    <mergeCell ref="AG722:AH722"/>
    <mergeCell ref="AJ722:AK722"/>
    <mergeCell ref="AM722:AN722"/>
    <mergeCell ref="AP722:AQ722"/>
    <mergeCell ref="AS722:AU722"/>
    <mergeCell ref="G723:H723"/>
    <mergeCell ref="L723:M723"/>
    <mergeCell ref="O723:P723"/>
    <mergeCell ref="X723:Y723"/>
    <mergeCell ref="AA723:AB723"/>
    <mergeCell ref="AD723:AE723"/>
    <mergeCell ref="AG723:AH723"/>
    <mergeCell ref="AJ723:AK723"/>
    <mergeCell ref="AM723:AN723"/>
    <mergeCell ref="AP723:AQ723"/>
    <mergeCell ref="AS723:AU723"/>
    <mergeCell ref="AB727:AD727"/>
    <mergeCell ref="AH727:AJ727"/>
    <mergeCell ref="F728:H728"/>
    <mergeCell ref="G724:H724"/>
    <mergeCell ref="L724:M724"/>
    <mergeCell ref="O724:P724"/>
    <mergeCell ref="X724:Y724"/>
    <mergeCell ref="AA724:AB724"/>
    <mergeCell ref="AD724:AE724"/>
    <mergeCell ref="AG724:AH724"/>
    <mergeCell ref="AJ724:AK724"/>
    <mergeCell ref="AM724:AN724"/>
    <mergeCell ref="AP724:AQ724"/>
    <mergeCell ref="AS724:AT724"/>
    <mergeCell ref="AV724:AW724"/>
    <mergeCell ref="AY724:BA724"/>
    <mergeCell ref="E725:F725"/>
    <mergeCell ref="Y725:Z725"/>
    <mergeCell ref="AB725:AC725"/>
    <mergeCell ref="AE725:AF725"/>
    <mergeCell ref="AH725:AI725"/>
    <mergeCell ref="AK725:AL725"/>
    <mergeCell ref="AN725:AO725"/>
    <mergeCell ref="AQ725:AR725"/>
    <mergeCell ref="AT725:AV725"/>
    <mergeCell ref="AG746:AH746"/>
    <mergeCell ref="AJ746:AL746"/>
    <mergeCell ref="G747:H747"/>
    <mergeCell ref="L747:M747"/>
    <mergeCell ref="U747:V747"/>
    <mergeCell ref="X747:Y747"/>
    <mergeCell ref="AA747:AB747"/>
    <mergeCell ref="AD747:AE747"/>
    <mergeCell ref="AG747:AH747"/>
    <mergeCell ref="J731:K731"/>
    <mergeCell ref="Q731:R731"/>
    <mergeCell ref="E733:F733"/>
    <mergeCell ref="AJ745:AL745"/>
    <mergeCell ref="C739:D739"/>
    <mergeCell ref="X739:Y739"/>
    <mergeCell ref="F740:G740"/>
    <mergeCell ref="M740:N740"/>
    <mergeCell ref="T740:U740"/>
    <mergeCell ref="M742:N742"/>
    <mergeCell ref="E745:F745"/>
    <mergeCell ref="J745:K745"/>
    <mergeCell ref="U745:V745"/>
    <mergeCell ref="X745:Y745"/>
    <mergeCell ref="AP753:AQ753"/>
    <mergeCell ref="AS753:AU753"/>
    <mergeCell ref="AJ747:AL747"/>
    <mergeCell ref="E748:F748"/>
    <mergeCell ref="V748:W748"/>
    <mergeCell ref="Y748:Z748"/>
    <mergeCell ref="AB748:AC748"/>
    <mergeCell ref="AE748:AF748"/>
    <mergeCell ref="AH748:AI748"/>
    <mergeCell ref="AK748:AM748"/>
    <mergeCell ref="F750:G750"/>
    <mergeCell ref="I750:K750"/>
    <mergeCell ref="M750:N750"/>
    <mergeCell ref="P750:R750"/>
    <mergeCell ref="V750:X750"/>
    <mergeCell ref="AB750:AD750"/>
    <mergeCell ref="AH750:AJ750"/>
    <mergeCell ref="AP754:AQ754"/>
    <mergeCell ref="AS754:AU754"/>
    <mergeCell ref="E755:F755"/>
    <mergeCell ref="Y755:Z755"/>
    <mergeCell ref="AB755:AC755"/>
    <mergeCell ref="AE755:AF755"/>
    <mergeCell ref="AH755:AI755"/>
    <mergeCell ref="AK755:AL755"/>
    <mergeCell ref="AN755:AO755"/>
    <mergeCell ref="AQ755:AR755"/>
    <mergeCell ref="AT755:AV755"/>
    <mergeCell ref="F751:H751"/>
    <mergeCell ref="E752:F752"/>
    <mergeCell ref="J752:K752"/>
    <mergeCell ref="M752:N752"/>
    <mergeCell ref="X752:Y752"/>
    <mergeCell ref="AA752:AB752"/>
    <mergeCell ref="AD752:AE752"/>
    <mergeCell ref="AG752:AH752"/>
    <mergeCell ref="AJ752:AK752"/>
    <mergeCell ref="AM752:AN752"/>
    <mergeCell ref="AP752:AQ752"/>
    <mergeCell ref="AS752:AU752"/>
    <mergeCell ref="G753:H753"/>
    <mergeCell ref="L753:M753"/>
    <mergeCell ref="O753:P753"/>
    <mergeCell ref="X753:Y753"/>
    <mergeCell ref="AA753:AB753"/>
    <mergeCell ref="AD753:AE753"/>
    <mergeCell ref="AG753:AH753"/>
    <mergeCell ref="AJ753:AK753"/>
    <mergeCell ref="AM753:AN753"/>
    <mergeCell ref="C769:D769"/>
    <mergeCell ref="AE769:AF769"/>
    <mergeCell ref="F770:G770"/>
    <mergeCell ref="M770:N770"/>
    <mergeCell ref="T770:U770"/>
    <mergeCell ref="Q772:R772"/>
    <mergeCell ref="AA770:AB770"/>
    <mergeCell ref="X761:Y761"/>
    <mergeCell ref="G754:H754"/>
    <mergeCell ref="L754:M754"/>
    <mergeCell ref="O754:P754"/>
    <mergeCell ref="X754:Y754"/>
    <mergeCell ref="AA754:AB754"/>
    <mergeCell ref="AD754:AE754"/>
    <mergeCell ref="AG754:AH754"/>
    <mergeCell ref="AJ754:AK754"/>
    <mergeCell ref="AM754:AN754"/>
    <mergeCell ref="F757:G757"/>
    <mergeCell ref="I757:K757"/>
    <mergeCell ref="M757:N757"/>
    <mergeCell ref="P757:R757"/>
    <mergeCell ref="V757:X757"/>
    <mergeCell ref="AB757:AD757"/>
    <mergeCell ref="AH757:AJ757"/>
    <mergeCell ref="E775:F775"/>
    <mergeCell ref="J775:K775"/>
    <mergeCell ref="U775:V775"/>
    <mergeCell ref="X775:Y775"/>
    <mergeCell ref="AA775:AB775"/>
    <mergeCell ref="AD775:AE775"/>
    <mergeCell ref="AG775:AH775"/>
    <mergeCell ref="AJ775:AL775"/>
    <mergeCell ref="G776:H776"/>
    <mergeCell ref="L776:M776"/>
    <mergeCell ref="U776:V776"/>
    <mergeCell ref="X776:Y776"/>
    <mergeCell ref="AA776:AB776"/>
    <mergeCell ref="AD776:AE776"/>
    <mergeCell ref="AG776:AH776"/>
    <mergeCell ref="AJ776:AL776"/>
    <mergeCell ref="G777:H777"/>
    <mergeCell ref="L777:M777"/>
    <mergeCell ref="U777:V777"/>
    <mergeCell ref="X777:Y777"/>
    <mergeCell ref="AA777:AB777"/>
    <mergeCell ref="AD777:AE777"/>
    <mergeCell ref="AG777:AH777"/>
    <mergeCell ref="AJ777:AL777"/>
    <mergeCell ref="AM784:AN784"/>
    <mergeCell ref="AP784:AQ784"/>
    <mergeCell ref="AS784:AU784"/>
    <mergeCell ref="E778:F778"/>
    <mergeCell ref="V778:W778"/>
    <mergeCell ref="Y778:Z778"/>
    <mergeCell ref="AB778:AC778"/>
    <mergeCell ref="AE778:AF778"/>
    <mergeCell ref="AH778:AI778"/>
    <mergeCell ref="AK778:AM778"/>
    <mergeCell ref="F780:G780"/>
    <mergeCell ref="I780:K780"/>
    <mergeCell ref="M780:N780"/>
    <mergeCell ref="P780:R780"/>
    <mergeCell ref="V780:X780"/>
    <mergeCell ref="AB780:AD780"/>
    <mergeCell ref="AH780:AJ780"/>
    <mergeCell ref="F781:H781"/>
    <mergeCell ref="E782:F782"/>
    <mergeCell ref="J782:K782"/>
    <mergeCell ref="M782:N782"/>
    <mergeCell ref="X782:Y782"/>
    <mergeCell ref="AA782:AB782"/>
    <mergeCell ref="AD782:AE782"/>
    <mergeCell ref="AG782:AH782"/>
    <mergeCell ref="AJ782:AK782"/>
    <mergeCell ref="AM782:AN782"/>
    <mergeCell ref="AN785:AO785"/>
    <mergeCell ref="AQ785:AR785"/>
    <mergeCell ref="AT785:AV785"/>
    <mergeCell ref="F787:G787"/>
    <mergeCell ref="I787:K787"/>
    <mergeCell ref="M787:N787"/>
    <mergeCell ref="P787:R787"/>
    <mergeCell ref="V787:X787"/>
    <mergeCell ref="AB787:AD787"/>
    <mergeCell ref="AH787:AJ787"/>
    <mergeCell ref="F788:H788"/>
    <mergeCell ref="AP782:AQ782"/>
    <mergeCell ref="AS782:AU782"/>
    <mergeCell ref="G783:H783"/>
    <mergeCell ref="L783:M783"/>
    <mergeCell ref="O783:P783"/>
    <mergeCell ref="X783:Y783"/>
    <mergeCell ref="AA783:AB783"/>
    <mergeCell ref="AD783:AE783"/>
    <mergeCell ref="AG783:AH783"/>
    <mergeCell ref="AJ783:AK783"/>
    <mergeCell ref="AM783:AN783"/>
    <mergeCell ref="AP783:AQ783"/>
    <mergeCell ref="AS783:AU783"/>
    <mergeCell ref="G784:H784"/>
    <mergeCell ref="L784:M784"/>
    <mergeCell ref="O784:P784"/>
    <mergeCell ref="X784:Y784"/>
    <mergeCell ref="AA784:AB784"/>
    <mergeCell ref="AD784:AE784"/>
    <mergeCell ref="AG784:AH784"/>
    <mergeCell ref="AJ784:AK784"/>
    <mergeCell ref="B2:BJ2"/>
    <mergeCell ref="J855:K855"/>
    <mergeCell ref="Q855:R855"/>
    <mergeCell ref="X855:Y855"/>
    <mergeCell ref="E857:F857"/>
    <mergeCell ref="C863:D863"/>
    <mergeCell ref="AL863:AM863"/>
    <mergeCell ref="F864:G864"/>
    <mergeCell ref="M864:N864"/>
    <mergeCell ref="T864:U864"/>
    <mergeCell ref="AA864:AB864"/>
    <mergeCell ref="T866:U866"/>
    <mergeCell ref="E869:F869"/>
    <mergeCell ref="J869:K869"/>
    <mergeCell ref="U869:V869"/>
    <mergeCell ref="X869:Y869"/>
    <mergeCell ref="AA869:AB869"/>
    <mergeCell ref="AD869:AE869"/>
    <mergeCell ref="AG869:AH869"/>
    <mergeCell ref="AJ869:AL869"/>
    <mergeCell ref="AH864:AI864"/>
    <mergeCell ref="AE855:AF855"/>
    <mergeCell ref="G767:I767"/>
    <mergeCell ref="N767:P767"/>
    <mergeCell ref="G737:I737"/>
    <mergeCell ref="E785:F785"/>
    <mergeCell ref="Y785:Z785"/>
    <mergeCell ref="AB785:AC785"/>
    <mergeCell ref="AE785:AF785"/>
    <mergeCell ref="AH785:AI785"/>
    <mergeCell ref="AK785:AL785"/>
    <mergeCell ref="AG745:AH745"/>
    <mergeCell ref="AA876:AB876"/>
    <mergeCell ref="AD876:AE876"/>
    <mergeCell ref="AG876:AH876"/>
    <mergeCell ref="AJ876:AK876"/>
    <mergeCell ref="AM876:AN876"/>
    <mergeCell ref="G870:H870"/>
    <mergeCell ref="L870:M870"/>
    <mergeCell ref="U870:V870"/>
    <mergeCell ref="X870:Y870"/>
    <mergeCell ref="AA870:AB870"/>
    <mergeCell ref="AD870:AE870"/>
    <mergeCell ref="AG870:AH870"/>
    <mergeCell ref="AJ870:AL870"/>
    <mergeCell ref="G871:H871"/>
    <mergeCell ref="L871:M871"/>
    <mergeCell ref="U871:V871"/>
    <mergeCell ref="X871:Y871"/>
    <mergeCell ref="AA871:AB871"/>
    <mergeCell ref="AD871:AE871"/>
    <mergeCell ref="AG871:AH871"/>
    <mergeCell ref="AJ871:AL871"/>
    <mergeCell ref="E872:F872"/>
    <mergeCell ref="V872:W872"/>
    <mergeCell ref="Y872:Z872"/>
    <mergeCell ref="AB872:AC872"/>
    <mergeCell ref="AE872:AF872"/>
    <mergeCell ref="AH872:AI872"/>
    <mergeCell ref="AY884:BA884"/>
    <mergeCell ref="AP876:AQ876"/>
    <mergeCell ref="AS876:AU876"/>
    <mergeCell ref="G877:H877"/>
    <mergeCell ref="L877:M877"/>
    <mergeCell ref="O877:P877"/>
    <mergeCell ref="X877:Y877"/>
    <mergeCell ref="AA877:AB877"/>
    <mergeCell ref="AD877:AE877"/>
    <mergeCell ref="AG877:AH877"/>
    <mergeCell ref="AJ877:AK877"/>
    <mergeCell ref="AM877:AN877"/>
    <mergeCell ref="AP877:AQ877"/>
    <mergeCell ref="AS877:AU877"/>
    <mergeCell ref="G878:H878"/>
    <mergeCell ref="L878:M878"/>
    <mergeCell ref="O878:P878"/>
    <mergeCell ref="X878:Y878"/>
    <mergeCell ref="AA878:AB878"/>
    <mergeCell ref="AD878:AE878"/>
    <mergeCell ref="AG878:AH878"/>
    <mergeCell ref="AJ878:AK878"/>
    <mergeCell ref="AM878:AN878"/>
    <mergeCell ref="AP878:AQ878"/>
    <mergeCell ref="AS878:AU878"/>
    <mergeCell ref="E879:F879"/>
    <mergeCell ref="Y879:Z879"/>
    <mergeCell ref="AB879:AC879"/>
    <mergeCell ref="AE879:AF879"/>
    <mergeCell ref="AH879:AI879"/>
    <mergeCell ref="AK879:AL879"/>
    <mergeCell ref="AN879:AO879"/>
    <mergeCell ref="AQ879:AR879"/>
    <mergeCell ref="AT879:AV879"/>
    <mergeCell ref="F881:G881"/>
    <mergeCell ref="AY885:BA885"/>
    <mergeCell ref="E886:F886"/>
    <mergeCell ref="Y886:Z886"/>
    <mergeCell ref="AB886:AC886"/>
    <mergeCell ref="AE886:AF886"/>
    <mergeCell ref="AH886:AI886"/>
    <mergeCell ref="AK886:AL886"/>
    <mergeCell ref="AN886:AO886"/>
    <mergeCell ref="AQ886:AR886"/>
    <mergeCell ref="AZ886:BB886"/>
    <mergeCell ref="E883:F883"/>
    <mergeCell ref="J883:K883"/>
    <mergeCell ref="M883:N883"/>
    <mergeCell ref="X883:Y883"/>
    <mergeCell ref="AA883:AB883"/>
    <mergeCell ref="AD883:AE883"/>
    <mergeCell ref="AG883:AH883"/>
    <mergeCell ref="AJ883:AK883"/>
    <mergeCell ref="AM883:AN883"/>
    <mergeCell ref="AP883:AQ883"/>
    <mergeCell ref="AY883:BA883"/>
    <mergeCell ref="G884:H884"/>
    <mergeCell ref="AS884:AT884"/>
    <mergeCell ref="AV884:AW884"/>
    <mergeCell ref="AS883:AT883"/>
    <mergeCell ref="AV883:AW883"/>
    <mergeCell ref="G861:I861"/>
    <mergeCell ref="N861:P861"/>
    <mergeCell ref="U861:W861"/>
    <mergeCell ref="G885:H885"/>
    <mergeCell ref="L885:M885"/>
    <mergeCell ref="O885:P885"/>
    <mergeCell ref="X885:Y885"/>
    <mergeCell ref="AA885:AB885"/>
    <mergeCell ref="AD885:AE885"/>
    <mergeCell ref="AG885:AH885"/>
    <mergeCell ref="AJ885:AK885"/>
    <mergeCell ref="AM885:AN885"/>
    <mergeCell ref="AP885:AQ885"/>
    <mergeCell ref="L884:M884"/>
    <mergeCell ref="O884:P884"/>
    <mergeCell ref="X884:Y884"/>
    <mergeCell ref="AA884:AB884"/>
    <mergeCell ref="AD884:AE884"/>
    <mergeCell ref="AG884:AH884"/>
    <mergeCell ref="AJ884:AK884"/>
    <mergeCell ref="AM884:AN884"/>
    <mergeCell ref="AP884:AQ884"/>
    <mergeCell ref="I874:K874"/>
    <mergeCell ref="M874:N874"/>
    <mergeCell ref="P874:R874"/>
    <mergeCell ref="V874:X874"/>
    <mergeCell ref="AB874:AD874"/>
    <mergeCell ref="AH874:AJ874"/>
    <mergeCell ref="AB861:AD861"/>
    <mergeCell ref="AI861:AK861"/>
    <mergeCell ref="G608:I608"/>
    <mergeCell ref="J470:L470"/>
    <mergeCell ref="G405:I405"/>
    <mergeCell ref="N405:P405"/>
    <mergeCell ref="G377:I377"/>
    <mergeCell ref="N377:P377"/>
    <mergeCell ref="G356:I356"/>
    <mergeCell ref="N356:P356"/>
    <mergeCell ref="G98:I98"/>
    <mergeCell ref="J10:L10"/>
    <mergeCell ref="N98:P98"/>
    <mergeCell ref="F888:G888"/>
    <mergeCell ref="I888:K888"/>
    <mergeCell ref="M888:N888"/>
    <mergeCell ref="P888:R888"/>
    <mergeCell ref="V888:X888"/>
    <mergeCell ref="AB888:AD888"/>
    <mergeCell ref="AH888:AJ888"/>
    <mergeCell ref="U204:W204"/>
    <mergeCell ref="AB204:AD204"/>
    <mergeCell ref="U377:W377"/>
    <mergeCell ref="U405:W405"/>
    <mergeCell ref="I881:K881"/>
    <mergeCell ref="M881:N881"/>
    <mergeCell ref="P881:R881"/>
    <mergeCell ref="V881:X881"/>
    <mergeCell ref="AB881:AD881"/>
    <mergeCell ref="AH881:AJ881"/>
    <mergeCell ref="F882:H882"/>
    <mergeCell ref="AC800:AD800"/>
    <mergeCell ref="J337:L337"/>
    <mergeCell ref="AB405:AD405"/>
    <mergeCell ref="N608:P608"/>
    <mergeCell ref="N631:P631"/>
    <mergeCell ref="U677:W677"/>
    <mergeCell ref="U707:W707"/>
    <mergeCell ref="U737:W737"/>
    <mergeCell ref="U767:W767"/>
    <mergeCell ref="AB767:AD767"/>
    <mergeCell ref="N737:P737"/>
    <mergeCell ref="G707:I707"/>
    <mergeCell ref="N707:P707"/>
    <mergeCell ref="N585:P585"/>
    <mergeCell ref="G677:I677"/>
    <mergeCell ref="N677:P677"/>
    <mergeCell ref="N562:P562"/>
    <mergeCell ref="F758:H758"/>
    <mergeCell ref="J761:K761"/>
    <mergeCell ref="Q761:R761"/>
    <mergeCell ref="E763:F763"/>
    <mergeCell ref="AA745:AB745"/>
    <mergeCell ref="AD745:AE745"/>
    <mergeCell ref="G746:H746"/>
    <mergeCell ref="L746:M746"/>
    <mergeCell ref="U746:V746"/>
    <mergeCell ref="X746:Y746"/>
    <mergeCell ref="AA746:AB746"/>
    <mergeCell ref="AD746:AE746"/>
    <mergeCell ref="F727:G727"/>
    <mergeCell ref="I727:K727"/>
    <mergeCell ref="M727:N727"/>
    <mergeCell ref="P727:R727"/>
    <mergeCell ref="V727:X727"/>
    <mergeCell ref="AP809:AR809"/>
    <mergeCell ref="AJ809:AK809"/>
    <mergeCell ref="AM809:AN809"/>
    <mergeCell ref="F791:G791"/>
    <mergeCell ref="M791:N791"/>
    <mergeCell ref="T791:U791"/>
    <mergeCell ref="E793:F793"/>
    <mergeCell ref="G797:I797"/>
    <mergeCell ref="N797:P797"/>
    <mergeCell ref="U797:W797"/>
    <mergeCell ref="AB797:AD797"/>
    <mergeCell ref="C799:D799"/>
    <mergeCell ref="AE799:AF799"/>
    <mergeCell ref="F802:G802"/>
    <mergeCell ref="M802:N802"/>
    <mergeCell ref="T802:U802"/>
    <mergeCell ref="AA802:AB802"/>
    <mergeCell ref="Q804:R804"/>
    <mergeCell ref="E807:F807"/>
    <mergeCell ref="J807:K807"/>
    <mergeCell ref="U807:V807"/>
    <mergeCell ref="X807:Y807"/>
    <mergeCell ref="AA807:AB807"/>
    <mergeCell ref="AD807:AE807"/>
    <mergeCell ref="AA791:AB791"/>
    <mergeCell ref="D800:E800"/>
    <mergeCell ref="H800:I800"/>
    <mergeCell ref="K800:L800"/>
    <mergeCell ref="O800:P800"/>
    <mergeCell ref="R800:S800"/>
    <mergeCell ref="V800:W800"/>
    <mergeCell ref="Y800:Z800"/>
    <mergeCell ref="AG807:AH807"/>
    <mergeCell ref="AJ807:AL807"/>
    <mergeCell ref="G808:H808"/>
    <mergeCell ref="L808:M808"/>
    <mergeCell ref="U808:V808"/>
    <mergeCell ref="X808:Y808"/>
    <mergeCell ref="AA808:AB808"/>
    <mergeCell ref="AD808:AE808"/>
    <mergeCell ref="AG808:AH808"/>
    <mergeCell ref="AJ808:AL808"/>
    <mergeCell ref="G809:H809"/>
    <mergeCell ref="L809:M809"/>
    <mergeCell ref="U809:V809"/>
    <mergeCell ref="X809:Y809"/>
    <mergeCell ref="AA809:AB809"/>
    <mergeCell ref="AD809:AE809"/>
    <mergeCell ref="AG809:AH809"/>
    <mergeCell ref="AP816:AQ816"/>
    <mergeCell ref="AY816:BA816"/>
    <mergeCell ref="AS816:AT816"/>
    <mergeCell ref="AV816:AW816"/>
    <mergeCell ref="E810:F810"/>
    <mergeCell ref="V810:W810"/>
    <mergeCell ref="Y810:Z810"/>
    <mergeCell ref="AB810:AC810"/>
    <mergeCell ref="AE810:AF810"/>
    <mergeCell ref="AH810:AI810"/>
    <mergeCell ref="AQ810:AS810"/>
    <mergeCell ref="F812:G812"/>
    <mergeCell ref="I812:K812"/>
    <mergeCell ref="M812:N812"/>
    <mergeCell ref="P812:R812"/>
    <mergeCell ref="V812:X812"/>
    <mergeCell ref="AB812:AD812"/>
    <mergeCell ref="AH812:AJ812"/>
    <mergeCell ref="F813:H813"/>
    <mergeCell ref="E814:F814"/>
    <mergeCell ref="J814:K814"/>
    <mergeCell ref="M814:N814"/>
    <mergeCell ref="X814:Y814"/>
    <mergeCell ref="AA814:AB814"/>
    <mergeCell ref="AD814:AE814"/>
    <mergeCell ref="AG814:AH814"/>
    <mergeCell ref="AJ814:AK814"/>
    <mergeCell ref="AM814:AN814"/>
    <mergeCell ref="AK810:AL810"/>
    <mergeCell ref="AN810:AO810"/>
    <mergeCell ref="AZ817:BB817"/>
    <mergeCell ref="F819:G819"/>
    <mergeCell ref="I819:K819"/>
    <mergeCell ref="M819:N819"/>
    <mergeCell ref="P819:R819"/>
    <mergeCell ref="V819:X819"/>
    <mergeCell ref="AB819:AD819"/>
    <mergeCell ref="AH819:AJ819"/>
    <mergeCell ref="F820:H820"/>
    <mergeCell ref="AT817:AU817"/>
    <mergeCell ref="AP814:AQ814"/>
    <mergeCell ref="AS814:AU814"/>
    <mergeCell ref="G815:H815"/>
    <mergeCell ref="L815:M815"/>
    <mergeCell ref="O815:P815"/>
    <mergeCell ref="X815:Y815"/>
    <mergeCell ref="AA815:AB815"/>
    <mergeCell ref="AD815:AE815"/>
    <mergeCell ref="AG815:AH815"/>
    <mergeCell ref="AJ815:AK815"/>
    <mergeCell ref="AM815:AN815"/>
    <mergeCell ref="AP815:AQ815"/>
    <mergeCell ref="AS815:AU815"/>
    <mergeCell ref="G816:H816"/>
    <mergeCell ref="L816:M816"/>
    <mergeCell ref="O816:P816"/>
    <mergeCell ref="X816:Y816"/>
    <mergeCell ref="AA816:AB816"/>
    <mergeCell ref="AD816:AE816"/>
    <mergeCell ref="AG816:AH816"/>
    <mergeCell ref="AJ816:AK816"/>
    <mergeCell ref="AM816:AN816"/>
    <mergeCell ref="AW817:AX817"/>
    <mergeCell ref="F892:G892"/>
    <mergeCell ref="M892:N892"/>
    <mergeCell ref="T892:U892"/>
    <mergeCell ref="AA892:AB892"/>
    <mergeCell ref="E894:F894"/>
    <mergeCell ref="G898:I898"/>
    <mergeCell ref="N898:P898"/>
    <mergeCell ref="U898:W898"/>
    <mergeCell ref="AB898:AD898"/>
    <mergeCell ref="AI898:AK898"/>
    <mergeCell ref="C900:D900"/>
    <mergeCell ref="AL900:AM900"/>
    <mergeCell ref="F903:G903"/>
    <mergeCell ref="M903:N903"/>
    <mergeCell ref="T903:U903"/>
    <mergeCell ref="AA903:AB903"/>
    <mergeCell ref="AH903:AI903"/>
    <mergeCell ref="E817:F817"/>
    <mergeCell ref="Y817:Z817"/>
    <mergeCell ref="AB817:AC817"/>
    <mergeCell ref="AE817:AF817"/>
    <mergeCell ref="AH817:AI817"/>
    <mergeCell ref="AK817:AL817"/>
    <mergeCell ref="AN817:AO817"/>
    <mergeCell ref="AQ817:AR817"/>
    <mergeCell ref="F874:G874"/>
    <mergeCell ref="F889:H889"/>
    <mergeCell ref="AT886:AU886"/>
    <mergeCell ref="AW886:AX886"/>
    <mergeCell ref="AS885:AT885"/>
    <mergeCell ref="AV885:AW885"/>
    <mergeCell ref="T905:U905"/>
    <mergeCell ref="E908:F908"/>
    <mergeCell ref="J908:K908"/>
    <mergeCell ref="U908:V908"/>
    <mergeCell ref="X908:Y908"/>
    <mergeCell ref="AA908:AB908"/>
    <mergeCell ref="AD908:AE908"/>
    <mergeCell ref="AG908:AH908"/>
    <mergeCell ref="AJ908:AL908"/>
    <mergeCell ref="G909:H909"/>
    <mergeCell ref="L909:M909"/>
    <mergeCell ref="U909:V909"/>
    <mergeCell ref="X909:Y909"/>
    <mergeCell ref="AA909:AB909"/>
    <mergeCell ref="AD909:AE909"/>
    <mergeCell ref="AG909:AH909"/>
    <mergeCell ref="AJ909:AL909"/>
    <mergeCell ref="G910:H910"/>
    <mergeCell ref="L910:M910"/>
    <mergeCell ref="U910:V910"/>
    <mergeCell ref="X910:Y910"/>
    <mergeCell ref="AA910:AB910"/>
    <mergeCell ref="AD910:AE910"/>
    <mergeCell ref="AG910:AH910"/>
    <mergeCell ref="AP910:AR910"/>
    <mergeCell ref="E911:F911"/>
    <mergeCell ref="V911:W911"/>
    <mergeCell ref="Y911:Z911"/>
    <mergeCell ref="AB911:AC911"/>
    <mergeCell ref="AE911:AF911"/>
    <mergeCell ref="AH911:AI911"/>
    <mergeCell ref="AQ911:AS911"/>
    <mergeCell ref="F913:G913"/>
    <mergeCell ref="I913:K913"/>
    <mergeCell ref="M913:N913"/>
    <mergeCell ref="P913:R913"/>
    <mergeCell ref="V913:X913"/>
    <mergeCell ref="AB913:AD913"/>
    <mergeCell ref="AH913:AJ913"/>
    <mergeCell ref="AM910:AN910"/>
    <mergeCell ref="AN911:AO911"/>
    <mergeCell ref="F914:H914"/>
    <mergeCell ref="E915:F915"/>
    <mergeCell ref="J915:K915"/>
    <mergeCell ref="M915:N915"/>
    <mergeCell ref="X915:Y915"/>
    <mergeCell ref="AA915:AB915"/>
    <mergeCell ref="AD915:AE915"/>
    <mergeCell ref="AG915:AH915"/>
    <mergeCell ref="AJ915:AK915"/>
    <mergeCell ref="AM915:AN915"/>
    <mergeCell ref="AP915:AQ915"/>
    <mergeCell ref="AS915:AU915"/>
    <mergeCell ref="G916:H916"/>
    <mergeCell ref="L916:M916"/>
    <mergeCell ref="O916:P916"/>
    <mergeCell ref="X916:Y916"/>
    <mergeCell ref="AA916:AB916"/>
    <mergeCell ref="AD916:AE916"/>
    <mergeCell ref="AG916:AH916"/>
    <mergeCell ref="AJ916:AK916"/>
    <mergeCell ref="AM916:AN916"/>
    <mergeCell ref="AP916:AQ916"/>
    <mergeCell ref="AS916:AU916"/>
    <mergeCell ref="X917:Y917"/>
    <mergeCell ref="AA917:AB917"/>
    <mergeCell ref="AD917:AE917"/>
    <mergeCell ref="AG917:AH917"/>
    <mergeCell ref="AJ917:AK917"/>
    <mergeCell ref="AM917:AN917"/>
    <mergeCell ref="AP917:AQ917"/>
    <mergeCell ref="AY917:BA917"/>
    <mergeCell ref="E918:F918"/>
    <mergeCell ref="Y918:Z918"/>
    <mergeCell ref="AB918:AC918"/>
    <mergeCell ref="AE918:AF918"/>
    <mergeCell ref="AH918:AI918"/>
    <mergeCell ref="AK918:AL918"/>
    <mergeCell ref="AN918:AO918"/>
    <mergeCell ref="AQ918:AR918"/>
    <mergeCell ref="AZ918:BB918"/>
    <mergeCell ref="AW918:AX918"/>
    <mergeCell ref="AT918:AU918"/>
    <mergeCell ref="AS917:AT917"/>
    <mergeCell ref="AV917:AW917"/>
    <mergeCell ref="AY923:BA923"/>
    <mergeCell ref="F920:G920"/>
    <mergeCell ref="I920:K920"/>
    <mergeCell ref="M920:N920"/>
    <mergeCell ref="P920:R920"/>
    <mergeCell ref="V920:X920"/>
    <mergeCell ref="AB920:AD920"/>
    <mergeCell ref="AH920:AJ920"/>
    <mergeCell ref="F921:H921"/>
    <mergeCell ref="E922:F922"/>
    <mergeCell ref="J922:K922"/>
    <mergeCell ref="M922:N922"/>
    <mergeCell ref="X922:Y922"/>
    <mergeCell ref="AA922:AB922"/>
    <mergeCell ref="AD922:AE922"/>
    <mergeCell ref="AG922:AH922"/>
    <mergeCell ref="AJ922:AK922"/>
    <mergeCell ref="AM922:AN922"/>
    <mergeCell ref="AM924:AN924"/>
    <mergeCell ref="AP924:AQ924"/>
    <mergeCell ref="AS924:AT924"/>
    <mergeCell ref="AV924:AW924"/>
    <mergeCell ref="BE924:BG924"/>
    <mergeCell ref="E925:F925"/>
    <mergeCell ref="Y925:Z925"/>
    <mergeCell ref="AB925:AC925"/>
    <mergeCell ref="AE925:AF925"/>
    <mergeCell ref="AH925:AI925"/>
    <mergeCell ref="AK925:AL925"/>
    <mergeCell ref="AN925:AO925"/>
    <mergeCell ref="AQ925:AR925"/>
    <mergeCell ref="AT925:AU925"/>
    <mergeCell ref="AW925:AX925"/>
    <mergeCell ref="AZ925:BB925"/>
    <mergeCell ref="AP922:AQ922"/>
    <mergeCell ref="AS922:AT922"/>
    <mergeCell ref="AV922:AW922"/>
    <mergeCell ref="AY922:BA922"/>
    <mergeCell ref="G923:H923"/>
    <mergeCell ref="L923:M923"/>
    <mergeCell ref="O923:P923"/>
    <mergeCell ref="X923:Y923"/>
    <mergeCell ref="AA923:AB923"/>
    <mergeCell ref="AD923:AE923"/>
    <mergeCell ref="AG923:AH923"/>
    <mergeCell ref="AJ923:AK923"/>
    <mergeCell ref="AM923:AN923"/>
    <mergeCell ref="AP923:AQ923"/>
    <mergeCell ref="AS923:AT923"/>
    <mergeCell ref="AV923:AW923"/>
    <mergeCell ref="F927:G927"/>
    <mergeCell ref="I927:K927"/>
    <mergeCell ref="M927:N927"/>
    <mergeCell ref="P927:R927"/>
    <mergeCell ref="V927:X927"/>
    <mergeCell ref="AB927:AD927"/>
    <mergeCell ref="AH927:AJ927"/>
    <mergeCell ref="F928:H928"/>
    <mergeCell ref="AH892:AI892"/>
    <mergeCell ref="D901:E901"/>
    <mergeCell ref="H901:I901"/>
    <mergeCell ref="K901:L901"/>
    <mergeCell ref="O901:P901"/>
    <mergeCell ref="R901:S901"/>
    <mergeCell ref="V901:W901"/>
    <mergeCell ref="Y901:Z901"/>
    <mergeCell ref="AC901:AD901"/>
    <mergeCell ref="AF901:AG901"/>
    <mergeCell ref="AJ901:AK901"/>
    <mergeCell ref="AJ910:AK910"/>
    <mergeCell ref="AK911:AL911"/>
    <mergeCell ref="G924:H924"/>
    <mergeCell ref="L924:M924"/>
    <mergeCell ref="O924:P924"/>
    <mergeCell ref="X924:Y924"/>
    <mergeCell ref="AA924:AB924"/>
    <mergeCell ref="AD924:AE924"/>
    <mergeCell ref="AG924:AH924"/>
    <mergeCell ref="AJ924:AK924"/>
    <mergeCell ref="G917:H917"/>
    <mergeCell ref="L917:M917"/>
    <mergeCell ref="O917:P9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2023-07-24T08:11:11Z</dcterms:created>
  <dcterms:modified xsi:type="dcterms:W3CDTF">2023-07-28T06:37:21Z</dcterms:modified>
</cp:coreProperties>
</file>