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lik2016(yeni_yonetmelik)\"/>
    </mc:Choice>
  </mc:AlternateContent>
  <xr:revisionPtr revIDLastSave="0" documentId="13_ncr:1_{7D53FAA8-3794-4C2D-9CB8-0D71BB48047A}" xr6:coauthVersionLast="45" xr6:coauthVersionMax="45" xr10:uidLastSave="{00000000-0000-0000-0000-000000000000}"/>
  <bookViews>
    <workbookView xWindow="-120" yWindow="-120" windowWidth="29040" windowHeight="15840" xr2:uid="{C30F5EE7-4130-4F63-85E3-B6DD211C9A30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55" i="1" l="1"/>
  <c r="AE55" i="1"/>
  <c r="W55" i="1"/>
  <c r="T55" i="1"/>
  <c r="Q55" i="1"/>
  <c r="C78" i="1" l="1"/>
  <c r="C29" i="1"/>
  <c r="G78" i="1" l="1"/>
  <c r="M78" i="1" s="1"/>
  <c r="J78" i="1"/>
  <c r="N80" i="1"/>
  <c r="S80" i="1" s="1"/>
  <c r="O82" i="1"/>
  <c r="T82" i="1" s="1"/>
  <c r="R84" i="1"/>
  <c r="W84" i="1" s="1"/>
  <c r="O88" i="1"/>
  <c r="T88" i="1" s="1"/>
  <c r="K90" i="1"/>
  <c r="O90" i="1" l="1"/>
  <c r="Z82" i="1"/>
  <c r="AF82" i="1" s="1"/>
  <c r="J86" i="1" s="1"/>
  <c r="S90" i="1"/>
  <c r="Y80" i="1"/>
  <c r="AE80" i="1" s="1"/>
  <c r="P86" i="1" s="1"/>
  <c r="AC84" i="1"/>
  <c r="Z88" i="1"/>
  <c r="AF88" i="1" s="1"/>
  <c r="AI84" i="1"/>
  <c r="Y58" i="1"/>
  <c r="S58" i="1"/>
  <c r="AL84" i="1" l="1"/>
  <c r="X90" i="1"/>
  <c r="U86" i="1"/>
  <c r="AE54" i="1"/>
  <c r="W54" i="1"/>
  <c r="T54" i="1"/>
  <c r="Q54" i="1"/>
  <c r="G29" i="1" l="1"/>
  <c r="K48" i="1"/>
  <c r="K47" i="1"/>
  <c r="AF43" i="1" l="1"/>
  <c r="I43" i="1"/>
  <c r="F43" i="1"/>
  <c r="AF39" i="1"/>
  <c r="I39" i="1"/>
  <c r="F39" i="1"/>
  <c r="S35" i="1" l="1"/>
  <c r="P35" i="1"/>
  <c r="G31" i="1"/>
  <c r="G30" i="1"/>
  <c r="J29" i="1"/>
  <c r="M29" i="1" s="1"/>
  <c r="AB55" i="1" s="1"/>
  <c r="AP55" i="1" s="1"/>
  <c r="V58" i="1" l="1"/>
  <c r="AB58" i="1"/>
  <c r="AN58" i="1"/>
  <c r="AE58" i="1"/>
  <c r="AB54" i="1"/>
  <c r="AJ54" i="1"/>
  <c r="H33" i="1"/>
  <c r="K33" i="1" s="1"/>
  <c r="L30" i="1"/>
  <c r="O30" i="1" s="1"/>
  <c r="H32" i="1"/>
  <c r="K32" i="1" s="1"/>
  <c r="L31" i="1"/>
  <c r="O31" i="1" s="1"/>
  <c r="AQ58" i="1" l="1"/>
  <c r="AP54" i="1"/>
  <c r="AC43" i="1"/>
  <c r="T39" i="1"/>
  <c r="AO39" i="1"/>
  <c r="T43" i="1"/>
  <c r="AO43" i="1"/>
  <c r="AC39" i="1"/>
  <c r="AF44" i="1"/>
  <c r="F40" i="1"/>
  <c r="I44" i="1"/>
  <c r="AO44" i="1"/>
  <c r="AC40" i="1"/>
  <c r="T40" i="1"/>
  <c r="AC44" i="1"/>
  <c r="T44" i="1"/>
  <c r="AO40" i="1"/>
  <c r="I40" i="1"/>
  <c r="F44" i="1"/>
  <c r="AF40" i="1"/>
  <c r="S36" i="1"/>
  <c r="X36" i="1"/>
  <c r="AF36" i="1" s="1"/>
  <c r="X35" i="1"/>
  <c r="P36" i="1"/>
  <c r="AS43" i="1" l="1"/>
  <c r="F45" i="1" s="1"/>
  <c r="AS39" i="1"/>
  <c r="F41" i="1" s="1"/>
  <c r="AS40" i="1"/>
  <c r="L41" i="1" s="1"/>
  <c r="AS44" i="1"/>
  <c r="L45" i="1" s="1"/>
  <c r="AF35" i="1"/>
  <c r="AA35" i="1"/>
  <c r="AA36" i="1"/>
  <c r="AK36" i="1" s="1"/>
  <c r="R45" i="1" l="1"/>
  <c r="R41" i="1"/>
  <c r="AK35" i="1"/>
  <c r="S37" i="1"/>
  <c r="N37" i="1" l="1"/>
  <c r="X37" i="1" s="1"/>
  <c r="I50" i="1"/>
  <c r="E47" i="1"/>
  <c r="O47" i="1" s="1"/>
  <c r="I51" i="1"/>
  <c r="E48" i="1"/>
  <c r="O48" i="1" s="1"/>
  <c r="O51" i="1" l="1"/>
  <c r="T51" i="1" s="1"/>
  <c r="K52" i="1" s="1"/>
  <c r="O50" i="1"/>
  <c r="T50" i="1" s="1"/>
  <c r="G52" i="1" s="1"/>
  <c r="O52" i="1" l="1"/>
</calcChain>
</file>

<file path=xl/sharedStrings.xml><?xml version="1.0" encoding="utf-8"?>
<sst xmlns="http://schemas.openxmlformats.org/spreadsheetml/2006/main" count="253" uniqueCount="87">
  <si>
    <t>H</t>
  </si>
  <si>
    <t>hi</t>
  </si>
  <si>
    <t>bi</t>
  </si>
  <si>
    <t>B</t>
  </si>
  <si>
    <t>ri</t>
  </si>
  <si>
    <t>rd</t>
  </si>
  <si>
    <t>H=</t>
  </si>
  <si>
    <t>B=</t>
  </si>
  <si>
    <t>*</t>
  </si>
  <si>
    <t>=</t>
  </si>
  <si>
    <t>mm</t>
  </si>
  <si>
    <t>hi = H - 2 * t =</t>
  </si>
  <si>
    <t>-</t>
  </si>
  <si>
    <t>bi = B - 2 * t =</t>
  </si>
  <si>
    <t>ri = 1 * t =</t>
  </si>
  <si>
    <t>rd = 2 * t =</t>
  </si>
  <si>
    <r>
      <t xml:space="preserve">Adış alan = B * H - 4 * ( rd * rd -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rd² / 4 ) =</t>
    </r>
  </si>
  <si>
    <t>*(</t>
  </si>
  <si>
    <r>
      <t xml:space="preserve">  -  </t>
    </r>
    <r>
      <rPr>
        <sz val="8"/>
        <color theme="1"/>
        <rFont val="Symbol"/>
        <family val="1"/>
        <charset val="2"/>
      </rPr>
      <t xml:space="preserve">p </t>
    </r>
    <r>
      <rPr>
        <sz val="8"/>
        <color theme="1"/>
        <rFont val="Arial"/>
        <family val="2"/>
        <charset val="162"/>
      </rPr>
      <t xml:space="preserve"> *</t>
    </r>
  </si>
  <si>
    <t>² /</t>
  </si>
  <si>
    <t>)=</t>
  </si>
  <si>
    <t>mm²</t>
  </si>
  <si>
    <r>
      <t xml:space="preserve">Aiç alan = bi * hi - 4 * ( ri * ri -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ri² / 4 ) =</t>
    </r>
  </si>
  <si>
    <t>Aenkesit alan = Adış alan - Aiç alan =</t>
  </si>
  <si>
    <t xml:space="preserve"> /</t>
  </si>
  <si>
    <t>mm4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</si>
  <si>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</t>
    </r>
  </si>
  <si>
    <t>²*(</t>
  </si>
  <si>
    <t>)² ) =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</si>
  <si>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dış=  (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</si>
  <si>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iç=  (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</si>
  <si>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dış=  (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</si>
  <si>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iç=  (</t>
    </r>
  </si>
  <si>
    <r>
      <t xml:space="preserve">profil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</t>
    </r>
  </si>
  <si>
    <r>
      <t xml:space="preserve">profil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</t>
    </r>
  </si>
  <si>
    <t>t =</t>
  </si>
  <si>
    <t>t</t>
  </si>
  <si>
    <r>
      <t xml:space="preserve">ix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x / A )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</si>
  <si>
    <r>
      <t xml:space="preserve">iy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y / A )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</si>
  <si>
    <t>imin = min (</t>
  </si>
  <si>
    <t>;</t>
  </si>
  <si>
    <t>Wx =</t>
  </si>
  <si>
    <t>mm3</t>
  </si>
  <si>
    <t>Wy =</t>
  </si>
  <si>
    <t>x</t>
  </si>
  <si>
    <t>y</t>
  </si>
  <si>
    <t>Dikkat sadece sarı hücrelere data girilecek</t>
  </si>
  <si>
    <t>(çelik yönetmelik 2016 madde 5.4.2 uyarınca)</t>
  </si>
  <si>
    <t>²-(</t>
  </si>
  <si>
    <t>)*(</t>
  </si>
  <si>
    <t xml:space="preserve">)² ) / </t>
  </si>
  <si>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-</t>
    </r>
  </si>
  <si>
    <t>* (</t>
  </si>
  <si>
    <t>) *</t>
  </si>
  <si>
    <r>
      <t xml:space="preserve"> -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)*</t>
    </r>
  </si>
  <si>
    <t>C = burulma sabiti</t>
  </si>
  <si>
    <r>
      <t xml:space="preserve">KUTU PROFİL ENKESİT ALAN , ATALET MOMENTİ , MUKAVEMET MOMENTİ , ATALET YARIÇAPI , PLASTİK MUKAVEMET MOMENTİ , BURULMA SABİTİ HESABI
</t>
    </r>
    <r>
      <rPr>
        <b/>
        <sz val="8"/>
        <color theme="5" tint="-0.499984740745262"/>
        <rFont val="Arial"/>
        <family val="2"/>
        <charset val="162"/>
      </rPr>
      <t>(inş.müh. Gürcan BERBEROĞLU tel:0532 366 02 04   www.betoncelik.com )</t>
    </r>
    <r>
      <rPr>
        <b/>
        <sz val="12"/>
        <color theme="5" tint="-0.499984740745262"/>
        <rFont val="Arial"/>
        <family val="2"/>
        <charset val="162"/>
      </rPr>
      <t xml:space="preserve">     </t>
    </r>
  </si>
  <si>
    <t>takozaltı ark kaynağı</t>
  </si>
  <si>
    <t>)²   *</t>
  </si>
  <si>
    <r>
      <t xml:space="preserve">C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 D - t )² * t / 2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*(</t>
    </r>
  </si>
  <si>
    <r>
      <t>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 /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</si>
  <si>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 -  (</t>
    </r>
  </si>
  <si>
    <r>
      <t xml:space="preserve">ix = iy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/ A ) =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</t>
    </r>
  </si>
  <si>
    <t>) =</t>
  </si>
  <si>
    <r>
      <t>)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 (</t>
    </r>
  </si>
  <si>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 -  (</t>
    </r>
  </si>
  <si>
    <r>
      <t xml:space="preserve">Wx = Wy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 D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- ( D - 2 * t )</t>
    </r>
    <r>
      <rPr>
        <vertAlign val="superscript"/>
        <sz val="8"/>
        <color theme="1"/>
        <rFont val="Arial"/>
        <family val="2"/>
        <charset val="162"/>
      </rPr>
      <t xml:space="preserve">4 </t>
    </r>
    <r>
      <rPr>
        <sz val="8"/>
        <color theme="1"/>
        <rFont val="Arial"/>
        <family val="2"/>
        <charset val="162"/>
      </rPr>
      <t xml:space="preserve">) / ( 32 * D )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</t>
    </r>
  </si>
  <si>
    <r>
      <t>)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 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</si>
  <si>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x =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y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 D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- ( D - 2 * t )</t>
    </r>
    <r>
      <rPr>
        <vertAlign val="superscript"/>
        <sz val="8"/>
        <color theme="1"/>
        <rFont val="Arial"/>
        <family val="2"/>
        <charset val="162"/>
      </rPr>
      <t xml:space="preserve">4 </t>
    </r>
    <r>
      <rPr>
        <sz val="8"/>
        <color theme="1"/>
        <rFont val="Arial"/>
        <family val="2"/>
        <charset val="162"/>
      </rPr>
      <t xml:space="preserve">) / 64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</t>
    </r>
  </si>
  <si>
    <t>)² ) /</t>
  </si>
  <si>
    <t>²  -  (</t>
  </si>
  <si>
    <r>
      <t xml:space="preserve">A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 D ² - ( D - 2 * t )² ) / 4 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(</t>
    </r>
  </si>
  <si>
    <t>t=</t>
  </si>
  <si>
    <t>D=</t>
  </si>
  <si>
    <t>A = enkesit alanı</t>
  </si>
  <si>
    <r>
      <t xml:space="preserve">BORU PROFİL ENKESİT ALAN , ATALET MOMENTİ , MUKAVEMET MOMENTİ , ATALET YARIÇAPI , PLASTİK MUKAVEMET MOMENTİ , BURULMA SABİTİ HESABI
</t>
    </r>
    <r>
      <rPr>
        <b/>
        <sz val="8"/>
        <color theme="5" tint="-0.499984740745262"/>
        <rFont val="Arial"/>
        <family val="2"/>
        <charset val="162"/>
      </rPr>
      <t>(inş.müh. Gürcan BERBEROĞLU tel:0532 366 02 04   www.betoncelik.com )</t>
    </r>
    <r>
      <rPr>
        <b/>
        <sz val="12"/>
        <color theme="5" tint="-0.499984740745262"/>
        <rFont val="Arial"/>
        <family val="2"/>
        <charset val="162"/>
      </rPr>
      <t xml:space="preserve">     </t>
    </r>
  </si>
  <si>
    <t>(çelik yönetmelik 2016 madde 11.3.1 uyarınca)</t>
  </si>
  <si>
    <t>Wpx = ( B * H² - ( B - 2 * t ) * ( H - 2 * t )² ) / 4 = (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</si>
  <si>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x ;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  atalet momenti</t>
    </r>
  </si>
  <si>
    <t>ix ; iy = atalet yarıçapı</t>
  </si>
  <si>
    <t>Wpx ; Wpy = plastik mukavemet momenti</t>
  </si>
  <si>
    <t>Wpy = ( H * B² - ( H - 2 * t ) * ( B - 2 * t )² ) / 4 = (</t>
  </si>
  <si>
    <r>
      <t>Wpx = Wpy = ( D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- ( D - 2 * t 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 / 6 =  (</t>
    </r>
  </si>
  <si>
    <t>Wx ; Wy = elastik mukavemet momenti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</si>
  <si>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=</t>
    </r>
  </si>
  <si>
    <r>
      <t xml:space="preserve">C = 2 * ( B - t ) * ( H - t ) * t - 4,5 * ( 4 -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) * t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=</t>
    </r>
  </si>
  <si>
    <t>elektrik direnç kaynağı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</si>
</sst>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vertAlign val="superscript"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12"/>
      <color theme="5" tint="-0.499984740745262"/>
      <name val="Arial"/>
      <family val="2"/>
      <charset val="162"/>
    </font>
    <font>
      <b/>
      <sz val="8"/>
      <color theme="5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62</xdr:row>
      <xdr:rowOff>9525</xdr:rowOff>
    </xdr:from>
    <xdr:to>
      <xdr:col>17</xdr:col>
      <xdr:colOff>152400</xdr:colOff>
      <xdr:row>76</xdr:row>
      <xdr:rowOff>104775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15BBCA3F-BE4B-4343-8AC8-EF6AA22BC325}"/>
            </a:ext>
          </a:extLst>
        </xdr:cNvPr>
        <xdr:cNvGrpSpPr/>
      </xdr:nvGrpSpPr>
      <xdr:grpSpPr>
        <a:xfrm>
          <a:off x="557213" y="10106025"/>
          <a:ext cx="2347912" cy="2095500"/>
          <a:chOff x="557213" y="10106025"/>
          <a:chExt cx="2347912" cy="2095500"/>
        </a:xfrm>
      </xdr:grpSpPr>
      <xdr:sp macro="" textlink="">
        <xdr:nvSpPr>
          <xdr:cNvPr id="34" name="Circle: Hollow 33">
            <a:extLst>
              <a:ext uri="{FF2B5EF4-FFF2-40B4-BE49-F238E27FC236}">
                <a16:creationId xmlns:a16="http://schemas.microsoft.com/office/drawing/2014/main" id="{078A62AE-A82A-4F49-B26D-C0230F378F40}"/>
              </a:ext>
            </a:extLst>
          </xdr:cNvPr>
          <xdr:cNvSpPr/>
        </xdr:nvSpPr>
        <xdr:spPr>
          <a:xfrm>
            <a:off x="895350" y="10267950"/>
            <a:ext cx="1790700" cy="1790700"/>
          </a:xfrm>
          <a:prstGeom prst="donut">
            <a:avLst>
              <a:gd name="adj" fmla="val 12732"/>
            </a:avLst>
          </a:prstGeom>
          <a:solidFill>
            <a:schemeClr val="bg1">
              <a:lumMod val="95000"/>
            </a:schemeClr>
          </a:solidFill>
          <a:ln w="222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>
              <a:solidFill>
                <a:schemeClr val="tx1"/>
              </a:solidFill>
            </a:endParaRP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AC011AAD-27EC-4BF7-B4B6-0231BCBA335E}"/>
              </a:ext>
            </a:extLst>
          </xdr:cNvPr>
          <xdr:cNvCxnSpPr/>
        </xdr:nvCxnSpPr>
        <xdr:spPr>
          <a:xfrm flipH="1">
            <a:off x="557213" y="10258425"/>
            <a:ext cx="10477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77A3BD58-386E-40AE-BC93-7C7C80C4CB11}"/>
              </a:ext>
            </a:extLst>
          </xdr:cNvPr>
          <xdr:cNvCxnSpPr/>
        </xdr:nvCxnSpPr>
        <xdr:spPr>
          <a:xfrm>
            <a:off x="647700" y="10163175"/>
            <a:ext cx="0" cy="2000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052DA15C-E65F-4B3D-A686-B651FCC29B88}"/>
              </a:ext>
            </a:extLst>
          </xdr:cNvPr>
          <xdr:cNvCxnSpPr/>
        </xdr:nvCxnSpPr>
        <xdr:spPr>
          <a:xfrm flipH="1">
            <a:off x="595313" y="10215563"/>
            <a:ext cx="95250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87970E2E-C063-47CC-9854-9DF5CEFA8228}"/>
              </a:ext>
            </a:extLst>
          </xdr:cNvPr>
          <xdr:cNvCxnSpPr/>
        </xdr:nvCxnSpPr>
        <xdr:spPr>
          <a:xfrm flipH="1">
            <a:off x="561975" y="12072939"/>
            <a:ext cx="10477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AAC7791B-26B3-4C02-A9DA-8B7C9418BB19}"/>
              </a:ext>
            </a:extLst>
          </xdr:cNvPr>
          <xdr:cNvCxnSpPr/>
        </xdr:nvCxnSpPr>
        <xdr:spPr>
          <a:xfrm flipH="1">
            <a:off x="600075" y="12030077"/>
            <a:ext cx="95250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B49440D9-C22A-4F48-923B-01204AE48B0E}"/>
              </a:ext>
            </a:extLst>
          </xdr:cNvPr>
          <xdr:cNvCxnSpPr/>
        </xdr:nvCxnSpPr>
        <xdr:spPr>
          <a:xfrm>
            <a:off x="2200275" y="11582400"/>
            <a:ext cx="276225" cy="28098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BA71128E-B193-41BA-8406-BD77D693B9B9}"/>
              </a:ext>
            </a:extLst>
          </xdr:cNvPr>
          <xdr:cNvCxnSpPr/>
        </xdr:nvCxnSpPr>
        <xdr:spPr>
          <a:xfrm>
            <a:off x="2243138" y="11558588"/>
            <a:ext cx="4763" cy="14763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12E2A726-291E-4DFF-BC08-98541CCD2101}"/>
              </a:ext>
            </a:extLst>
          </xdr:cNvPr>
          <xdr:cNvCxnSpPr/>
        </xdr:nvCxnSpPr>
        <xdr:spPr>
          <a:xfrm>
            <a:off x="2414588" y="11734800"/>
            <a:ext cx="4763" cy="14763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7C3EAAA9-A2E5-4004-8E9A-F0CC10B4E76B}"/>
              </a:ext>
            </a:extLst>
          </xdr:cNvPr>
          <xdr:cNvCxnSpPr/>
        </xdr:nvCxnSpPr>
        <xdr:spPr>
          <a:xfrm>
            <a:off x="695325" y="11172825"/>
            <a:ext cx="2209800" cy="0"/>
          </a:xfrm>
          <a:prstGeom prst="line">
            <a:avLst/>
          </a:prstGeom>
          <a:ln>
            <a:prstDash val="dashDot"/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36DDC49D-3167-4C05-BF25-F2B01C9BAF12}"/>
              </a:ext>
            </a:extLst>
          </xdr:cNvPr>
          <xdr:cNvCxnSpPr/>
        </xdr:nvCxnSpPr>
        <xdr:spPr>
          <a:xfrm>
            <a:off x="1800225" y="10106025"/>
            <a:ext cx="0" cy="2095500"/>
          </a:xfrm>
          <a:prstGeom prst="line">
            <a:avLst/>
          </a:prstGeom>
          <a:ln>
            <a:prstDash val="dashDot"/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66675</xdr:colOff>
      <xdr:row>3</xdr:row>
      <xdr:rowOff>57151</xdr:rowOff>
    </xdr:from>
    <xdr:to>
      <xdr:col>28</xdr:col>
      <xdr:colOff>52388</xdr:colOff>
      <xdr:row>25</xdr:row>
      <xdr:rowOff>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82DBA49-19C5-4DA5-87D0-7A2570A2A42B}"/>
            </a:ext>
          </a:extLst>
        </xdr:cNvPr>
        <xdr:cNvGrpSpPr/>
      </xdr:nvGrpSpPr>
      <xdr:grpSpPr>
        <a:xfrm>
          <a:off x="1362075" y="1085851"/>
          <a:ext cx="3224213" cy="3086099"/>
          <a:chOff x="1362075" y="1085851"/>
          <a:chExt cx="3224213" cy="3086099"/>
        </a:xfrm>
      </xdr:grpSpPr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3FD716E4-78C7-4687-A830-41FDCFF2D46F}"/>
              </a:ext>
            </a:extLst>
          </xdr:cNvPr>
          <xdr:cNvSpPr/>
        </xdr:nvSpPr>
        <xdr:spPr>
          <a:xfrm>
            <a:off x="2438400" y="1733550"/>
            <a:ext cx="1924050" cy="2314575"/>
          </a:xfrm>
          <a:prstGeom prst="roundRect">
            <a:avLst/>
          </a:prstGeom>
          <a:solidFill>
            <a:schemeClr val="bg1">
              <a:lumMod val="95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F2452E14-809D-4F92-9A18-CD3CC001B422}"/>
              </a:ext>
            </a:extLst>
          </xdr:cNvPr>
          <xdr:cNvSpPr/>
        </xdr:nvSpPr>
        <xdr:spPr>
          <a:xfrm>
            <a:off x="2714625" y="1981200"/>
            <a:ext cx="1371600" cy="1800226"/>
          </a:xfrm>
          <a:prstGeom prst="roundRect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5336A57-8D3D-4A93-A04F-76A9F1D72A15}"/>
              </a:ext>
            </a:extLst>
          </xdr:cNvPr>
          <xdr:cNvCxnSpPr/>
        </xdr:nvCxnSpPr>
        <xdr:spPr>
          <a:xfrm>
            <a:off x="2105025" y="2886075"/>
            <a:ext cx="2481263" cy="0"/>
          </a:xfrm>
          <a:prstGeom prst="line">
            <a:avLst/>
          </a:prstGeom>
          <a:ln>
            <a:prstDash val="dashDot"/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396207A1-DEB4-430B-B407-BF38206E19D6}"/>
              </a:ext>
            </a:extLst>
          </xdr:cNvPr>
          <xdr:cNvCxnSpPr/>
        </xdr:nvCxnSpPr>
        <xdr:spPr>
          <a:xfrm>
            <a:off x="3400425" y="1533525"/>
            <a:ext cx="0" cy="2638425"/>
          </a:xfrm>
          <a:prstGeom prst="line">
            <a:avLst/>
          </a:prstGeom>
          <a:ln>
            <a:prstDash val="dashDot"/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7EE0409F-B92A-4C1C-BD66-CB8D91241108}"/>
              </a:ext>
            </a:extLst>
          </xdr:cNvPr>
          <xdr:cNvCxnSpPr/>
        </xdr:nvCxnSpPr>
        <xdr:spPr>
          <a:xfrm>
            <a:off x="1371600" y="1743075"/>
            <a:ext cx="1228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9B7C3AD7-5298-4D10-B648-1CBE30169291}"/>
              </a:ext>
            </a:extLst>
          </xdr:cNvPr>
          <xdr:cNvCxnSpPr/>
        </xdr:nvCxnSpPr>
        <xdr:spPr>
          <a:xfrm>
            <a:off x="1457325" y="1657350"/>
            <a:ext cx="0" cy="2481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47EEEA0-4B1D-40CB-9875-7DE435B21913}"/>
              </a:ext>
            </a:extLst>
          </xdr:cNvPr>
          <xdr:cNvCxnSpPr/>
        </xdr:nvCxnSpPr>
        <xdr:spPr>
          <a:xfrm>
            <a:off x="1362075" y="4029075"/>
            <a:ext cx="1181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5888BF16-3444-491B-A0A7-F34BD858A6AC}"/>
              </a:ext>
            </a:extLst>
          </xdr:cNvPr>
          <xdr:cNvCxnSpPr/>
        </xdr:nvCxnSpPr>
        <xdr:spPr>
          <a:xfrm flipH="1">
            <a:off x="1404938" y="1695450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890565E2-D758-4F0A-A82C-496A267782AA}"/>
              </a:ext>
            </a:extLst>
          </xdr:cNvPr>
          <xdr:cNvCxnSpPr/>
        </xdr:nvCxnSpPr>
        <xdr:spPr>
          <a:xfrm flipH="1">
            <a:off x="1395413" y="3986213"/>
            <a:ext cx="11430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9826E2CF-CE9D-4224-9E8E-05FBC86572D7}"/>
              </a:ext>
            </a:extLst>
          </xdr:cNvPr>
          <xdr:cNvCxnSpPr/>
        </xdr:nvCxnSpPr>
        <xdr:spPr>
          <a:xfrm>
            <a:off x="1847850" y="1971675"/>
            <a:ext cx="1033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3FAA747D-60C5-4698-B040-9BB53D7C61A1}"/>
              </a:ext>
            </a:extLst>
          </xdr:cNvPr>
          <xdr:cNvCxnSpPr/>
        </xdr:nvCxnSpPr>
        <xdr:spPr>
          <a:xfrm>
            <a:off x="1943100" y="1881188"/>
            <a:ext cx="0" cy="1985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AAC1029A-8602-4DE5-B66B-84A47DCBD4B1}"/>
              </a:ext>
            </a:extLst>
          </xdr:cNvPr>
          <xdr:cNvCxnSpPr/>
        </xdr:nvCxnSpPr>
        <xdr:spPr>
          <a:xfrm>
            <a:off x="1862138" y="3786188"/>
            <a:ext cx="10048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3AF2FC81-D6E6-4DD9-A02C-32D5E2ED7381}"/>
              </a:ext>
            </a:extLst>
          </xdr:cNvPr>
          <xdr:cNvCxnSpPr/>
        </xdr:nvCxnSpPr>
        <xdr:spPr>
          <a:xfrm flipH="1">
            <a:off x="1895475" y="3743325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7F543A47-A054-4FBD-8E44-857640649551}"/>
              </a:ext>
            </a:extLst>
          </xdr:cNvPr>
          <xdr:cNvCxnSpPr/>
        </xdr:nvCxnSpPr>
        <xdr:spPr>
          <a:xfrm flipH="1">
            <a:off x="1895475" y="1933575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8746773E-A7D3-4764-A29E-239317730018}"/>
              </a:ext>
            </a:extLst>
          </xdr:cNvPr>
          <xdr:cNvCxnSpPr/>
        </xdr:nvCxnSpPr>
        <xdr:spPr>
          <a:xfrm flipV="1">
            <a:off x="2424113" y="1090613"/>
            <a:ext cx="0" cy="7572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AEE96988-BC87-4DE9-BC87-E60142E0C649}"/>
              </a:ext>
            </a:extLst>
          </xdr:cNvPr>
          <xdr:cNvCxnSpPr/>
        </xdr:nvCxnSpPr>
        <xdr:spPr>
          <a:xfrm>
            <a:off x="2333625" y="1171576"/>
            <a:ext cx="2133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0B7849D9-0F72-40A0-BF1B-82429FE48082}"/>
              </a:ext>
            </a:extLst>
          </xdr:cNvPr>
          <xdr:cNvCxnSpPr/>
        </xdr:nvCxnSpPr>
        <xdr:spPr>
          <a:xfrm flipV="1">
            <a:off x="4376738" y="1085851"/>
            <a:ext cx="0" cy="857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2AF8D963-3041-4FF3-8661-A73D8DAA0192}"/>
              </a:ext>
            </a:extLst>
          </xdr:cNvPr>
          <xdr:cNvCxnSpPr/>
        </xdr:nvCxnSpPr>
        <xdr:spPr>
          <a:xfrm flipH="1">
            <a:off x="2386013" y="1133475"/>
            <a:ext cx="76200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433A09E8-940A-4BF9-89B6-D925AC69F90D}"/>
              </a:ext>
            </a:extLst>
          </xdr:cNvPr>
          <xdr:cNvCxnSpPr/>
        </xdr:nvCxnSpPr>
        <xdr:spPr>
          <a:xfrm flipH="1">
            <a:off x="4338638" y="1128713"/>
            <a:ext cx="80962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BC784606-3C46-4CEA-99BC-4682115F38FE}"/>
              </a:ext>
            </a:extLst>
          </xdr:cNvPr>
          <xdr:cNvCxnSpPr/>
        </xdr:nvCxnSpPr>
        <xdr:spPr>
          <a:xfrm flipV="1">
            <a:off x="2719388" y="1385888"/>
            <a:ext cx="0" cy="7143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308C7935-D7EF-47B7-B3AB-0A81CD924A1C}"/>
              </a:ext>
            </a:extLst>
          </xdr:cNvPr>
          <xdr:cNvCxnSpPr/>
        </xdr:nvCxnSpPr>
        <xdr:spPr>
          <a:xfrm>
            <a:off x="2643188" y="1457325"/>
            <a:ext cx="1524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D8E85022-4EB8-48C8-BA3E-F18B58D932E8}"/>
              </a:ext>
            </a:extLst>
          </xdr:cNvPr>
          <xdr:cNvCxnSpPr/>
        </xdr:nvCxnSpPr>
        <xdr:spPr>
          <a:xfrm flipH="1">
            <a:off x="2671763" y="1419225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0634F79D-A627-40F1-A664-2670355B8727}"/>
              </a:ext>
            </a:extLst>
          </xdr:cNvPr>
          <xdr:cNvCxnSpPr/>
        </xdr:nvCxnSpPr>
        <xdr:spPr>
          <a:xfrm flipV="1">
            <a:off x="4071938" y="1376364"/>
            <a:ext cx="0" cy="6905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A706D993-04A8-408C-A02B-213EAE61312D}"/>
              </a:ext>
            </a:extLst>
          </xdr:cNvPr>
          <xdr:cNvCxnSpPr/>
        </xdr:nvCxnSpPr>
        <xdr:spPr>
          <a:xfrm flipH="1">
            <a:off x="4033838" y="141446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6ED652CB-45AE-42F5-B3BB-C6BBF1D577A8}"/>
              </a:ext>
            </a:extLst>
          </xdr:cNvPr>
          <xdr:cNvCxnSpPr/>
        </xdr:nvCxnSpPr>
        <xdr:spPr>
          <a:xfrm flipH="1">
            <a:off x="2800351" y="3592985"/>
            <a:ext cx="104774" cy="12176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5DEE5CED-7D7E-4D8A-84F4-37C09D4EF4D0}"/>
              </a:ext>
            </a:extLst>
          </xdr:cNvPr>
          <xdr:cNvCxnSpPr/>
        </xdr:nvCxnSpPr>
        <xdr:spPr>
          <a:xfrm>
            <a:off x="3886200" y="3605213"/>
            <a:ext cx="376238" cy="3524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A6E3EA56-10F1-48EC-B0BD-E8931C33E9B3}"/>
              </a:ext>
            </a:extLst>
          </xdr:cNvPr>
          <xdr:cNvCxnSpPr/>
        </xdr:nvCxnSpPr>
        <xdr:spPr>
          <a:xfrm>
            <a:off x="2324100" y="3171825"/>
            <a:ext cx="5238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6D7ECC7F-DBA9-4DA0-9B88-578926FE5B1B}"/>
              </a:ext>
            </a:extLst>
          </xdr:cNvPr>
          <xdr:cNvCxnSpPr/>
        </xdr:nvCxnSpPr>
        <xdr:spPr>
          <a:xfrm flipH="1">
            <a:off x="2352675" y="3086100"/>
            <a:ext cx="161925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C4C191C1-801A-4364-8463-A821CA459931}"/>
              </a:ext>
            </a:extLst>
          </xdr:cNvPr>
          <xdr:cNvCxnSpPr/>
        </xdr:nvCxnSpPr>
        <xdr:spPr>
          <a:xfrm flipH="1">
            <a:off x="2628900" y="3086100"/>
            <a:ext cx="161925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7B51322F-4E6A-421B-8956-4A75F038C5A8}"/>
              </a:ext>
            </a:extLst>
          </xdr:cNvPr>
          <xdr:cNvCxnSpPr/>
        </xdr:nvCxnSpPr>
        <xdr:spPr>
          <a:xfrm flipH="1" flipV="1">
            <a:off x="2219325" y="3562350"/>
            <a:ext cx="647701" cy="76202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A6B11061-92DA-4A4C-8FD3-57D5C209EC57}"/>
              </a:ext>
            </a:extLst>
          </xdr:cNvPr>
          <xdr:cNvCxnSpPr/>
        </xdr:nvCxnSpPr>
        <xdr:spPr>
          <a:xfrm flipH="1">
            <a:off x="4076701" y="3686175"/>
            <a:ext cx="457199" cy="104776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BB48E011-2F92-44BF-A710-6C7E03F2B7A6}"/>
              </a:ext>
            </a:extLst>
          </xdr:cNvPr>
          <xdr:cNvSpPr/>
        </xdr:nvSpPr>
        <xdr:spPr>
          <a:xfrm>
            <a:off x="3853815" y="3577590"/>
            <a:ext cx="45720" cy="4572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3" name="Oval 52">
            <a:extLst>
              <a:ext uri="{FF2B5EF4-FFF2-40B4-BE49-F238E27FC236}">
                <a16:creationId xmlns:a16="http://schemas.microsoft.com/office/drawing/2014/main" id="{3D0B4D58-3610-42CD-A967-3B8D2C82A9F2}"/>
              </a:ext>
            </a:extLst>
          </xdr:cNvPr>
          <xdr:cNvSpPr/>
        </xdr:nvSpPr>
        <xdr:spPr>
          <a:xfrm>
            <a:off x="2876550" y="3571875"/>
            <a:ext cx="45720" cy="4572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C6DE-DD33-446B-9DD9-4780A0473DE3}">
  <dimension ref="B1:AZ91"/>
  <sheetViews>
    <sheetView showGridLines="0" tabSelected="1" zoomScaleNormal="100" workbookViewId="0">
      <selection activeCell="AI15" sqref="AI15"/>
    </sheetView>
  </sheetViews>
  <sheetFormatPr defaultRowHeight="11.25"/>
  <cols>
    <col min="1" max="292" width="2.83203125" style="1" customWidth="1"/>
    <col min="293" max="16384" width="9.33203125" style="1"/>
  </cols>
  <sheetData>
    <row r="1" spans="2:52" ht="12" thickBot="1"/>
    <row r="2" spans="2:52" ht="57.75" customHeight="1">
      <c r="B2" s="33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5"/>
    </row>
    <row r="3" spans="2:5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3" t="s">
        <v>46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4"/>
    </row>
    <row r="4" spans="2:5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 t="s">
        <v>3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4"/>
    </row>
    <row r="5" spans="2:5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</row>
    <row r="6" spans="2:5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2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4"/>
    </row>
    <row r="7" spans="2:52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 t="s">
        <v>45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4"/>
    </row>
    <row r="8" spans="2:5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4"/>
    </row>
    <row r="9" spans="2:52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4"/>
    </row>
    <row r="10" spans="2:52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/>
    </row>
    <row r="11" spans="2:52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/>
    </row>
    <row r="12" spans="2:5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/>
    </row>
    <row r="13" spans="2:52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/>
    </row>
    <row r="14" spans="2:52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/>
    </row>
    <row r="15" spans="2:52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/>
    </row>
    <row r="16" spans="2:52">
      <c r="B16" s="2"/>
      <c r="C16" s="3"/>
      <c r="D16" s="3"/>
      <c r="E16" s="3"/>
      <c r="F16" s="3"/>
      <c r="G16" s="3"/>
      <c r="H16" s="3"/>
      <c r="I16" s="3" t="s">
        <v>0</v>
      </c>
      <c r="J16" s="3"/>
      <c r="K16" s="3"/>
      <c r="L16" s="3" t="s">
        <v>1</v>
      </c>
      <c r="M16" s="3"/>
      <c r="N16" s="3" t="s">
        <v>44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 t="s">
        <v>44</v>
      </c>
      <c r="AD16" s="3"/>
      <c r="AE16" s="3"/>
      <c r="AF16" s="3"/>
      <c r="AG16" s="3"/>
      <c r="AH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/>
    </row>
    <row r="17" spans="2:52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74</v>
      </c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/>
    </row>
    <row r="18" spans="2:5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36</v>
      </c>
      <c r="P18" s="32"/>
      <c r="Q18" s="3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9" t="s">
        <v>78</v>
      </c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/>
    </row>
    <row r="19" spans="2:52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 t="s">
        <v>83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/>
    </row>
    <row r="20" spans="2:52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 t="s">
        <v>79</v>
      </c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/>
    </row>
    <row r="21" spans="2:52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 t="s">
        <v>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 t="s">
        <v>80</v>
      </c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/>
    </row>
    <row r="22" spans="2:52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 t="s">
        <v>5</v>
      </c>
      <c r="AD22" s="3"/>
      <c r="AE22" s="3"/>
      <c r="AF22" s="3"/>
      <c r="AG22" s="3"/>
      <c r="AH22" s="3"/>
      <c r="AI22" s="3" t="s">
        <v>55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/>
    </row>
    <row r="23" spans="2:52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/>
    </row>
    <row r="24" spans="2:52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/>
    </row>
    <row r="25" spans="2:52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/>
    </row>
    <row r="26" spans="2:52">
      <c r="B26" s="2"/>
      <c r="C26" s="3" t="s">
        <v>35</v>
      </c>
      <c r="D26" s="3"/>
      <c r="E26" s="39">
        <v>6</v>
      </c>
      <c r="F26" s="39"/>
      <c r="G26" s="3" t="s">
        <v>10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 t="s">
        <v>45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/>
    </row>
    <row r="27" spans="2:52">
      <c r="B27" s="2"/>
      <c r="C27" s="3" t="s">
        <v>6</v>
      </c>
      <c r="D27" s="39">
        <v>150</v>
      </c>
      <c r="E27" s="39"/>
      <c r="F27" s="3" t="s">
        <v>10</v>
      </c>
      <c r="G27" s="3"/>
      <c r="H27" s="3"/>
      <c r="I27" s="3"/>
      <c r="J27" s="3"/>
      <c r="K27" s="3"/>
      <c r="L27" s="36" t="s">
        <v>86</v>
      </c>
      <c r="M27" s="36"/>
      <c r="N27" s="36"/>
      <c r="O27" s="36"/>
      <c r="P27" s="36"/>
      <c r="Q27" s="36"/>
      <c r="R27" s="36"/>
      <c r="S27" s="3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/>
    </row>
    <row r="28" spans="2:52">
      <c r="B28" s="2"/>
      <c r="C28" s="3" t="s">
        <v>7</v>
      </c>
      <c r="D28" s="39">
        <v>100</v>
      </c>
      <c r="E28" s="39"/>
      <c r="F28" s="3" t="s">
        <v>10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/>
    </row>
    <row r="29" spans="2:52">
      <c r="B29" s="2"/>
      <c r="C29" s="3" t="str">
        <f>IF(L27="elektrik direnç kaynağı","t = 0,93 * tn =","t = 1,00 * tn =")</f>
        <v>t = 0,93 * tn =</v>
      </c>
      <c r="D29" s="3"/>
      <c r="E29" s="3"/>
      <c r="F29" s="3"/>
      <c r="G29" s="40">
        <f>IF(L27="elektrik direnç kaynağı",0.93,1)</f>
        <v>0.93</v>
      </c>
      <c r="H29" s="40"/>
      <c r="I29" s="5" t="s">
        <v>8</v>
      </c>
      <c r="J29" s="32">
        <f>+E26</f>
        <v>6</v>
      </c>
      <c r="K29" s="32"/>
      <c r="L29" s="14" t="s">
        <v>9</v>
      </c>
      <c r="M29" s="32">
        <f>+G29*J29</f>
        <v>5.58</v>
      </c>
      <c r="N29" s="32"/>
      <c r="O29" s="3" t="s">
        <v>10</v>
      </c>
      <c r="P29" s="3"/>
      <c r="Q29" s="3" t="s">
        <v>47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/>
    </row>
    <row r="30" spans="2:52">
      <c r="B30" s="2"/>
      <c r="C30" s="3" t="s">
        <v>11</v>
      </c>
      <c r="D30" s="3"/>
      <c r="E30" s="3"/>
      <c r="F30" s="3"/>
      <c r="G30" s="32">
        <f>+D27</f>
        <v>150</v>
      </c>
      <c r="H30" s="32"/>
      <c r="I30" s="5" t="s">
        <v>12</v>
      </c>
      <c r="J30" s="3">
        <v>2</v>
      </c>
      <c r="K30" s="5" t="s">
        <v>8</v>
      </c>
      <c r="L30" s="32">
        <f>+M29</f>
        <v>5.58</v>
      </c>
      <c r="M30" s="32"/>
      <c r="N30" s="5" t="s">
        <v>9</v>
      </c>
      <c r="O30" s="32">
        <f>(G30-J30*L30)</f>
        <v>138.84</v>
      </c>
      <c r="P30" s="32"/>
      <c r="Q30" s="32"/>
      <c r="R30" s="3" t="s">
        <v>10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/>
    </row>
    <row r="31" spans="2:52">
      <c r="B31" s="2"/>
      <c r="C31" s="3" t="s">
        <v>13</v>
      </c>
      <c r="D31" s="3"/>
      <c r="E31" s="3"/>
      <c r="F31" s="3"/>
      <c r="G31" s="32">
        <f>+D28</f>
        <v>100</v>
      </c>
      <c r="H31" s="32"/>
      <c r="I31" s="5" t="s">
        <v>12</v>
      </c>
      <c r="J31" s="3">
        <v>2</v>
      </c>
      <c r="K31" s="5" t="s">
        <v>8</v>
      </c>
      <c r="L31" s="32">
        <f>+M29</f>
        <v>5.58</v>
      </c>
      <c r="M31" s="32"/>
      <c r="N31" s="5" t="s">
        <v>9</v>
      </c>
      <c r="O31" s="32">
        <f>(G31-J31*L31)</f>
        <v>88.84</v>
      </c>
      <c r="P31" s="32"/>
      <c r="Q31" s="32"/>
      <c r="R31" s="3" t="s">
        <v>10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/>
    </row>
    <row r="32" spans="2:52">
      <c r="B32" s="2"/>
      <c r="C32" s="3" t="s">
        <v>14</v>
      </c>
      <c r="D32" s="3"/>
      <c r="E32" s="3"/>
      <c r="F32" s="3">
        <v>1</v>
      </c>
      <c r="G32" s="5" t="s">
        <v>8</v>
      </c>
      <c r="H32" s="32">
        <f>+M29</f>
        <v>5.58</v>
      </c>
      <c r="I32" s="32"/>
      <c r="J32" s="5" t="s">
        <v>9</v>
      </c>
      <c r="K32" s="32">
        <f>(F32*H32)</f>
        <v>5.58</v>
      </c>
      <c r="L32" s="32"/>
      <c r="M32" s="3" t="s">
        <v>10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/>
    </row>
    <row r="33" spans="2:52">
      <c r="B33" s="2"/>
      <c r="C33" s="3" t="s">
        <v>15</v>
      </c>
      <c r="D33" s="3"/>
      <c r="E33" s="3"/>
      <c r="F33" s="3">
        <v>2</v>
      </c>
      <c r="G33" s="5" t="s">
        <v>8</v>
      </c>
      <c r="H33" s="32">
        <f>+M29</f>
        <v>5.58</v>
      </c>
      <c r="I33" s="32"/>
      <c r="J33" s="5" t="s">
        <v>9</v>
      </c>
      <c r="K33" s="32">
        <f>(F33*H33)</f>
        <v>11.16</v>
      </c>
      <c r="L33" s="32"/>
      <c r="M33" s="3" t="s">
        <v>10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/>
    </row>
    <row r="34" spans="2:52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/>
    </row>
    <row r="35" spans="2:52">
      <c r="B35" s="2"/>
      <c r="C35" s="3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2">
        <f>+D28</f>
        <v>100</v>
      </c>
      <c r="Q35" s="32"/>
      <c r="R35" s="5" t="s">
        <v>8</v>
      </c>
      <c r="S35" s="32">
        <f>+D27</f>
        <v>150</v>
      </c>
      <c r="T35" s="32"/>
      <c r="U35" s="5" t="s">
        <v>12</v>
      </c>
      <c r="V35" s="3">
        <v>4</v>
      </c>
      <c r="W35" s="3" t="s">
        <v>17</v>
      </c>
      <c r="X35" s="32">
        <f>+K33</f>
        <v>11.16</v>
      </c>
      <c r="Y35" s="32"/>
      <c r="Z35" s="5" t="s">
        <v>8</v>
      </c>
      <c r="AA35" s="32">
        <f>+X35</f>
        <v>11.16</v>
      </c>
      <c r="AB35" s="32"/>
      <c r="AC35" s="6" t="s">
        <v>18</v>
      </c>
      <c r="AD35" s="3"/>
      <c r="AE35" s="3"/>
      <c r="AF35" s="32">
        <f>+X35</f>
        <v>11.16</v>
      </c>
      <c r="AG35" s="32"/>
      <c r="AH35" s="3" t="s">
        <v>19</v>
      </c>
      <c r="AI35" s="3">
        <v>4</v>
      </c>
      <c r="AJ35" s="3" t="s">
        <v>20</v>
      </c>
      <c r="AK35" s="32">
        <f>(P35*S35-V35*(X35*AA35-PI()*AF35^2/AI35))</f>
        <v>14893.089141996932</v>
      </c>
      <c r="AL35" s="32"/>
      <c r="AM35" s="32"/>
      <c r="AN35" s="32"/>
      <c r="AO35" s="3" t="s">
        <v>21</v>
      </c>
      <c r="AP35" s="3"/>
      <c r="AQ35" s="3"/>
      <c r="AR35" s="7"/>
      <c r="AS35" s="7"/>
      <c r="AT35" s="7"/>
      <c r="AU35" s="7"/>
      <c r="AV35" s="7"/>
      <c r="AW35" s="3"/>
      <c r="AX35" s="3"/>
      <c r="AY35" s="3"/>
      <c r="AZ35" s="4"/>
    </row>
    <row r="36" spans="2:52">
      <c r="B36" s="2"/>
      <c r="C36" s="3" t="s">
        <v>22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2">
        <f>+O31</f>
        <v>88.84</v>
      </c>
      <c r="Q36" s="32"/>
      <c r="R36" s="5" t="s">
        <v>8</v>
      </c>
      <c r="S36" s="32">
        <f>+O30</f>
        <v>138.84</v>
      </c>
      <c r="T36" s="32"/>
      <c r="U36" s="5" t="s">
        <v>12</v>
      </c>
      <c r="V36" s="3">
        <v>4</v>
      </c>
      <c r="W36" s="3" t="s">
        <v>17</v>
      </c>
      <c r="X36" s="32">
        <f>+K32</f>
        <v>5.58</v>
      </c>
      <c r="Y36" s="32"/>
      <c r="Z36" s="5" t="s">
        <v>8</v>
      </c>
      <c r="AA36" s="32">
        <f>+X36</f>
        <v>5.58</v>
      </c>
      <c r="AB36" s="32"/>
      <c r="AC36" s="6" t="s">
        <v>18</v>
      </c>
      <c r="AD36" s="3"/>
      <c r="AE36" s="3"/>
      <c r="AF36" s="32">
        <f>+X36</f>
        <v>5.58</v>
      </c>
      <c r="AG36" s="32"/>
      <c r="AH36" s="3" t="s">
        <v>19</v>
      </c>
      <c r="AI36" s="3">
        <v>4</v>
      </c>
      <c r="AJ36" s="3" t="s">
        <v>20</v>
      </c>
      <c r="AK36" s="32">
        <f>(P36*S36-V36*(X36*AA36-PI()*AF36^2/AI36))</f>
        <v>12307.817885499235</v>
      </c>
      <c r="AL36" s="32"/>
      <c r="AM36" s="32"/>
      <c r="AN36" s="32"/>
      <c r="AO36" s="3" t="s">
        <v>21</v>
      </c>
      <c r="AP36" s="3"/>
      <c r="AQ36" s="3"/>
      <c r="AR36" s="7"/>
      <c r="AS36" s="7"/>
      <c r="AT36" s="7"/>
      <c r="AU36" s="7"/>
      <c r="AV36" s="7"/>
      <c r="AW36" s="3"/>
      <c r="AX36" s="3"/>
      <c r="AY36" s="3"/>
      <c r="AZ36" s="4"/>
    </row>
    <row r="37" spans="2:52">
      <c r="B37" s="2"/>
      <c r="C37" s="3" t="s">
        <v>23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2">
        <f>+AK35</f>
        <v>14893.089141996932</v>
      </c>
      <c r="O37" s="32"/>
      <c r="P37" s="32"/>
      <c r="Q37" s="32"/>
      <c r="R37" s="5" t="s">
        <v>12</v>
      </c>
      <c r="S37" s="32">
        <f>+AK36</f>
        <v>12307.817885499235</v>
      </c>
      <c r="T37" s="32"/>
      <c r="U37" s="32"/>
      <c r="V37" s="32"/>
      <c r="W37" s="3" t="s">
        <v>9</v>
      </c>
      <c r="X37" s="31">
        <f>+N37-S37</f>
        <v>2585.2712564976973</v>
      </c>
      <c r="Y37" s="31"/>
      <c r="Z37" s="31"/>
      <c r="AA37" s="31"/>
      <c r="AB37" s="8" t="s">
        <v>21</v>
      </c>
      <c r="AC37" s="3"/>
      <c r="AD37" s="7"/>
      <c r="AE37" s="7"/>
      <c r="AF37" s="7"/>
      <c r="AG37" s="7"/>
      <c r="AH37" s="7"/>
      <c r="AI37" s="3"/>
      <c r="AJ37" s="3"/>
      <c r="AK37" s="3"/>
      <c r="AL37" s="3"/>
      <c r="AM37" s="3"/>
      <c r="AN37" s="3"/>
      <c r="AO37" s="3"/>
      <c r="AP37" s="3"/>
      <c r="AQ37" s="3"/>
      <c r="AR37" s="7"/>
      <c r="AS37" s="7"/>
      <c r="AT37" s="7"/>
      <c r="AU37" s="7"/>
      <c r="AV37" s="7"/>
      <c r="AW37" s="3"/>
      <c r="AX37" s="3"/>
      <c r="AY37" s="3"/>
      <c r="AZ37" s="4"/>
    </row>
    <row r="38" spans="2:52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/>
    </row>
    <row r="39" spans="2:52">
      <c r="B39" s="2"/>
      <c r="C39" s="9" t="s">
        <v>29</v>
      </c>
      <c r="D39" s="3"/>
      <c r="E39" s="3"/>
      <c r="F39" s="32">
        <f>+D28</f>
        <v>100</v>
      </c>
      <c r="G39" s="32"/>
      <c r="H39" s="5" t="s">
        <v>8</v>
      </c>
      <c r="I39" s="32">
        <f>+D27</f>
        <v>150</v>
      </c>
      <c r="J39" s="32"/>
      <c r="K39" s="3" t="s">
        <v>26</v>
      </c>
      <c r="L39" s="3">
        <v>12</v>
      </c>
      <c r="M39" s="5" t="s">
        <v>12</v>
      </c>
      <c r="N39" s="3">
        <v>4</v>
      </c>
      <c r="O39" s="5" t="s">
        <v>8</v>
      </c>
      <c r="P39" s="32">
        <v>7.5500000000000003E-3</v>
      </c>
      <c r="Q39" s="32"/>
      <c r="R39" s="32"/>
      <c r="S39" s="5" t="s">
        <v>8</v>
      </c>
      <c r="T39" s="32">
        <f>+K33</f>
        <v>11.16</v>
      </c>
      <c r="U39" s="32"/>
      <c r="V39" s="5" t="s">
        <v>51</v>
      </c>
      <c r="W39" s="3">
        <v>4</v>
      </c>
      <c r="X39" s="5" t="s">
        <v>8</v>
      </c>
      <c r="Y39" s="32">
        <v>0.21460000000000001</v>
      </c>
      <c r="Z39" s="32"/>
      <c r="AA39" s="32"/>
      <c r="AB39" s="5" t="s">
        <v>8</v>
      </c>
      <c r="AC39" s="32">
        <f>+K33</f>
        <v>11.16</v>
      </c>
      <c r="AD39" s="32"/>
      <c r="AE39" s="3" t="s">
        <v>27</v>
      </c>
      <c r="AF39" s="32">
        <f>+D27</f>
        <v>150</v>
      </c>
      <c r="AG39" s="32"/>
      <c r="AH39" s="3" t="s">
        <v>24</v>
      </c>
      <c r="AI39" s="3">
        <v>2</v>
      </c>
      <c r="AJ39" s="5" t="s">
        <v>12</v>
      </c>
      <c r="AK39" s="32">
        <v>0.22339999999999999</v>
      </c>
      <c r="AL39" s="32"/>
      <c r="AM39" s="32"/>
      <c r="AN39" s="5" t="s">
        <v>8</v>
      </c>
      <c r="AO39" s="32">
        <f>+K33</f>
        <v>11.16</v>
      </c>
      <c r="AP39" s="32"/>
      <c r="AQ39" s="3" t="s">
        <v>28</v>
      </c>
      <c r="AR39" s="3"/>
      <c r="AS39" s="32">
        <f>(F39*I39^3/L39-N39*P39*T39^4-W39*Y39*AC39^2*(AF39/AI39-AK39*AO39)^2)</f>
        <v>27562479.875042476</v>
      </c>
      <c r="AT39" s="32"/>
      <c r="AU39" s="32"/>
      <c r="AV39" s="32"/>
      <c r="AW39" s="32"/>
      <c r="AX39" s="3" t="s">
        <v>25</v>
      </c>
      <c r="AY39" s="3"/>
      <c r="AZ39" s="4"/>
    </row>
    <row r="40" spans="2:52">
      <c r="B40" s="2"/>
      <c r="C40" s="9" t="s">
        <v>30</v>
      </c>
      <c r="D40" s="3"/>
      <c r="E40" s="3"/>
      <c r="F40" s="32">
        <f>+O31</f>
        <v>88.84</v>
      </c>
      <c r="G40" s="32"/>
      <c r="H40" s="5" t="s">
        <v>8</v>
      </c>
      <c r="I40" s="32">
        <f>+O30</f>
        <v>138.84</v>
      </c>
      <c r="J40" s="32"/>
      <c r="K40" s="3" t="s">
        <v>26</v>
      </c>
      <c r="L40" s="3">
        <v>12</v>
      </c>
      <c r="M40" s="5" t="s">
        <v>12</v>
      </c>
      <c r="N40" s="3">
        <v>4</v>
      </c>
      <c r="O40" s="5" t="s">
        <v>8</v>
      </c>
      <c r="P40" s="32">
        <v>7.5500000000000003E-3</v>
      </c>
      <c r="Q40" s="32"/>
      <c r="R40" s="32"/>
      <c r="S40" s="5" t="s">
        <v>8</v>
      </c>
      <c r="T40" s="32">
        <f>+K32</f>
        <v>5.58</v>
      </c>
      <c r="U40" s="32"/>
      <c r="V40" s="16" t="s">
        <v>51</v>
      </c>
      <c r="W40" s="3">
        <v>4</v>
      </c>
      <c r="X40" s="5" t="s">
        <v>8</v>
      </c>
      <c r="Y40" s="32">
        <v>0.21460000000000001</v>
      </c>
      <c r="Z40" s="32"/>
      <c r="AA40" s="32"/>
      <c r="AB40" s="5" t="s">
        <v>8</v>
      </c>
      <c r="AC40" s="32">
        <f>+K32</f>
        <v>5.58</v>
      </c>
      <c r="AD40" s="32"/>
      <c r="AE40" s="3" t="s">
        <v>27</v>
      </c>
      <c r="AF40" s="32">
        <f>+O30</f>
        <v>138.84</v>
      </c>
      <c r="AG40" s="32"/>
      <c r="AH40" s="3" t="s">
        <v>24</v>
      </c>
      <c r="AI40" s="3">
        <v>2</v>
      </c>
      <c r="AJ40" s="5" t="s">
        <v>12</v>
      </c>
      <c r="AK40" s="32">
        <v>0.22339999999999999</v>
      </c>
      <c r="AL40" s="32"/>
      <c r="AM40" s="32"/>
      <c r="AN40" s="5" t="s">
        <v>8</v>
      </c>
      <c r="AO40" s="32">
        <f>+K32</f>
        <v>5.58</v>
      </c>
      <c r="AP40" s="32"/>
      <c r="AQ40" s="3" t="s">
        <v>28</v>
      </c>
      <c r="AR40" s="3"/>
      <c r="AS40" s="32">
        <f>(F40*I40^3/L40-N40*P40*T40^4-W40*Y40*AC40^2*(AF40/AI40-AK40*AO40)^2)</f>
        <v>19689704.183233522</v>
      </c>
      <c r="AT40" s="32"/>
      <c r="AU40" s="32"/>
      <c r="AV40" s="32"/>
      <c r="AW40" s="32"/>
      <c r="AX40" s="3" t="s">
        <v>25</v>
      </c>
      <c r="AY40" s="3"/>
      <c r="AZ40" s="4"/>
    </row>
    <row r="41" spans="2:52">
      <c r="B41" s="2"/>
      <c r="C41" s="3" t="s">
        <v>34</v>
      </c>
      <c r="D41" s="3"/>
      <c r="E41" s="3"/>
      <c r="F41" s="32">
        <f>+AS39</f>
        <v>27562479.875042476</v>
      </c>
      <c r="G41" s="32"/>
      <c r="H41" s="32"/>
      <c r="I41" s="32"/>
      <c r="J41" s="32"/>
      <c r="K41" s="5" t="s">
        <v>12</v>
      </c>
      <c r="L41" s="32">
        <f>+AS40</f>
        <v>19689704.183233522</v>
      </c>
      <c r="M41" s="32"/>
      <c r="N41" s="32"/>
      <c r="O41" s="32"/>
      <c r="P41" s="32"/>
      <c r="Q41" s="5" t="s">
        <v>9</v>
      </c>
      <c r="R41" s="31">
        <f>+F41-L41</f>
        <v>7872775.6918089539</v>
      </c>
      <c r="S41" s="31"/>
      <c r="T41" s="31"/>
      <c r="U41" s="31"/>
      <c r="V41" s="31"/>
      <c r="W41" s="8" t="s">
        <v>25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/>
    </row>
    <row r="42" spans="2:52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/>
    </row>
    <row r="43" spans="2:52">
      <c r="B43" s="2"/>
      <c r="C43" s="9" t="s">
        <v>31</v>
      </c>
      <c r="D43" s="3"/>
      <c r="E43" s="3"/>
      <c r="F43" s="32">
        <f>+D27</f>
        <v>150</v>
      </c>
      <c r="G43" s="32"/>
      <c r="H43" s="5" t="s">
        <v>8</v>
      </c>
      <c r="I43" s="32">
        <f>+D28</f>
        <v>100</v>
      </c>
      <c r="J43" s="32"/>
      <c r="K43" s="3" t="s">
        <v>26</v>
      </c>
      <c r="L43" s="3">
        <v>12</v>
      </c>
      <c r="M43" s="5" t="s">
        <v>12</v>
      </c>
      <c r="N43" s="3">
        <v>4</v>
      </c>
      <c r="O43" s="5" t="s">
        <v>8</v>
      </c>
      <c r="P43" s="32">
        <v>7.5500000000000003E-3</v>
      </c>
      <c r="Q43" s="32"/>
      <c r="R43" s="32"/>
      <c r="S43" s="5" t="s">
        <v>8</v>
      </c>
      <c r="T43" s="32">
        <f>+K33</f>
        <v>11.16</v>
      </c>
      <c r="U43" s="32"/>
      <c r="V43" s="16" t="s">
        <v>51</v>
      </c>
      <c r="W43" s="3">
        <v>4</v>
      </c>
      <c r="X43" s="5" t="s">
        <v>8</v>
      </c>
      <c r="Y43" s="32">
        <v>0.21460000000000001</v>
      </c>
      <c r="Z43" s="32"/>
      <c r="AA43" s="32"/>
      <c r="AB43" s="5" t="s">
        <v>8</v>
      </c>
      <c r="AC43" s="32">
        <f>+K33</f>
        <v>11.16</v>
      </c>
      <c r="AD43" s="32"/>
      <c r="AE43" s="3" t="s">
        <v>27</v>
      </c>
      <c r="AF43" s="32">
        <f>+D28</f>
        <v>100</v>
      </c>
      <c r="AG43" s="32"/>
      <c r="AH43" s="3" t="s">
        <v>24</v>
      </c>
      <c r="AI43" s="3">
        <v>2</v>
      </c>
      <c r="AJ43" s="5" t="s">
        <v>12</v>
      </c>
      <c r="AK43" s="32">
        <v>0.22339999999999999</v>
      </c>
      <c r="AL43" s="32"/>
      <c r="AM43" s="32"/>
      <c r="AN43" s="5" t="s">
        <v>8</v>
      </c>
      <c r="AO43" s="32">
        <f>+K33</f>
        <v>11.16</v>
      </c>
      <c r="AP43" s="32"/>
      <c r="AQ43" s="3" t="s">
        <v>28</v>
      </c>
      <c r="AR43" s="3"/>
      <c r="AS43" s="32">
        <f>(F43*I43^3/L43-N43*P43*T43^4-W43*Y43*AC43^2*(AF43/AI43-AK43*AO43)^2)</f>
        <v>12258246.35289095</v>
      </c>
      <c r="AT43" s="32"/>
      <c r="AU43" s="32"/>
      <c r="AV43" s="32"/>
      <c r="AW43" s="32"/>
      <c r="AX43" s="3" t="s">
        <v>25</v>
      </c>
      <c r="AY43" s="3"/>
      <c r="AZ43" s="4"/>
    </row>
    <row r="44" spans="2:52">
      <c r="B44" s="2"/>
      <c r="C44" s="9" t="s">
        <v>32</v>
      </c>
      <c r="D44" s="3"/>
      <c r="E44" s="3"/>
      <c r="F44" s="32">
        <f>+O30</f>
        <v>138.84</v>
      </c>
      <c r="G44" s="32"/>
      <c r="H44" s="5" t="s">
        <v>8</v>
      </c>
      <c r="I44" s="32">
        <f>+O31</f>
        <v>88.84</v>
      </c>
      <c r="J44" s="32"/>
      <c r="K44" s="3" t="s">
        <v>26</v>
      </c>
      <c r="L44" s="3">
        <v>12</v>
      </c>
      <c r="M44" s="5" t="s">
        <v>12</v>
      </c>
      <c r="N44" s="3">
        <v>4</v>
      </c>
      <c r="O44" s="5" t="s">
        <v>8</v>
      </c>
      <c r="P44" s="32">
        <v>7.5500000000000003E-3</v>
      </c>
      <c r="Q44" s="32"/>
      <c r="R44" s="32"/>
      <c r="S44" s="5" t="s">
        <v>8</v>
      </c>
      <c r="T44" s="32">
        <f>+K32</f>
        <v>5.58</v>
      </c>
      <c r="U44" s="32"/>
      <c r="V44" s="16" t="s">
        <v>51</v>
      </c>
      <c r="W44" s="3">
        <v>4</v>
      </c>
      <c r="X44" s="5" t="s">
        <v>8</v>
      </c>
      <c r="Y44" s="32">
        <v>0.21460000000000001</v>
      </c>
      <c r="Z44" s="32"/>
      <c r="AA44" s="32"/>
      <c r="AB44" s="5" t="s">
        <v>8</v>
      </c>
      <c r="AC44" s="32">
        <f>+K32</f>
        <v>5.58</v>
      </c>
      <c r="AD44" s="32"/>
      <c r="AE44" s="3" t="s">
        <v>27</v>
      </c>
      <c r="AF44" s="32">
        <f>+O31</f>
        <v>88.84</v>
      </c>
      <c r="AG44" s="32"/>
      <c r="AH44" s="3" t="s">
        <v>24</v>
      </c>
      <c r="AI44" s="3">
        <v>2</v>
      </c>
      <c r="AJ44" s="5" t="s">
        <v>12</v>
      </c>
      <c r="AK44" s="32">
        <v>0.22339999999999999</v>
      </c>
      <c r="AL44" s="32"/>
      <c r="AM44" s="32"/>
      <c r="AN44" s="5" t="s">
        <v>8</v>
      </c>
      <c r="AO44" s="32">
        <f>+K32</f>
        <v>5.58</v>
      </c>
      <c r="AP44" s="32"/>
      <c r="AQ44" s="3" t="s">
        <v>28</v>
      </c>
      <c r="AR44" s="3"/>
      <c r="AS44" s="32">
        <f>(F44*I44^3/L44-N44*P44*T44^4-W44*Y44*AC44^2*(AF44/AI44-AK44*AO44)^2)</f>
        <v>8062732.4617375406</v>
      </c>
      <c r="AT44" s="32"/>
      <c r="AU44" s="32"/>
      <c r="AV44" s="32"/>
      <c r="AW44" s="32"/>
      <c r="AX44" s="3" t="s">
        <v>25</v>
      </c>
      <c r="AY44" s="3"/>
      <c r="AZ44" s="4"/>
    </row>
    <row r="45" spans="2:52">
      <c r="B45" s="2"/>
      <c r="C45" s="3" t="s">
        <v>33</v>
      </c>
      <c r="D45" s="3"/>
      <c r="E45" s="3"/>
      <c r="F45" s="32">
        <f>+AS43</f>
        <v>12258246.35289095</v>
      </c>
      <c r="G45" s="32"/>
      <c r="H45" s="32"/>
      <c r="I45" s="32"/>
      <c r="J45" s="32"/>
      <c r="K45" s="5" t="s">
        <v>12</v>
      </c>
      <c r="L45" s="32">
        <f>+AS44</f>
        <v>8062732.4617375406</v>
      </c>
      <c r="M45" s="32"/>
      <c r="N45" s="32"/>
      <c r="O45" s="32"/>
      <c r="P45" s="32"/>
      <c r="Q45" s="5" t="s">
        <v>9</v>
      </c>
      <c r="R45" s="31">
        <f>+F45-L45</f>
        <v>4195513.8911534091</v>
      </c>
      <c r="S45" s="31"/>
      <c r="T45" s="31"/>
      <c r="U45" s="31"/>
      <c r="V45" s="31"/>
      <c r="W45" s="8" t="s">
        <v>25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/>
    </row>
    <row r="46" spans="2:52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/>
    </row>
    <row r="47" spans="2:52">
      <c r="B47" s="2"/>
      <c r="C47" s="3" t="s">
        <v>41</v>
      </c>
      <c r="D47" s="3"/>
      <c r="E47" s="32">
        <f>+R41</f>
        <v>7872775.6918089539</v>
      </c>
      <c r="F47" s="32"/>
      <c r="G47" s="32"/>
      <c r="H47" s="32"/>
      <c r="I47" s="32"/>
      <c r="J47" s="3" t="s">
        <v>24</v>
      </c>
      <c r="K47" s="32">
        <f>+D27/2</f>
        <v>75</v>
      </c>
      <c r="L47" s="32"/>
      <c r="M47" s="32"/>
      <c r="N47" s="14" t="s">
        <v>9</v>
      </c>
      <c r="O47" s="31">
        <f>+E47/K47</f>
        <v>104970.34255745272</v>
      </c>
      <c r="P47" s="31"/>
      <c r="Q47" s="31"/>
      <c r="R47" s="31"/>
      <c r="S47" s="8" t="s">
        <v>42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/>
    </row>
    <row r="48" spans="2:52">
      <c r="B48" s="2"/>
      <c r="C48" s="3" t="s">
        <v>43</v>
      </c>
      <c r="D48" s="3"/>
      <c r="E48" s="32">
        <f>+R45</f>
        <v>4195513.8911534091</v>
      </c>
      <c r="F48" s="32"/>
      <c r="G48" s="32"/>
      <c r="H48" s="32"/>
      <c r="I48" s="32"/>
      <c r="J48" s="3" t="s">
        <v>24</v>
      </c>
      <c r="K48" s="32">
        <f>+D28/2</f>
        <v>50</v>
      </c>
      <c r="L48" s="32"/>
      <c r="M48" s="32"/>
      <c r="N48" s="14" t="s">
        <v>9</v>
      </c>
      <c r="O48" s="31">
        <f>+E48/K48</f>
        <v>83910.277823068187</v>
      </c>
      <c r="P48" s="31"/>
      <c r="Q48" s="31"/>
      <c r="R48" s="31"/>
      <c r="S48" s="8" t="s">
        <v>42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/>
    </row>
    <row r="49" spans="2:52">
      <c r="B49" s="2"/>
      <c r="C49" s="3"/>
      <c r="D49" s="3"/>
      <c r="E49" s="5"/>
      <c r="F49" s="5"/>
      <c r="G49" s="5"/>
      <c r="H49" s="5"/>
      <c r="I49" s="5"/>
      <c r="J49" s="3"/>
      <c r="K49" s="5"/>
      <c r="L49" s="5"/>
      <c r="M49" s="5"/>
      <c r="N49" s="3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/>
    </row>
    <row r="50" spans="2:52">
      <c r="B50" s="2"/>
      <c r="C50" s="3" t="s">
        <v>37</v>
      </c>
      <c r="D50" s="3"/>
      <c r="E50" s="3"/>
      <c r="F50" s="3"/>
      <c r="G50" s="3"/>
      <c r="H50" s="3"/>
      <c r="I50" s="32">
        <f>+R41</f>
        <v>7872775.6918089539</v>
      </c>
      <c r="J50" s="32"/>
      <c r="K50" s="32"/>
      <c r="L50" s="32"/>
      <c r="M50" s="32"/>
      <c r="N50" s="3" t="s">
        <v>24</v>
      </c>
      <c r="O50" s="32">
        <f>+X37</f>
        <v>2585.2712564976973</v>
      </c>
      <c r="P50" s="32"/>
      <c r="Q50" s="32"/>
      <c r="R50" s="32"/>
      <c r="S50" s="3" t="s">
        <v>20</v>
      </c>
      <c r="T50" s="31">
        <f>SQRT(I50/O50)</f>
        <v>55.183708140971937</v>
      </c>
      <c r="U50" s="31"/>
      <c r="V50" s="31"/>
      <c r="W50" s="8" t="s">
        <v>10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/>
    </row>
    <row r="51" spans="2:52">
      <c r="B51" s="2"/>
      <c r="C51" s="3" t="s">
        <v>38</v>
      </c>
      <c r="D51" s="3"/>
      <c r="E51" s="3"/>
      <c r="F51" s="3"/>
      <c r="G51" s="3"/>
      <c r="H51" s="3"/>
      <c r="I51" s="32">
        <f>+R45</f>
        <v>4195513.8911534091</v>
      </c>
      <c r="J51" s="32"/>
      <c r="K51" s="32"/>
      <c r="L51" s="32"/>
      <c r="M51" s="32"/>
      <c r="N51" s="3" t="s">
        <v>24</v>
      </c>
      <c r="O51" s="32">
        <f>+X37</f>
        <v>2585.2712564976973</v>
      </c>
      <c r="P51" s="32"/>
      <c r="Q51" s="32"/>
      <c r="R51" s="32"/>
      <c r="S51" s="3" t="s">
        <v>20</v>
      </c>
      <c r="T51" s="31">
        <f>SQRT(I51/O51)</f>
        <v>40.284643329081767</v>
      </c>
      <c r="U51" s="31"/>
      <c r="V51" s="31"/>
      <c r="W51" s="8" t="s">
        <v>10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/>
    </row>
    <row r="52" spans="2:52">
      <c r="B52" s="2"/>
      <c r="C52" s="3" t="s">
        <v>39</v>
      </c>
      <c r="D52" s="3"/>
      <c r="E52" s="3"/>
      <c r="F52" s="3"/>
      <c r="G52" s="32">
        <f>+T50</f>
        <v>55.183708140971937</v>
      </c>
      <c r="H52" s="32"/>
      <c r="I52" s="32"/>
      <c r="J52" s="14" t="s">
        <v>40</v>
      </c>
      <c r="K52" s="32">
        <f>+T51</f>
        <v>40.284643329081767</v>
      </c>
      <c r="L52" s="32"/>
      <c r="M52" s="32"/>
      <c r="N52" s="3" t="s">
        <v>20</v>
      </c>
      <c r="O52" s="31">
        <f>MIN(G52,K52)</f>
        <v>40.284643329081767</v>
      </c>
      <c r="P52" s="31"/>
      <c r="Q52" s="31"/>
      <c r="R52" s="8" t="s">
        <v>10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/>
    </row>
    <row r="53" spans="2:52">
      <c r="B53" s="2"/>
      <c r="C53" s="3"/>
      <c r="D53" s="3"/>
      <c r="E53" s="3"/>
      <c r="F53" s="3"/>
      <c r="G53" s="16"/>
      <c r="H53" s="16"/>
      <c r="I53" s="16"/>
      <c r="J53" s="16"/>
      <c r="K53" s="16"/>
      <c r="L53" s="16"/>
      <c r="M53" s="16"/>
      <c r="N53" s="3"/>
      <c r="O53" s="15"/>
      <c r="P53" s="15"/>
      <c r="Q53" s="15"/>
      <c r="R53" s="8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/>
    </row>
    <row r="54" spans="2:52">
      <c r="B54" s="2"/>
      <c r="C54" s="3" t="s">
        <v>77</v>
      </c>
      <c r="D54" s="3"/>
      <c r="E54" s="3"/>
      <c r="F54" s="3"/>
      <c r="G54" s="16"/>
      <c r="H54" s="16"/>
      <c r="I54" s="16"/>
      <c r="J54" s="16"/>
      <c r="K54" s="16"/>
      <c r="L54" s="16"/>
      <c r="M54" s="16"/>
      <c r="N54" s="3"/>
      <c r="O54" s="15"/>
      <c r="P54" s="15"/>
      <c r="Q54" s="32">
        <f>+D28</f>
        <v>100</v>
      </c>
      <c r="R54" s="32"/>
      <c r="S54" s="16" t="s">
        <v>8</v>
      </c>
      <c r="T54" s="32">
        <f>+D27</f>
        <v>150</v>
      </c>
      <c r="U54" s="32"/>
      <c r="V54" s="3" t="s">
        <v>48</v>
      </c>
      <c r="W54" s="32">
        <f>+D28</f>
        <v>100</v>
      </c>
      <c r="X54" s="32"/>
      <c r="Y54" s="16" t="s">
        <v>12</v>
      </c>
      <c r="Z54" s="3">
        <v>2</v>
      </c>
      <c r="AA54" s="16" t="s">
        <v>8</v>
      </c>
      <c r="AB54" s="32">
        <f>+M29</f>
        <v>5.58</v>
      </c>
      <c r="AC54" s="32"/>
      <c r="AD54" s="3" t="s">
        <v>49</v>
      </c>
      <c r="AE54" s="32">
        <f>+D27</f>
        <v>150</v>
      </c>
      <c r="AF54" s="32"/>
      <c r="AG54" s="16" t="s">
        <v>12</v>
      </c>
      <c r="AH54" s="3">
        <v>2</v>
      </c>
      <c r="AI54" s="16" t="s">
        <v>8</v>
      </c>
      <c r="AJ54" s="32">
        <f>+M29</f>
        <v>5.58</v>
      </c>
      <c r="AK54" s="32"/>
      <c r="AL54" s="3" t="s">
        <v>50</v>
      </c>
      <c r="AM54" s="3"/>
      <c r="AN54" s="3">
        <v>4</v>
      </c>
      <c r="AO54" s="16" t="s">
        <v>9</v>
      </c>
      <c r="AP54" s="31">
        <f>(Q54*T54^2-(W54-Z54*AB54)*(AE54-AH54*AJ54)^2)/AN54</f>
        <v>134367.92222399998</v>
      </c>
      <c r="AQ54" s="31"/>
      <c r="AR54" s="31"/>
      <c r="AS54" s="31"/>
      <c r="AT54" s="8" t="s">
        <v>42</v>
      </c>
      <c r="AU54" s="3"/>
      <c r="AW54" s="3"/>
      <c r="AX54" s="3"/>
      <c r="AY54" s="3"/>
      <c r="AZ54" s="4"/>
    </row>
    <row r="55" spans="2:52">
      <c r="B55" s="2"/>
      <c r="C55" s="3" t="s">
        <v>81</v>
      </c>
      <c r="D55" s="3"/>
      <c r="E55" s="3"/>
      <c r="F55" s="3"/>
      <c r="G55" s="28"/>
      <c r="H55" s="28"/>
      <c r="I55" s="28"/>
      <c r="J55" s="28"/>
      <c r="K55" s="28"/>
      <c r="L55" s="28"/>
      <c r="M55" s="28"/>
      <c r="N55" s="3"/>
      <c r="O55" s="29"/>
      <c r="P55" s="29"/>
      <c r="Q55" s="32">
        <f>+D27</f>
        <v>150</v>
      </c>
      <c r="R55" s="32"/>
      <c r="S55" s="28" t="s">
        <v>8</v>
      </c>
      <c r="T55" s="32">
        <f>+D28</f>
        <v>100</v>
      </c>
      <c r="U55" s="32"/>
      <c r="V55" s="3" t="s">
        <v>48</v>
      </c>
      <c r="W55" s="32">
        <f>+D27</f>
        <v>150</v>
      </c>
      <c r="X55" s="32"/>
      <c r="Y55" s="28" t="s">
        <v>12</v>
      </c>
      <c r="Z55" s="3">
        <v>2</v>
      </c>
      <c r="AA55" s="28" t="s">
        <v>8</v>
      </c>
      <c r="AB55" s="32">
        <f>+M29</f>
        <v>5.58</v>
      </c>
      <c r="AC55" s="32"/>
      <c r="AD55" s="3" t="s">
        <v>49</v>
      </c>
      <c r="AE55" s="32">
        <f>+D28</f>
        <v>100</v>
      </c>
      <c r="AF55" s="32"/>
      <c r="AG55" s="28" t="s">
        <v>12</v>
      </c>
      <c r="AH55" s="3">
        <v>2</v>
      </c>
      <c r="AI55" s="28" t="s">
        <v>8</v>
      </c>
      <c r="AJ55" s="32">
        <f>+E26</f>
        <v>6</v>
      </c>
      <c r="AK55" s="32"/>
      <c r="AL55" s="3" t="s">
        <v>50</v>
      </c>
      <c r="AM55" s="3"/>
      <c r="AN55" s="3">
        <v>4</v>
      </c>
      <c r="AO55" s="28" t="s">
        <v>9</v>
      </c>
      <c r="AP55" s="31">
        <f>(Q55*T55^2-(W55-Z55*AB55)*(AE55-AH55*AJ55)^2)/AN55</f>
        <v>106205.76000000001</v>
      </c>
      <c r="AQ55" s="31"/>
      <c r="AR55" s="31"/>
      <c r="AS55" s="31"/>
      <c r="AT55" s="8" t="s">
        <v>42</v>
      </c>
      <c r="AU55" s="3"/>
      <c r="AW55" s="3"/>
      <c r="AX55" s="3"/>
      <c r="AY55" s="3"/>
      <c r="AZ55" s="4"/>
    </row>
    <row r="56" spans="2:52">
      <c r="B56" s="2"/>
      <c r="C56" s="3"/>
      <c r="D56" s="3"/>
      <c r="E56" s="3"/>
      <c r="F56" s="3"/>
      <c r="G56" s="28"/>
      <c r="H56" s="28"/>
      <c r="I56" s="28"/>
      <c r="J56" s="28"/>
      <c r="K56" s="28"/>
      <c r="L56" s="28"/>
      <c r="M56" s="28"/>
      <c r="N56" s="3"/>
      <c r="O56" s="29"/>
      <c r="P56" s="29"/>
      <c r="Q56" s="28"/>
      <c r="R56" s="28"/>
      <c r="S56" s="28"/>
      <c r="T56" s="28"/>
      <c r="U56" s="28"/>
      <c r="V56" s="3"/>
      <c r="W56" s="28"/>
      <c r="X56" s="28"/>
      <c r="Y56" s="28"/>
      <c r="Z56" s="3"/>
      <c r="AA56" s="28"/>
      <c r="AB56" s="28"/>
      <c r="AC56" s="28"/>
      <c r="AD56" s="3"/>
      <c r="AE56" s="28"/>
      <c r="AF56" s="28"/>
      <c r="AG56" s="28"/>
      <c r="AH56" s="3"/>
      <c r="AI56" s="28"/>
      <c r="AJ56" s="28"/>
      <c r="AK56" s="28"/>
      <c r="AL56" s="3"/>
      <c r="AM56" s="3"/>
      <c r="AN56" s="3"/>
      <c r="AO56" s="28"/>
      <c r="AP56" s="29"/>
      <c r="AQ56" s="29"/>
      <c r="AR56" s="29"/>
      <c r="AS56" s="29"/>
      <c r="AT56" s="8"/>
      <c r="AU56" s="3"/>
      <c r="AW56" s="3"/>
      <c r="AX56" s="3"/>
      <c r="AY56" s="3"/>
      <c r="AZ56" s="4"/>
    </row>
    <row r="57" spans="2:52">
      <c r="B57" s="2"/>
      <c r="C57" s="3" t="s">
        <v>76</v>
      </c>
      <c r="D57" s="3"/>
      <c r="E57" s="3"/>
      <c r="F57" s="3"/>
      <c r="G57" s="17"/>
      <c r="H57" s="17"/>
      <c r="I57" s="17"/>
      <c r="J57" s="17"/>
      <c r="K57" s="17"/>
      <c r="L57" s="17"/>
      <c r="M57" s="17"/>
      <c r="N57" s="3"/>
      <c r="O57" s="18"/>
      <c r="P57" s="18"/>
      <c r="Q57" s="17"/>
      <c r="R57" s="17"/>
      <c r="S57" s="17"/>
      <c r="T57" s="17"/>
      <c r="U57" s="17"/>
      <c r="V57" s="17"/>
      <c r="W57" s="3"/>
      <c r="X57" s="17"/>
      <c r="Y57" s="17"/>
      <c r="Z57" s="17"/>
      <c r="AA57" s="3"/>
      <c r="AB57" s="17"/>
      <c r="AC57" s="17"/>
      <c r="AD57" s="17"/>
      <c r="AE57" s="3"/>
      <c r="AF57" s="17"/>
      <c r="AG57" s="17"/>
      <c r="AH57" s="17"/>
      <c r="AI57" s="3"/>
      <c r="AJ57" s="17"/>
      <c r="AK57" s="17"/>
      <c r="AL57" s="17"/>
      <c r="AM57" s="3"/>
      <c r="AN57" s="3"/>
      <c r="AO57" s="3"/>
      <c r="AP57" s="17"/>
      <c r="AQ57" s="18"/>
      <c r="AR57" s="18"/>
      <c r="AS57" s="18"/>
      <c r="AT57" s="18"/>
      <c r="AU57" s="8"/>
      <c r="AV57" s="3"/>
      <c r="AW57" s="3"/>
      <c r="AX57" s="3"/>
      <c r="AY57" s="3"/>
      <c r="AZ57" s="4"/>
    </row>
    <row r="58" spans="2:52">
      <c r="B58" s="2"/>
      <c r="C58" s="21" t="s">
        <v>85</v>
      </c>
      <c r="D58" s="3"/>
      <c r="E58" s="3"/>
      <c r="F58" s="3"/>
      <c r="G58" s="17"/>
      <c r="H58" s="17"/>
      <c r="I58" s="17"/>
      <c r="J58" s="17"/>
      <c r="K58" s="17"/>
      <c r="L58" s="17"/>
      <c r="M58" s="17"/>
      <c r="N58" s="3"/>
      <c r="O58" s="18"/>
      <c r="P58" s="18"/>
      <c r="Q58" s="20">
        <v>2</v>
      </c>
      <c r="R58" s="20" t="s">
        <v>52</v>
      </c>
      <c r="S58" s="41">
        <f>+D28</f>
        <v>100</v>
      </c>
      <c r="T58" s="41"/>
      <c r="U58" s="19" t="s">
        <v>12</v>
      </c>
      <c r="V58" s="41">
        <f>+M29</f>
        <v>5.58</v>
      </c>
      <c r="W58" s="41"/>
      <c r="X58" s="20" t="s">
        <v>49</v>
      </c>
      <c r="Y58" s="41">
        <f>+D27</f>
        <v>150</v>
      </c>
      <c r="Z58" s="41"/>
      <c r="AA58" s="19" t="s">
        <v>12</v>
      </c>
      <c r="AB58" s="41">
        <f>+M29</f>
        <v>5.58</v>
      </c>
      <c r="AC58" s="41"/>
      <c r="AD58" s="20" t="s">
        <v>53</v>
      </c>
      <c r="AE58" s="41">
        <f>+M29</f>
        <v>5.58</v>
      </c>
      <c r="AF58" s="41"/>
      <c r="AG58" s="19" t="s">
        <v>12</v>
      </c>
      <c r="AH58" s="41">
        <v>4.5</v>
      </c>
      <c r="AI58" s="41"/>
      <c r="AJ58" s="20" t="s">
        <v>52</v>
      </c>
      <c r="AK58" s="20">
        <v>4</v>
      </c>
      <c r="AL58" s="21" t="s">
        <v>54</v>
      </c>
      <c r="AM58" s="20"/>
      <c r="AN58" s="41">
        <f>+M29</f>
        <v>5.58</v>
      </c>
      <c r="AO58" s="41"/>
      <c r="AP58" s="21" t="s">
        <v>84</v>
      </c>
      <c r="AQ58" s="31">
        <f>Q58*(S58-V58)*(Y58-AB58)*AE58-AH58*(AK58-PI())*AN58^3</f>
        <v>151508.14931288574</v>
      </c>
      <c r="AR58" s="31"/>
      <c r="AS58" s="31"/>
      <c r="AT58" s="31"/>
      <c r="AU58" s="8" t="s">
        <v>42</v>
      </c>
      <c r="AV58" s="3"/>
      <c r="AW58" s="3"/>
      <c r="AX58" s="3"/>
      <c r="AY58" s="3"/>
      <c r="AZ58" s="4"/>
    </row>
    <row r="59" spans="2:52" ht="12" thickBot="1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2"/>
    </row>
    <row r="60" spans="2:52" ht="12" thickBot="1"/>
    <row r="61" spans="2:52" ht="60" customHeight="1">
      <c r="B61" s="33" t="s">
        <v>75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5"/>
    </row>
    <row r="62" spans="2:52"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13" t="s">
        <v>46</v>
      </c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/>
    </row>
    <row r="63" spans="2:52">
      <c r="B63" s="2"/>
      <c r="C63" s="3"/>
      <c r="D63" s="3"/>
      <c r="E63" s="3"/>
      <c r="F63" s="3"/>
      <c r="G63" s="3"/>
      <c r="H63" s="3"/>
      <c r="I63" s="3"/>
      <c r="J63" s="3"/>
      <c r="K63" s="3" t="s">
        <v>45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/>
    </row>
    <row r="64" spans="2:52"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/>
    </row>
    <row r="65" spans="2:52"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/>
    </row>
    <row r="66" spans="2:52">
      <c r="B66" s="2"/>
      <c r="C66" s="3"/>
      <c r="D66" s="37" t="s">
        <v>10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 t="s">
        <v>74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/>
    </row>
    <row r="67" spans="2:52">
      <c r="B67" s="2"/>
      <c r="C67" s="3"/>
      <c r="D67" s="3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9" t="s">
        <v>78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/>
    </row>
    <row r="68" spans="2:52">
      <c r="B68" s="2"/>
      <c r="C68" s="3"/>
      <c r="D68" s="38">
        <v>324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 t="s">
        <v>83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/>
    </row>
    <row r="69" spans="2:52">
      <c r="B69" s="2"/>
      <c r="C69" s="3"/>
      <c r="D69" s="38"/>
      <c r="E69" s="30" t="s">
        <v>44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 t="s">
        <v>79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/>
    </row>
    <row r="70" spans="2:52">
      <c r="B70" s="2"/>
      <c r="C70" s="3"/>
      <c r="D70" s="3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 t="s">
        <v>44</v>
      </c>
      <c r="T70" s="3"/>
      <c r="U70" s="3"/>
      <c r="V70" s="3"/>
      <c r="W70" s="3" t="s">
        <v>80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/>
    </row>
    <row r="71" spans="2:52">
      <c r="B71" s="2"/>
      <c r="C71" s="3"/>
      <c r="D71" s="37" t="s">
        <v>73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 t="s">
        <v>55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/>
    </row>
    <row r="72" spans="2:52">
      <c r="B72" s="2"/>
      <c r="C72" s="3"/>
      <c r="D72" s="3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/>
    </row>
    <row r="73" spans="2:52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/>
    </row>
    <row r="74" spans="2:52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 t="s">
        <v>72</v>
      </c>
      <c r="R74" s="39">
        <v>9.5299999999999994</v>
      </c>
      <c r="S74" s="39"/>
      <c r="T74" s="3" t="s">
        <v>10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/>
    </row>
    <row r="75" spans="2:52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/>
    </row>
    <row r="76" spans="2:52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6" t="s">
        <v>57</v>
      </c>
      <c r="R76" s="36"/>
      <c r="S76" s="36"/>
      <c r="T76" s="36"/>
      <c r="U76" s="36"/>
      <c r="V76" s="36"/>
      <c r="W76" s="36"/>
      <c r="X76" s="36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/>
    </row>
    <row r="77" spans="2:52">
      <c r="B77" s="2"/>
      <c r="C77" s="3"/>
      <c r="D77" s="3"/>
      <c r="E77" s="3"/>
      <c r="F77" s="3"/>
      <c r="G77" s="3"/>
      <c r="H77" s="3"/>
      <c r="I77" s="3"/>
      <c r="J77" s="3"/>
      <c r="K77" s="3" t="s">
        <v>45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/>
    </row>
    <row r="78" spans="2:52">
      <c r="B78" s="2"/>
      <c r="C78" s="3" t="str">
        <f>IF(Q76="elektrik direnç kaynağı","t = 0,93 * tn =","t = 1,00 * tn =")</f>
        <v>t = 1,00 * tn =</v>
      </c>
      <c r="D78" s="3"/>
      <c r="E78" s="3"/>
      <c r="F78" s="3"/>
      <c r="G78" s="40">
        <f>IF(Q76="elektrik direnç kaynağı",0.93,1)</f>
        <v>1</v>
      </c>
      <c r="H78" s="40"/>
      <c r="I78" s="24" t="s">
        <v>8</v>
      </c>
      <c r="J78" s="32">
        <f>+R74</f>
        <v>9.5299999999999994</v>
      </c>
      <c r="K78" s="32"/>
      <c r="L78" s="24" t="s">
        <v>9</v>
      </c>
      <c r="M78" s="32">
        <f>+G78*J78</f>
        <v>9.5299999999999994</v>
      </c>
      <c r="N78" s="32"/>
      <c r="O78" s="3" t="s">
        <v>10</v>
      </c>
      <c r="P78" s="3"/>
      <c r="Q78" s="3" t="s">
        <v>47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/>
    </row>
    <row r="79" spans="2:52">
      <c r="B79" s="2"/>
      <c r="C79" s="3"/>
      <c r="D79" s="3"/>
      <c r="E79" s="3"/>
      <c r="F79" s="3"/>
      <c r="G79" s="22"/>
      <c r="H79" s="22"/>
      <c r="I79" s="24"/>
      <c r="J79" s="24"/>
      <c r="K79" s="24"/>
      <c r="L79" s="24"/>
      <c r="M79" s="24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/>
    </row>
    <row r="80" spans="2:52">
      <c r="B80" s="2"/>
      <c r="C80" s="3" t="s">
        <v>71</v>
      </c>
      <c r="D80" s="3"/>
      <c r="E80" s="3"/>
      <c r="F80" s="3"/>
      <c r="G80" s="3"/>
      <c r="H80" s="3"/>
      <c r="I80" s="3"/>
      <c r="J80" s="3"/>
      <c r="K80" s="3"/>
      <c r="L80" s="3"/>
      <c r="N80" s="32">
        <f>+D68</f>
        <v>324</v>
      </c>
      <c r="O80" s="32"/>
      <c r="P80" s="32"/>
      <c r="Q80" s="3" t="s">
        <v>70</v>
      </c>
      <c r="R80" s="3"/>
      <c r="S80" s="32">
        <f>+N80</f>
        <v>324</v>
      </c>
      <c r="T80" s="32"/>
      <c r="U80" s="32"/>
      <c r="V80" s="24" t="s">
        <v>12</v>
      </c>
      <c r="W80" s="1">
        <v>2</v>
      </c>
      <c r="X80" s="27" t="s">
        <v>8</v>
      </c>
      <c r="Y80" s="32">
        <f>+M78</f>
        <v>9.5299999999999994</v>
      </c>
      <c r="Z80" s="32"/>
      <c r="AA80" s="3" t="s">
        <v>69</v>
      </c>
      <c r="AB80" s="3"/>
      <c r="AC80" s="3">
        <v>4</v>
      </c>
      <c r="AD80" s="24" t="s">
        <v>9</v>
      </c>
      <c r="AE80" s="31">
        <f>PI()*(N80^2-(S80-W80*Y80)^2)/AC80</f>
        <v>9415.0361961098588</v>
      </c>
      <c r="AF80" s="31"/>
      <c r="AG80" s="31"/>
      <c r="AH80" s="31"/>
      <c r="AI80" s="8" t="s">
        <v>21</v>
      </c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/>
    </row>
    <row r="81" spans="2:52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N81" s="24"/>
      <c r="O81" s="24"/>
      <c r="P81" s="24"/>
      <c r="Q81" s="3"/>
      <c r="R81" s="3"/>
      <c r="S81" s="24"/>
      <c r="T81" s="24"/>
      <c r="U81" s="24"/>
      <c r="V81" s="24"/>
      <c r="X81" s="27"/>
      <c r="Y81" s="24"/>
      <c r="Z81" s="24"/>
      <c r="AA81" s="3"/>
      <c r="AB81" s="3"/>
      <c r="AC81" s="3"/>
      <c r="AD81" s="24"/>
      <c r="AE81" s="23"/>
      <c r="AF81" s="23"/>
      <c r="AG81" s="23"/>
      <c r="AH81" s="23"/>
      <c r="AI81" s="8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/>
    </row>
    <row r="82" spans="2:52">
      <c r="B82" s="2"/>
      <c r="C82" s="9" t="s">
        <v>68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2">
        <f>+D68</f>
        <v>324</v>
      </c>
      <c r="P82" s="32"/>
      <c r="Q82" s="32"/>
      <c r="R82" s="3" t="s">
        <v>65</v>
      </c>
      <c r="T82" s="32">
        <f>+O82</f>
        <v>324</v>
      </c>
      <c r="U82" s="32"/>
      <c r="V82" s="32"/>
      <c r="W82" s="24" t="s">
        <v>12</v>
      </c>
      <c r="X82" s="1">
        <v>2</v>
      </c>
      <c r="Y82" s="27" t="s">
        <v>8</v>
      </c>
      <c r="Z82" s="32">
        <f>+M78</f>
        <v>9.5299999999999994</v>
      </c>
      <c r="AA82" s="32"/>
      <c r="AB82" s="3" t="s">
        <v>67</v>
      </c>
      <c r="AC82" s="3"/>
      <c r="AD82" s="3">
        <v>64</v>
      </c>
      <c r="AE82" s="24" t="s">
        <v>9</v>
      </c>
      <c r="AF82" s="31">
        <f>PI()*(O82^4-(T82-X82*Z82)^4)/AD82</f>
        <v>116490126.58970629</v>
      </c>
      <c r="AG82" s="31"/>
      <c r="AH82" s="31"/>
      <c r="AI82" s="31"/>
      <c r="AJ82" s="31"/>
      <c r="AK82" s="31"/>
      <c r="AL82" s="8" t="s">
        <v>25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/>
    </row>
    <row r="83" spans="2:52">
      <c r="B83" s="2"/>
      <c r="C83" s="9"/>
      <c r="D83" s="3"/>
      <c r="E83" s="3"/>
      <c r="F83" s="3"/>
      <c r="G83" s="3"/>
      <c r="H83" s="3"/>
      <c r="I83" s="3"/>
      <c r="J83" s="3"/>
      <c r="K83" s="3"/>
      <c r="L83" s="3"/>
      <c r="M83" s="3"/>
      <c r="O83" s="24"/>
      <c r="P83" s="24"/>
      <c r="Q83" s="24"/>
      <c r="R83" s="3"/>
      <c r="T83" s="24"/>
      <c r="U83" s="24"/>
      <c r="V83" s="24"/>
      <c r="W83" s="24"/>
      <c r="Y83" s="27"/>
      <c r="Z83" s="24"/>
      <c r="AA83" s="24"/>
      <c r="AB83" s="3"/>
      <c r="AC83" s="3"/>
      <c r="AD83" s="3"/>
      <c r="AE83" s="24"/>
      <c r="AF83" s="23"/>
      <c r="AG83" s="23"/>
      <c r="AH83" s="23"/>
      <c r="AI83" s="23"/>
      <c r="AJ83" s="23"/>
      <c r="AK83" s="23"/>
      <c r="AL83" s="8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/>
    </row>
    <row r="84" spans="2:52">
      <c r="B84" s="2"/>
      <c r="C84" s="21" t="s">
        <v>66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R84" s="32">
        <f>+D68</f>
        <v>324</v>
      </c>
      <c r="S84" s="32"/>
      <c r="T84" s="32"/>
      <c r="U84" s="3" t="s">
        <v>65</v>
      </c>
      <c r="W84" s="32">
        <f>+R84</f>
        <v>324</v>
      </c>
      <c r="X84" s="32"/>
      <c r="Y84" s="32"/>
      <c r="Z84" s="24" t="s">
        <v>12</v>
      </c>
      <c r="AA84" s="1">
        <v>2</v>
      </c>
      <c r="AB84" s="27" t="s">
        <v>8</v>
      </c>
      <c r="AC84" s="32">
        <f>+M78</f>
        <v>9.5299999999999994</v>
      </c>
      <c r="AD84" s="32"/>
      <c r="AE84" s="3" t="s">
        <v>64</v>
      </c>
      <c r="AF84" s="3"/>
      <c r="AG84" s="3">
        <v>32</v>
      </c>
      <c r="AH84" s="24" t="s">
        <v>8</v>
      </c>
      <c r="AI84" s="32">
        <f>+R84</f>
        <v>324</v>
      </c>
      <c r="AJ84" s="32"/>
      <c r="AK84" s="3" t="s">
        <v>63</v>
      </c>
      <c r="AL84" s="31">
        <f>PI()*(R84^4-(W84-AA84*AC84)^4)/(AG84*AI84)</f>
        <v>719074.85549201409</v>
      </c>
      <c r="AM84" s="31"/>
      <c r="AN84" s="31"/>
      <c r="AO84" s="31"/>
      <c r="AP84" s="31"/>
      <c r="AQ84" s="8" t="s">
        <v>42</v>
      </c>
      <c r="AR84" s="3"/>
      <c r="AS84" s="3"/>
      <c r="AT84" s="3"/>
      <c r="AU84" s="3"/>
      <c r="AV84" s="3"/>
      <c r="AW84" s="3"/>
      <c r="AX84" s="3"/>
      <c r="AY84" s="3"/>
      <c r="AZ84" s="4"/>
    </row>
    <row r="85" spans="2:52">
      <c r="B85" s="2"/>
      <c r="C85" s="2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R85" s="24"/>
      <c r="S85" s="24"/>
      <c r="T85" s="24"/>
      <c r="U85" s="3"/>
      <c r="W85" s="24"/>
      <c r="X85" s="24"/>
      <c r="Y85" s="24"/>
      <c r="Z85" s="24"/>
      <c r="AB85" s="27"/>
      <c r="AC85" s="24"/>
      <c r="AD85" s="24"/>
      <c r="AE85" s="3"/>
      <c r="AF85" s="3"/>
      <c r="AG85" s="3"/>
      <c r="AH85" s="24"/>
      <c r="AI85" s="24"/>
      <c r="AJ85" s="24"/>
      <c r="AK85" s="3"/>
      <c r="AL85" s="23"/>
      <c r="AM85" s="23"/>
      <c r="AN85" s="23"/>
      <c r="AO85" s="23"/>
      <c r="AP85" s="23"/>
      <c r="AQ85" s="8"/>
      <c r="AR85" s="3"/>
      <c r="AS85" s="3"/>
      <c r="AT85" s="3"/>
      <c r="AU85" s="3"/>
      <c r="AV85" s="3"/>
      <c r="AW85" s="3"/>
      <c r="AX85" s="3"/>
      <c r="AY85" s="3"/>
      <c r="AZ85" s="4"/>
    </row>
    <row r="86" spans="2:52">
      <c r="B86" s="2"/>
      <c r="C86" s="3" t="s">
        <v>62</v>
      </c>
      <c r="D86" s="3"/>
      <c r="E86" s="3"/>
      <c r="F86" s="3"/>
      <c r="G86" s="3"/>
      <c r="H86" s="3"/>
      <c r="I86" s="3"/>
      <c r="J86" s="32">
        <f>+AF82</f>
        <v>116490126.58970629</v>
      </c>
      <c r="K86" s="32"/>
      <c r="L86" s="32"/>
      <c r="M86" s="32"/>
      <c r="N86" s="32"/>
      <c r="O86" s="3" t="s">
        <v>24</v>
      </c>
      <c r="P86" s="32">
        <f>+AE80</f>
        <v>9415.0361961098588</v>
      </c>
      <c r="Q86" s="32"/>
      <c r="R86" s="32"/>
      <c r="S86" s="32"/>
      <c r="T86" s="3" t="s">
        <v>20</v>
      </c>
      <c r="U86" s="31">
        <f>SQRT(J86/P86)</f>
        <v>111.23297723696871</v>
      </c>
      <c r="V86" s="31"/>
      <c r="W86" s="31"/>
      <c r="X86" s="8" t="s">
        <v>10</v>
      </c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4"/>
    </row>
    <row r="87" spans="2:52">
      <c r="B87" s="2"/>
      <c r="C87" s="3"/>
      <c r="D87" s="3"/>
      <c r="E87" s="3"/>
      <c r="F87" s="3"/>
      <c r="G87" s="3"/>
      <c r="H87" s="3"/>
      <c r="I87" s="3"/>
      <c r="J87" s="24"/>
      <c r="K87" s="24"/>
      <c r="L87" s="24"/>
      <c r="M87" s="24"/>
      <c r="N87" s="24"/>
      <c r="O87" s="3"/>
      <c r="P87" s="24"/>
      <c r="Q87" s="24"/>
      <c r="R87" s="24"/>
      <c r="S87" s="24"/>
      <c r="T87" s="3"/>
      <c r="U87" s="23"/>
      <c r="V87" s="23"/>
      <c r="W87" s="23"/>
      <c r="X87" s="8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4"/>
    </row>
    <row r="88" spans="2:52">
      <c r="B88" s="2"/>
      <c r="C88" s="3" t="s">
        <v>82</v>
      </c>
      <c r="D88" s="3"/>
      <c r="E88" s="3"/>
      <c r="F88" s="3"/>
      <c r="G88" s="3"/>
      <c r="H88" s="3"/>
      <c r="I88" s="3"/>
      <c r="J88" s="3"/>
      <c r="K88" s="24"/>
      <c r="O88" s="32">
        <f>+D68</f>
        <v>324</v>
      </c>
      <c r="P88" s="32"/>
      <c r="Q88" s="32"/>
      <c r="R88" s="6" t="s">
        <v>61</v>
      </c>
      <c r="T88" s="32">
        <f>+O88</f>
        <v>324</v>
      </c>
      <c r="U88" s="32"/>
      <c r="V88" s="32"/>
      <c r="W88" s="24" t="s">
        <v>12</v>
      </c>
      <c r="X88" s="1">
        <v>2</v>
      </c>
      <c r="Y88" s="27" t="s">
        <v>8</v>
      </c>
      <c r="Z88" s="32">
        <f>+M78</f>
        <v>9.5299999999999994</v>
      </c>
      <c r="AA88" s="32"/>
      <c r="AB88" s="26" t="s">
        <v>60</v>
      </c>
      <c r="AC88" s="23"/>
      <c r="AD88" s="25">
        <v>6</v>
      </c>
      <c r="AE88" s="25" t="s">
        <v>9</v>
      </c>
      <c r="AF88" s="31">
        <f>(O88^3-(T88-X88*Z88)^3)/AD88</f>
        <v>942723.36770266667</v>
      </c>
      <c r="AG88" s="31"/>
      <c r="AH88" s="31"/>
      <c r="AI88" s="31"/>
      <c r="AJ88" s="8" t="s">
        <v>42</v>
      </c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4"/>
    </row>
    <row r="89" spans="2:52">
      <c r="B89" s="2"/>
      <c r="C89" s="3"/>
      <c r="D89" s="3"/>
      <c r="E89" s="3"/>
      <c r="F89" s="3"/>
      <c r="G89" s="3"/>
      <c r="H89" s="3"/>
      <c r="I89" s="3"/>
      <c r="J89" s="3"/>
      <c r="K89" s="24"/>
      <c r="L89" s="24"/>
      <c r="M89" s="24"/>
      <c r="N89" s="24"/>
      <c r="O89" s="6"/>
      <c r="Q89" s="24"/>
      <c r="R89" s="24"/>
      <c r="S89" s="24"/>
      <c r="T89" s="24"/>
      <c r="V89" s="27"/>
      <c r="W89" s="24"/>
      <c r="X89" s="24"/>
      <c r="Y89" s="26"/>
      <c r="Z89" s="23"/>
      <c r="AA89" s="25"/>
      <c r="AB89" s="25"/>
      <c r="AC89" s="23"/>
      <c r="AD89" s="23"/>
      <c r="AE89" s="23"/>
      <c r="AF89" s="23"/>
      <c r="AG89" s="8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4"/>
    </row>
    <row r="90" spans="2:52">
      <c r="B90" s="2"/>
      <c r="C90" s="3" t="s">
        <v>59</v>
      </c>
      <c r="D90" s="3"/>
      <c r="E90" s="3"/>
      <c r="F90" s="3"/>
      <c r="G90" s="3"/>
      <c r="H90" s="3"/>
      <c r="I90" s="3"/>
      <c r="J90" s="3"/>
      <c r="K90" s="32">
        <f>+D68</f>
        <v>324</v>
      </c>
      <c r="L90" s="32"/>
      <c r="M90" s="32"/>
      <c r="N90" s="24" t="s">
        <v>12</v>
      </c>
      <c r="O90" s="32">
        <f>+M78</f>
        <v>9.5299999999999994</v>
      </c>
      <c r="P90" s="32"/>
      <c r="Q90" s="3" t="s">
        <v>58</v>
      </c>
      <c r="R90" s="3"/>
      <c r="S90" s="32">
        <f>+M78</f>
        <v>9.5299999999999994</v>
      </c>
      <c r="T90" s="32"/>
      <c r="U90" s="3" t="s">
        <v>24</v>
      </c>
      <c r="V90" s="3">
        <v>2</v>
      </c>
      <c r="W90" s="24" t="s">
        <v>9</v>
      </c>
      <c r="X90" s="31">
        <f>PI()*(K90-O90)^2*S90/V90</f>
        <v>1480373.2162953343</v>
      </c>
      <c r="Y90" s="31"/>
      <c r="Z90" s="31"/>
      <c r="AA90" s="31"/>
      <c r="AB90" s="31"/>
      <c r="AC90" s="8" t="s">
        <v>42</v>
      </c>
      <c r="AD90" s="3"/>
      <c r="AE90" s="3"/>
      <c r="AF90" s="3"/>
      <c r="AG90" s="3" t="s">
        <v>76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4"/>
    </row>
    <row r="91" spans="2:52" ht="12" thickBot="1"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2"/>
    </row>
  </sheetData>
  <sheetProtection algorithmName="SHA-512" hashValue="dqxcXvKZZ7W9h4EIk+Fatm+joPv2E+QcFZ8Aa7lNmndlb8Rfv2sWBvUqjTxGCyqD9ZU3UE0h1yEl0lEpLdO2xA==" saltValue="XBAKn3jwreRc3IiBBtzKWA==" spinCount="100000" sheet="1" objects="1" scenarios="1"/>
  <mergeCells count="150">
    <mergeCell ref="Q54:R54"/>
    <mergeCell ref="Q55:R55"/>
    <mergeCell ref="P18:Q18"/>
    <mergeCell ref="AK44:AM44"/>
    <mergeCell ref="AO44:AP44"/>
    <mergeCell ref="AS44:AW44"/>
    <mergeCell ref="P40:R40"/>
    <mergeCell ref="T40:U40"/>
    <mergeCell ref="Y40:AA40"/>
    <mergeCell ref="AC40:AD40"/>
    <mergeCell ref="AF40:AG40"/>
    <mergeCell ref="AK39:AM39"/>
    <mergeCell ref="AO39:AP39"/>
    <mergeCell ref="S37:V37"/>
    <mergeCell ref="AF39:AG39"/>
    <mergeCell ref="AC39:AD39"/>
    <mergeCell ref="B2:AZ2"/>
    <mergeCell ref="AK40:AM40"/>
    <mergeCell ref="AO40:AP40"/>
    <mergeCell ref="AS40:AW40"/>
    <mergeCell ref="AO43:AP43"/>
    <mergeCell ref="AS43:AW43"/>
    <mergeCell ref="AF36:AG36"/>
    <mergeCell ref="AK36:AN36"/>
    <mergeCell ref="L41:P41"/>
    <mergeCell ref="R41:V41"/>
    <mergeCell ref="P43:R43"/>
    <mergeCell ref="T43:U43"/>
    <mergeCell ref="Y43:AA43"/>
    <mergeCell ref="AC43:AD43"/>
    <mergeCell ref="AF43:AG43"/>
    <mergeCell ref="AK43:AM43"/>
    <mergeCell ref="AS39:AW39"/>
    <mergeCell ref="F40:G40"/>
    <mergeCell ref="I40:J40"/>
    <mergeCell ref="X37:AA37"/>
    <mergeCell ref="P36:Q36"/>
    <mergeCell ref="S36:T36"/>
    <mergeCell ref="X36:Y36"/>
    <mergeCell ref="AA36:AB36"/>
    <mergeCell ref="I50:M50"/>
    <mergeCell ref="O50:R50"/>
    <mergeCell ref="T50:V50"/>
    <mergeCell ref="I51:M51"/>
    <mergeCell ref="O51:R51"/>
    <mergeCell ref="T51:V51"/>
    <mergeCell ref="AC44:AD44"/>
    <mergeCell ref="AF44:AG44"/>
    <mergeCell ref="I44:J44"/>
    <mergeCell ref="P44:R44"/>
    <mergeCell ref="T44:U44"/>
    <mergeCell ref="Y44:AA44"/>
    <mergeCell ref="G52:I52"/>
    <mergeCell ref="K52:M52"/>
    <mergeCell ref="O52:Q52"/>
    <mergeCell ref="AK35:AN35"/>
    <mergeCell ref="M29:N29"/>
    <mergeCell ref="E47:I47"/>
    <mergeCell ref="K47:M47"/>
    <mergeCell ref="H32:I32"/>
    <mergeCell ref="K32:L32"/>
    <mergeCell ref="H33:I33"/>
    <mergeCell ref="K33:L33"/>
    <mergeCell ref="P35:Q35"/>
    <mergeCell ref="S35:T35"/>
    <mergeCell ref="L30:M30"/>
    <mergeCell ref="G31:H31"/>
    <mergeCell ref="L31:M31"/>
    <mergeCell ref="L45:P45"/>
    <mergeCell ref="P39:R39"/>
    <mergeCell ref="T39:U39"/>
    <mergeCell ref="Y39:AA39"/>
    <mergeCell ref="X35:Y35"/>
    <mergeCell ref="AA35:AB35"/>
    <mergeCell ref="AF35:AG35"/>
    <mergeCell ref="N37:Q37"/>
    <mergeCell ref="E26:F26"/>
    <mergeCell ref="O47:R47"/>
    <mergeCell ref="E48:I48"/>
    <mergeCell ref="K48:M48"/>
    <mergeCell ref="O48:R48"/>
    <mergeCell ref="L27:S27"/>
    <mergeCell ref="D27:E27"/>
    <mergeCell ref="D28:E28"/>
    <mergeCell ref="F45:J45"/>
    <mergeCell ref="R45:V45"/>
    <mergeCell ref="F41:J41"/>
    <mergeCell ref="F43:G43"/>
    <mergeCell ref="I43:J43"/>
    <mergeCell ref="G29:H29"/>
    <mergeCell ref="J29:K29"/>
    <mergeCell ref="G30:H30"/>
    <mergeCell ref="O30:Q30"/>
    <mergeCell ref="O31:Q31"/>
    <mergeCell ref="F39:G39"/>
    <mergeCell ref="I39:J39"/>
    <mergeCell ref="F44:G44"/>
    <mergeCell ref="S58:T58"/>
    <mergeCell ref="V58:W58"/>
    <mergeCell ref="Y58:Z58"/>
    <mergeCell ref="AB58:AC58"/>
    <mergeCell ref="AE58:AF58"/>
    <mergeCell ref="AH58:AI58"/>
    <mergeCell ref="AN58:AO58"/>
    <mergeCell ref="AP54:AS54"/>
    <mergeCell ref="AQ58:AT58"/>
    <mergeCell ref="AE54:AF54"/>
    <mergeCell ref="AJ54:AK54"/>
    <mergeCell ref="T54:U54"/>
    <mergeCell ref="W54:X54"/>
    <mergeCell ref="AB54:AC54"/>
    <mergeCell ref="T55:U55"/>
    <mergeCell ref="W55:X55"/>
    <mergeCell ref="AB55:AC55"/>
    <mergeCell ref="AE55:AF55"/>
    <mergeCell ref="AJ55:AK55"/>
    <mergeCell ref="AP55:AS55"/>
    <mergeCell ref="R84:T84"/>
    <mergeCell ref="W84:Y84"/>
    <mergeCell ref="B61:AZ61"/>
    <mergeCell ref="N80:P80"/>
    <mergeCell ref="S80:U80"/>
    <mergeCell ref="O82:Q82"/>
    <mergeCell ref="T82:V82"/>
    <mergeCell ref="Z82:AA82"/>
    <mergeCell ref="Q76:X76"/>
    <mergeCell ref="Y80:Z80"/>
    <mergeCell ref="AE80:AH80"/>
    <mergeCell ref="AF82:AK82"/>
    <mergeCell ref="AL84:AP84"/>
    <mergeCell ref="D71:D72"/>
    <mergeCell ref="D68:D70"/>
    <mergeCell ref="R74:S74"/>
    <mergeCell ref="D66:D67"/>
    <mergeCell ref="G78:H78"/>
    <mergeCell ref="J78:K78"/>
    <mergeCell ref="M78:N78"/>
    <mergeCell ref="AC84:AD84"/>
    <mergeCell ref="AI84:AJ84"/>
    <mergeCell ref="AF88:AI88"/>
    <mergeCell ref="X90:AB90"/>
    <mergeCell ref="O90:P90"/>
    <mergeCell ref="S90:T90"/>
    <mergeCell ref="K90:M90"/>
    <mergeCell ref="O88:Q88"/>
    <mergeCell ref="T88:V88"/>
    <mergeCell ref="Z88:AA88"/>
    <mergeCell ref="J86:N86"/>
    <mergeCell ref="P86:S86"/>
    <mergeCell ref="U86:W86"/>
  </mergeCells>
  <dataValidations disablePrompts="1" count="1">
    <dataValidation type="list" allowBlank="1" showInputMessage="1" showErrorMessage="1" sqref="L27 Q76" xr:uid="{3A9704DF-7D8B-4027-8BEE-1F12EDADFF92}">
      <formula1>"takozaltı ark kaynağı,elektrik direnç kaynağı"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2017-11-19T10:33:17Z</dcterms:created>
  <dcterms:modified xsi:type="dcterms:W3CDTF">2020-12-08T08:24:48Z</dcterms:modified>
</cp:coreProperties>
</file>