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cesitli_hesaplamalar\"/>
    </mc:Choice>
  </mc:AlternateContent>
  <xr:revisionPtr revIDLastSave="0" documentId="13_ncr:1_{59740881-FDA5-4F05-A8A6-FC7A5A164041}" xr6:coauthVersionLast="31" xr6:coauthVersionMax="31" xr10:uidLastSave="{00000000-0000-0000-0000-000000000000}"/>
  <bookViews>
    <workbookView xWindow="0" yWindow="90" windowWidth="22980" windowHeight="948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K39" i="1" l="1"/>
  <c r="D39" i="1"/>
  <c r="T39" i="1" l="1"/>
  <c r="J40" i="1" s="1"/>
  <c r="D43" i="1"/>
  <c r="D45" i="1"/>
  <c r="D49" i="1"/>
  <c r="H40" i="1"/>
  <c r="D40" i="1"/>
  <c r="K11" i="1"/>
  <c r="K10" i="1"/>
  <c r="M10" i="1" s="1"/>
  <c r="H11" i="1" s="1"/>
  <c r="H9" i="1"/>
  <c r="E9" i="1"/>
  <c r="G7" i="1"/>
  <c r="E7" i="1"/>
  <c r="N11" i="1" l="1"/>
  <c r="Q39" i="1" s="1"/>
  <c r="K9" i="1"/>
  <c r="N39" i="1" s="1"/>
  <c r="V39" i="1" s="1"/>
  <c r="L40" i="1"/>
  <c r="J7" i="1"/>
  <c r="G41" i="1" l="1"/>
  <c r="G43" i="1" s="1"/>
  <c r="J43" i="1" s="1"/>
  <c r="G49" i="1" l="1"/>
  <c r="J49" i="1" s="1"/>
  <c r="G45" i="1"/>
  <c r="J45" i="1" s="1"/>
</calcChain>
</file>

<file path=xl/sharedStrings.xml><?xml version="1.0" encoding="utf-8"?>
<sst xmlns="http://schemas.openxmlformats.org/spreadsheetml/2006/main" count="68" uniqueCount="39">
  <si>
    <t>Lb</t>
  </si>
  <si>
    <t xml:space="preserve">fck = C = </t>
  </si>
  <si>
    <t>N/mm² (Mpa.) (beton silindirik karakteristik mukavemeti)</t>
  </si>
  <si>
    <t xml:space="preserve">fyk = S = </t>
  </si>
  <si>
    <t>N/mm² (Mpa.) (çelik akma mukavemeti)</t>
  </si>
  <si>
    <r>
      <t>g</t>
    </r>
    <r>
      <rPr>
        <vertAlign val="subscript"/>
        <sz val="8"/>
        <rFont val="Arial"/>
        <family val="2"/>
        <charset val="162"/>
      </rPr>
      <t>mc</t>
    </r>
    <r>
      <rPr>
        <sz val="8"/>
        <rFont val="Arial"/>
        <family val="2"/>
        <charset val="162"/>
      </rPr>
      <t xml:space="preserve"> =</t>
    </r>
  </si>
  <si>
    <t>fcd =</t>
  </si>
  <si>
    <t xml:space="preserve"> / </t>
  </si>
  <si>
    <t>=</t>
  </si>
  <si>
    <t>N/mm²</t>
  </si>
  <si>
    <r>
      <t>g</t>
    </r>
    <r>
      <rPr>
        <vertAlign val="subscript"/>
        <sz val="8"/>
        <rFont val="Arial"/>
        <family val="2"/>
        <charset val="162"/>
      </rPr>
      <t>ms</t>
    </r>
    <r>
      <rPr>
        <sz val="8"/>
        <rFont val="Arial"/>
        <family val="2"/>
        <charset val="162"/>
      </rPr>
      <t xml:space="preserve"> =</t>
    </r>
  </si>
  <si>
    <t>fyd =</t>
  </si>
  <si>
    <r>
      <t>fctk = 0.35 *</t>
    </r>
    <r>
      <rPr>
        <sz val="8"/>
        <rFont val="Symbol"/>
        <family val="1"/>
        <charset val="2"/>
      </rPr>
      <t>Ö</t>
    </r>
    <r>
      <rPr>
        <sz val="8"/>
        <rFont val="Arial"/>
        <family val="2"/>
        <charset val="162"/>
      </rPr>
      <t xml:space="preserve"> fck =</t>
    </r>
  </si>
  <si>
    <r>
      <t xml:space="preserve">* </t>
    </r>
    <r>
      <rPr>
        <sz val="8"/>
        <rFont val="Symbol"/>
        <family val="1"/>
        <charset val="2"/>
      </rPr>
      <t>Ö</t>
    </r>
  </si>
  <si>
    <r>
      <t xml:space="preserve">fctd = fctk / </t>
    </r>
    <r>
      <rPr>
        <sz val="8"/>
        <rFont val="Symbol"/>
        <family val="1"/>
        <charset val="2"/>
      </rPr>
      <t>g</t>
    </r>
    <r>
      <rPr>
        <vertAlign val="subscript"/>
        <sz val="8"/>
        <rFont val="Arial"/>
        <family val="2"/>
        <charset val="162"/>
      </rPr>
      <t>mc</t>
    </r>
    <r>
      <rPr>
        <sz val="8"/>
        <rFont val="Arial"/>
        <family val="2"/>
        <charset val="162"/>
      </rPr>
      <t xml:space="preserve"> =</t>
    </r>
  </si>
  <si>
    <t xml:space="preserve"> /</t>
  </si>
  <si>
    <t>*</t>
  </si>
  <si>
    <t>mm</t>
  </si>
  <si>
    <t>Lbmax =</t>
  </si>
  <si>
    <t xml:space="preserve">TS 500 madde 9.1.2.1   </t>
  </si>
  <si>
    <t>***</t>
  </si>
  <si>
    <t>nervürlü donatıda Lb = ( 0,12 * fyd * Ø / fctd ) &gt; ( 20 * Ø )</t>
  </si>
  <si>
    <t>düz yüzeyli  Lb = ( 0,24 * fyd * Ø / fctd ) &gt; ( 40 * Ø )</t>
  </si>
  <si>
    <t>Aynı kesitte boyuna donatının yarısından fazlası ekleniyorsa, Lo ≥ 1,50 * Lb</t>
  </si>
  <si>
    <t>donatı çapına göre artış</t>
  </si>
  <si>
    <t>donatının yarısından fazlası ekleniyormu ?</t>
  </si>
  <si>
    <t>evet</t>
  </si>
  <si>
    <t>Konum I : Genel durum (Konum II de olmayan bütün çubuklar)</t>
  </si>
  <si>
    <t xml:space="preserve">TS 500 madde 9.1.1 </t>
  </si>
  <si>
    <t>Aynı kesitte boyuna donatının yarısı veya daha azı ekleniyorsa, Lo ≥ 1,25 * Lb</t>
  </si>
  <si>
    <t>TS 500 madde 9.2.7-c  (Kolon boyuna donatı eki durumunda)</t>
  </si>
  <si>
    <t>konum durumuna göre artış</t>
  </si>
  <si>
    <t>Bu kenetlenme kolon boyuna donatısı ise</t>
  </si>
  <si>
    <t>Donatı çapının, 32 mm &lt; Ø ≤ 40 mm olduğu durumlarda yukarıdaki denklemlerden hesaplanan kenetlenme boyu, 
100 / ( 132 - Ø ) katsayısı ile çarpılarak artırılır.</t>
  </si>
  <si>
    <t>Konum II</t>
  </si>
  <si>
    <t>dikkat sadece sarı hücrelere rakam giriniz.</t>
  </si>
  <si>
    <r>
      <rPr>
        <b/>
        <sz val="12"/>
        <color theme="9" tint="-0.499984740745262"/>
        <rFont val="Arial"/>
        <family val="2"/>
        <charset val="162"/>
      </rPr>
      <t>DONATI KENETLENME BOYU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 0532 366 02 04   www.betoncelik.com )</t>
    </r>
  </si>
  <si>
    <r>
      <t xml:space="preserve">Denklem 9.1 den hesaplanan kenetlenme boyları, Konum </t>
    </r>
    <r>
      <rPr>
        <sz val="8"/>
        <color theme="1"/>
        <rFont val="Symbol"/>
        <family val="1"/>
        <charset val="2"/>
      </rPr>
      <t>II</t>
    </r>
    <r>
      <rPr>
        <sz val="8"/>
        <color theme="1"/>
        <rFont val="Arial"/>
        <family val="2"/>
        <charset val="162"/>
      </rPr>
      <t xml:space="preserve"> 'ye giren çubuklar için 1,0 ile, Konum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'e giren çubuklar için ise 1,4 ile çarpılmalıdır.</t>
    </r>
  </si>
  <si>
    <r>
      <t>Konum II : Betonlama sırasında eğimi yatayla 45</t>
    </r>
    <r>
      <rPr>
        <vertAlign val="superscript"/>
        <sz val="8"/>
        <color theme="1"/>
        <rFont val="Arial"/>
        <family val="2"/>
        <charset val="162"/>
      </rPr>
      <t>o</t>
    </r>
    <r>
      <rPr>
        <sz val="8"/>
        <color theme="1"/>
        <rFont val="Arial"/>
        <family val="2"/>
        <charset val="162"/>
      </rPr>
      <t xml:space="preserve"> - 90</t>
    </r>
    <r>
      <rPr>
        <vertAlign val="superscript"/>
        <sz val="8"/>
        <color theme="1"/>
        <rFont val="Arial"/>
        <family val="2"/>
        <charset val="162"/>
      </rPr>
      <t>o</t>
    </r>
    <r>
      <rPr>
        <sz val="8"/>
        <color theme="1"/>
        <rFont val="Arial"/>
        <family val="2"/>
        <charset val="162"/>
      </rPr>
      <t xml:space="preserve"> arasında olanlar ile, daha az eğimli veya yatay olup da betonlama sırasında kesitin alt yarısında veya kesitin serbest üst yüzünden 300 mm den daha uzakta olan çubuklar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</si>
</sst>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Ø&quot;#,##0"/>
  </numFmts>
  <fonts count="15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8"/>
      <name val="Symbol"/>
      <family val="1"/>
      <charset val="2"/>
    </font>
    <font>
      <vertAlign val="subscript"/>
      <sz val="8"/>
      <name val="Arial"/>
      <family val="2"/>
      <charset val="162"/>
    </font>
    <font>
      <b/>
      <sz val="8"/>
      <color theme="1"/>
      <name val="Arial"/>
      <family val="2"/>
      <charset val="162"/>
    </font>
    <font>
      <u/>
      <sz val="8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  <font>
      <sz val="8"/>
      <color theme="1"/>
      <name val="Symbol"/>
      <family val="1"/>
      <charset val="2"/>
    </font>
    <font>
      <vertAlign val="superscript"/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Border="1" applyProtection="1">
      <protection hidden="1"/>
    </xf>
    <xf numFmtId="0" fontId="5" fillId="2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Protection="1"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4" fillId="0" borderId="3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vertical="center"/>
      <protection hidden="1"/>
    </xf>
    <xf numFmtId="0" fontId="4" fillId="0" borderId="0" xfId="0" applyNumberFormat="1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0</xdr:rowOff>
    </xdr:from>
    <xdr:to>
      <xdr:col>15</xdr:col>
      <xdr:colOff>0</xdr:colOff>
      <xdr:row>15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81000" y="2407920"/>
          <a:ext cx="2476500" cy="0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182880</xdr:colOff>
      <xdr:row>15</xdr:row>
      <xdr:rowOff>114300</xdr:rowOff>
    </xdr:from>
    <xdr:to>
      <xdr:col>23</xdr:col>
      <xdr:colOff>182880</xdr:colOff>
      <xdr:row>15</xdr:row>
      <xdr:rowOff>114300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659380" y="1539240"/>
          <a:ext cx="2476500" cy="0"/>
        </a:xfrm>
        <a:prstGeom prst="line">
          <a:avLst/>
        </a:prstGeom>
        <a:ln w="412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68580</xdr:rowOff>
    </xdr:from>
    <xdr:to>
      <xdr:col>11</xdr:col>
      <xdr:colOff>0</xdr:colOff>
      <xdr:row>18</xdr:row>
      <xdr:rowOff>76200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667000" y="1623060"/>
          <a:ext cx="0" cy="266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18</xdr:row>
      <xdr:rowOff>0</xdr:rowOff>
    </xdr:from>
    <xdr:to>
      <xdr:col>15</xdr:col>
      <xdr:colOff>114300</xdr:colOff>
      <xdr:row>18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590800" y="1813560"/>
          <a:ext cx="952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186690</xdr:colOff>
      <xdr:row>16</xdr:row>
      <xdr:rowOff>53340</xdr:rowOff>
    </xdr:from>
    <xdr:to>
      <xdr:col>14</xdr:col>
      <xdr:colOff>186690</xdr:colOff>
      <xdr:row>18</xdr:row>
      <xdr:rowOff>87630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425190" y="1607820"/>
          <a:ext cx="0" cy="293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148590</xdr:colOff>
      <xdr:row>17</xdr:row>
      <xdr:rowOff>91440</xdr:rowOff>
    </xdr:from>
    <xdr:to>
      <xdr:col>11</xdr:col>
      <xdr:colOff>41910</xdr:colOff>
      <xdr:row>18</xdr:row>
      <xdr:rowOff>41910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2625090" y="1775460"/>
          <a:ext cx="83820" cy="800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17</xdr:row>
      <xdr:rowOff>87630</xdr:rowOff>
    </xdr:from>
    <xdr:to>
      <xdr:col>15</xdr:col>
      <xdr:colOff>38100</xdr:colOff>
      <xdr:row>18</xdr:row>
      <xdr:rowOff>38100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3383280" y="1771650"/>
          <a:ext cx="83820" cy="800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121920</xdr:colOff>
      <xdr:row>13</xdr:row>
      <xdr:rowOff>99060</xdr:rowOff>
    </xdr:from>
    <xdr:to>
      <xdr:col>19</xdr:col>
      <xdr:colOff>175260</xdr:colOff>
      <xdr:row>15</xdr:row>
      <xdr:rowOff>114300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3931920" y="2133600"/>
          <a:ext cx="434340" cy="2743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12</xdr:row>
      <xdr:rowOff>106680</xdr:rowOff>
    </xdr:from>
    <xdr:to>
      <xdr:col>12</xdr:col>
      <xdr:colOff>0</xdr:colOff>
      <xdr:row>15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2110740" y="1752600"/>
          <a:ext cx="746760" cy="2819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50"/>
  <sheetViews>
    <sheetView showGridLines="0" tabSelected="1" zoomScaleNormal="100" workbookViewId="0">
      <selection activeCell="AJ2" sqref="AJ2"/>
    </sheetView>
  </sheetViews>
  <sheetFormatPr defaultColWidth="8.85546875" defaultRowHeight="11.25" x14ac:dyDescent="0.25"/>
  <cols>
    <col min="1" max="867" width="2.7109375" style="14" customWidth="1"/>
    <col min="868" max="16384" width="8.85546875" style="14"/>
  </cols>
  <sheetData>
    <row r="1" spans="2:41" ht="12" thickBot="1" x14ac:dyDescent="0.3"/>
    <row r="2" spans="2:41" ht="39" customHeight="1" x14ac:dyDescent="0.25">
      <c r="B2" s="31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9"/>
      <c r="AI2" s="10"/>
      <c r="AJ2" s="10"/>
      <c r="AK2" s="10"/>
      <c r="AL2" s="10"/>
      <c r="AM2" s="10"/>
      <c r="AN2" s="10"/>
      <c r="AO2" s="10"/>
    </row>
    <row r="3" spans="2:41" x14ac:dyDescent="0.25">
      <c r="B3" s="1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8" t="s">
        <v>35</v>
      </c>
      <c r="S3" s="4"/>
      <c r="T3" s="4"/>
      <c r="U3" s="4"/>
      <c r="X3" s="4"/>
      <c r="Y3" s="4"/>
      <c r="Z3" s="4"/>
      <c r="AB3" s="4"/>
      <c r="AC3" s="4"/>
      <c r="AD3" s="4"/>
      <c r="AE3" s="4"/>
      <c r="AF3" s="4"/>
      <c r="AG3" s="4"/>
      <c r="AH3" s="11"/>
      <c r="AI3" s="12"/>
      <c r="AJ3" s="12"/>
      <c r="AK3" s="12"/>
      <c r="AL3" s="12"/>
      <c r="AM3" s="12"/>
      <c r="AN3" s="12"/>
      <c r="AO3" s="12"/>
    </row>
    <row r="4" spans="2:41" x14ac:dyDescent="0.2">
      <c r="B4" s="15"/>
      <c r="C4" s="1" t="s">
        <v>1</v>
      </c>
      <c r="D4" s="1"/>
      <c r="E4" s="1"/>
      <c r="F4" s="2">
        <v>25</v>
      </c>
      <c r="G4" s="1" t="s">
        <v>2</v>
      </c>
      <c r="H4" s="1"/>
      <c r="I4" s="1"/>
      <c r="J4" s="1"/>
      <c r="K4" s="1"/>
      <c r="L4" s="1"/>
      <c r="M4" s="1"/>
      <c r="N4" s="1"/>
      <c r="O4" s="1"/>
      <c r="P4" s="1"/>
      <c r="Q4" s="3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15"/>
      <c r="AI4" s="4"/>
      <c r="AJ4" s="4"/>
      <c r="AK4" s="4"/>
      <c r="AL4" s="4"/>
      <c r="AM4" s="4"/>
      <c r="AN4" s="4"/>
      <c r="AO4" s="4"/>
    </row>
    <row r="5" spans="2:41" x14ac:dyDescent="0.2">
      <c r="B5" s="15"/>
      <c r="C5" s="1" t="s">
        <v>3</v>
      </c>
      <c r="D5" s="1"/>
      <c r="E5" s="1"/>
      <c r="F5" s="27">
        <v>220</v>
      </c>
      <c r="G5" s="27"/>
      <c r="H5" s="1" t="s">
        <v>4</v>
      </c>
      <c r="I5" s="1"/>
      <c r="J5" s="1"/>
      <c r="K5" s="1"/>
      <c r="L5" s="1"/>
      <c r="M5" s="1"/>
      <c r="N5" s="1"/>
      <c r="O5" s="1"/>
      <c r="P5" s="1"/>
      <c r="Q5" s="3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6"/>
    </row>
    <row r="6" spans="2:41" x14ac:dyDescent="0.2">
      <c r="B6" s="15"/>
      <c r="C6" s="5" t="s">
        <v>5</v>
      </c>
      <c r="D6" s="1"/>
      <c r="E6" s="27">
        <v>1.5</v>
      </c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6"/>
    </row>
    <row r="7" spans="2:41" x14ac:dyDescent="0.2">
      <c r="B7" s="15"/>
      <c r="C7" s="1" t="s">
        <v>6</v>
      </c>
      <c r="D7" s="1"/>
      <c r="E7" s="1">
        <f>+F4</f>
        <v>25</v>
      </c>
      <c r="F7" s="1" t="s">
        <v>7</v>
      </c>
      <c r="G7" s="26">
        <f>+E6</f>
        <v>1.5</v>
      </c>
      <c r="H7" s="26"/>
      <c r="I7" s="13" t="s">
        <v>8</v>
      </c>
      <c r="J7" s="26">
        <f>+E7/G7</f>
        <v>16.666666666666668</v>
      </c>
      <c r="K7" s="26"/>
      <c r="L7" s="1" t="s">
        <v>9</v>
      </c>
      <c r="M7" s="1"/>
      <c r="N7" s="1"/>
      <c r="O7" s="1"/>
      <c r="P7" s="1"/>
      <c r="Q7" s="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6"/>
    </row>
    <row r="8" spans="2:41" x14ac:dyDescent="0.2">
      <c r="B8" s="15"/>
      <c r="C8" s="5" t="s">
        <v>10</v>
      </c>
      <c r="D8" s="1"/>
      <c r="E8" s="27">
        <v>1.1499999999999999</v>
      </c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3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6"/>
    </row>
    <row r="9" spans="2:41" x14ac:dyDescent="0.2">
      <c r="B9" s="15"/>
      <c r="C9" s="1" t="s">
        <v>11</v>
      </c>
      <c r="D9" s="1"/>
      <c r="E9" s="26">
        <f>+F5</f>
        <v>220</v>
      </c>
      <c r="F9" s="26"/>
      <c r="G9" s="1" t="s">
        <v>7</v>
      </c>
      <c r="H9" s="26">
        <f>+E8</f>
        <v>1.1499999999999999</v>
      </c>
      <c r="I9" s="26"/>
      <c r="J9" s="13" t="s">
        <v>8</v>
      </c>
      <c r="K9" s="26">
        <f>+E9/H9</f>
        <v>191.30434782608697</v>
      </c>
      <c r="L9" s="26"/>
      <c r="M9" s="1" t="s">
        <v>9</v>
      </c>
      <c r="N9" s="1"/>
      <c r="O9" s="1"/>
      <c r="P9" s="1"/>
      <c r="Q9" s="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6"/>
    </row>
    <row r="10" spans="2:41" x14ac:dyDescent="0.2">
      <c r="B10" s="15"/>
      <c r="C10" s="1" t="s">
        <v>12</v>
      </c>
      <c r="D10" s="1"/>
      <c r="E10" s="1"/>
      <c r="F10" s="1"/>
      <c r="G10" s="1"/>
      <c r="H10" s="26">
        <v>0.35</v>
      </c>
      <c r="I10" s="26"/>
      <c r="J10" s="1" t="s">
        <v>13</v>
      </c>
      <c r="K10" s="1">
        <f>+F4</f>
        <v>25</v>
      </c>
      <c r="L10" s="13" t="s">
        <v>8</v>
      </c>
      <c r="M10" s="26">
        <f>H10*SQRT(K10)</f>
        <v>1.75</v>
      </c>
      <c r="N10" s="26"/>
      <c r="O10" s="1" t="s">
        <v>9</v>
      </c>
      <c r="P10" s="1"/>
      <c r="Q10" s="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6"/>
    </row>
    <row r="11" spans="2:41" x14ac:dyDescent="0.2">
      <c r="B11" s="15"/>
      <c r="C11" s="1" t="s">
        <v>14</v>
      </c>
      <c r="D11" s="1"/>
      <c r="E11" s="1"/>
      <c r="F11" s="1"/>
      <c r="G11" s="1"/>
      <c r="H11" s="26">
        <f>+M10</f>
        <v>1.75</v>
      </c>
      <c r="I11" s="26"/>
      <c r="J11" s="1" t="s">
        <v>15</v>
      </c>
      <c r="K11" s="26">
        <f>+E6</f>
        <v>1.5</v>
      </c>
      <c r="L11" s="26"/>
      <c r="M11" s="13" t="s">
        <v>8</v>
      </c>
      <c r="N11" s="26">
        <f>+H11/K11</f>
        <v>1.1666666666666667</v>
      </c>
      <c r="O11" s="26"/>
      <c r="P11" s="1" t="s">
        <v>9</v>
      </c>
      <c r="Q11" s="3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6"/>
    </row>
    <row r="12" spans="2:41" x14ac:dyDescent="0.2">
      <c r="B12" s="15"/>
      <c r="C12" s="1"/>
      <c r="D12" s="1"/>
      <c r="E12" s="1"/>
      <c r="F12" s="1"/>
      <c r="G12" s="1"/>
      <c r="H12" s="13"/>
      <c r="I12" s="13"/>
      <c r="J12" s="1"/>
      <c r="K12" s="13"/>
      <c r="L12" s="13"/>
      <c r="M12" s="13"/>
      <c r="N12" s="13"/>
      <c r="O12" s="13"/>
      <c r="P12" s="1"/>
      <c r="Q12" s="3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6"/>
    </row>
    <row r="13" spans="2:41" x14ac:dyDescent="0.25">
      <c r="B13" s="15"/>
      <c r="C13" s="4"/>
      <c r="D13" s="4"/>
      <c r="E13" s="4"/>
      <c r="F13" s="4"/>
      <c r="G13" s="4"/>
      <c r="H13" s="4"/>
      <c r="I13" s="4"/>
      <c r="J13" s="4"/>
      <c r="K13" s="4"/>
      <c r="L13" s="4"/>
      <c r="M13" s="35">
        <v>16</v>
      </c>
      <c r="N13" s="3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6"/>
    </row>
    <row r="14" spans="2:41" x14ac:dyDescent="0.25">
      <c r="B14" s="1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5">
        <v>18</v>
      </c>
      <c r="V14" s="35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6"/>
    </row>
    <row r="15" spans="2:41" x14ac:dyDescent="0.25">
      <c r="B15" s="1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6"/>
    </row>
    <row r="16" spans="2:41" x14ac:dyDescent="0.25"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6"/>
    </row>
    <row r="17" spans="2:33" x14ac:dyDescent="0.25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16"/>
    </row>
    <row r="18" spans="2:33" x14ac:dyDescent="0.25">
      <c r="B18" s="15"/>
      <c r="C18" s="4"/>
      <c r="D18" s="4"/>
      <c r="E18" s="4"/>
      <c r="F18" s="4"/>
      <c r="G18" s="4"/>
      <c r="H18" s="4"/>
      <c r="I18" s="4"/>
      <c r="J18" s="4"/>
      <c r="K18" s="4"/>
      <c r="L18" s="4"/>
      <c r="M18" s="4" t="s"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6"/>
    </row>
    <row r="19" spans="2:33" x14ac:dyDescent="0.25">
      <c r="B19" s="1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6"/>
    </row>
    <row r="20" spans="2:33" x14ac:dyDescent="0.25">
      <c r="B20" s="15"/>
      <c r="C20" s="4"/>
      <c r="D20" s="6" t="s">
        <v>19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6"/>
    </row>
    <row r="21" spans="2:33" x14ac:dyDescent="0.25">
      <c r="B21" s="15"/>
      <c r="C21" s="7" t="s">
        <v>20</v>
      </c>
      <c r="D21" s="4" t="s">
        <v>21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6"/>
    </row>
    <row r="22" spans="2:33" x14ac:dyDescent="0.25">
      <c r="B22" s="15"/>
      <c r="C22" s="7" t="s">
        <v>20</v>
      </c>
      <c r="D22" s="4" t="s">
        <v>22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6"/>
    </row>
    <row r="23" spans="2:33" ht="10.15" customHeight="1" x14ac:dyDescent="0.25">
      <c r="B23" s="15"/>
      <c r="C23" s="7" t="s">
        <v>20</v>
      </c>
      <c r="D23" s="33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16"/>
    </row>
    <row r="24" spans="2:33" x14ac:dyDescent="0.25">
      <c r="B24" s="15"/>
      <c r="C24" s="7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16"/>
    </row>
    <row r="25" spans="2:33" x14ac:dyDescent="0.25">
      <c r="B25" s="15"/>
      <c r="C25" s="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16"/>
    </row>
    <row r="26" spans="2:33" x14ac:dyDescent="0.25">
      <c r="B26" s="15"/>
      <c r="C26" s="7" t="s">
        <v>20</v>
      </c>
      <c r="D26" s="33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16"/>
    </row>
    <row r="27" spans="2:33" x14ac:dyDescent="0.25">
      <c r="B27" s="15"/>
      <c r="C27" s="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16"/>
    </row>
    <row r="28" spans="2:33" x14ac:dyDescent="0.25">
      <c r="B28" s="15"/>
      <c r="C28" s="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16"/>
    </row>
    <row r="29" spans="2:33" x14ac:dyDescent="0.25">
      <c r="B29" s="15"/>
      <c r="C29" s="4"/>
      <c r="D29" s="6" t="s">
        <v>28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16"/>
    </row>
    <row r="30" spans="2:33" x14ac:dyDescent="0.25">
      <c r="B30" s="15"/>
      <c r="C30" s="7" t="s">
        <v>20</v>
      </c>
      <c r="D30" s="4" t="s">
        <v>27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16"/>
    </row>
    <row r="31" spans="2:33" ht="10.15" customHeight="1" x14ac:dyDescent="0.25">
      <c r="B31" s="15"/>
      <c r="C31" s="7" t="s">
        <v>20</v>
      </c>
      <c r="D31" s="34" t="s">
        <v>38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16"/>
    </row>
    <row r="32" spans="2:33" ht="10.15" customHeight="1" x14ac:dyDescent="0.25">
      <c r="B32" s="15"/>
      <c r="C32" s="24"/>
      <c r="D32" s="34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16"/>
    </row>
    <row r="33" spans="2:33" ht="10.15" customHeight="1" x14ac:dyDescent="0.25">
      <c r="B33" s="15"/>
      <c r="C33" s="7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16"/>
    </row>
    <row r="34" spans="2:33" x14ac:dyDescent="0.25">
      <c r="B34" s="15"/>
      <c r="C34" s="4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16"/>
    </row>
    <row r="35" spans="2:33" x14ac:dyDescent="0.25">
      <c r="B35" s="15"/>
      <c r="C35" s="4"/>
      <c r="D35" s="6" t="s">
        <v>30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16"/>
    </row>
    <row r="36" spans="2:33" x14ac:dyDescent="0.25">
      <c r="B36" s="15"/>
      <c r="C36" s="7" t="s">
        <v>20</v>
      </c>
      <c r="D36" s="4" t="s">
        <v>23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16"/>
    </row>
    <row r="37" spans="2:33" x14ac:dyDescent="0.25">
      <c r="B37" s="15"/>
      <c r="C37" s="4"/>
      <c r="D37" s="4" t="s">
        <v>29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16"/>
    </row>
    <row r="38" spans="2:33" x14ac:dyDescent="0.25">
      <c r="B38" s="1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16"/>
    </row>
    <row r="39" spans="2:33" x14ac:dyDescent="0.25">
      <c r="B39" s="15"/>
      <c r="C39" s="4"/>
      <c r="D39" s="4" t="str">
        <f>IF(F5=220,"Lb = 0,24 * fyd / fctd * Ø =","Lb = 0,12 * fyd / fctd * Ø =")</f>
        <v>Lb = 0,24 * fyd / fctd * Ø =</v>
      </c>
      <c r="E39" s="4"/>
      <c r="F39" s="4"/>
      <c r="G39" s="4"/>
      <c r="H39" s="4"/>
      <c r="I39" s="4"/>
      <c r="J39" s="4"/>
      <c r="K39" s="29">
        <f>IF(F5=220,0.24,0.12)</f>
        <v>0.24</v>
      </c>
      <c r="L39" s="29"/>
      <c r="M39" s="25" t="s">
        <v>16</v>
      </c>
      <c r="N39" s="29">
        <f>+K9</f>
        <v>191.30434782608697</v>
      </c>
      <c r="O39" s="29"/>
      <c r="P39" s="4" t="s">
        <v>15</v>
      </c>
      <c r="Q39" s="29">
        <f>+N11</f>
        <v>1.1666666666666667</v>
      </c>
      <c r="R39" s="29"/>
      <c r="S39" s="7" t="s">
        <v>16</v>
      </c>
      <c r="T39" s="17">
        <f>MAX(U14,M13)</f>
        <v>18</v>
      </c>
      <c r="U39" s="7" t="s">
        <v>8</v>
      </c>
      <c r="V39" s="36">
        <f>K39*N39/Q39*T39</f>
        <v>708.37267080745335</v>
      </c>
      <c r="W39" s="36"/>
      <c r="X39" s="4" t="s">
        <v>17</v>
      </c>
      <c r="Y39" s="4"/>
      <c r="Z39" s="4"/>
      <c r="AA39" s="4"/>
      <c r="AB39" s="4"/>
      <c r="AC39" s="4"/>
      <c r="AD39" s="4"/>
      <c r="AE39" s="4"/>
      <c r="AF39" s="4"/>
      <c r="AG39" s="16"/>
    </row>
    <row r="40" spans="2:33" x14ac:dyDescent="0.25">
      <c r="B40" s="15"/>
      <c r="C40" s="4"/>
      <c r="D40" s="4" t="str">
        <f>IF(F5=220,"Lb = 40 * Ø =","Lb = 20 * Ø =")</f>
        <v>Lb = 40 * Ø =</v>
      </c>
      <c r="E40" s="4"/>
      <c r="F40" s="4"/>
      <c r="G40" s="4"/>
      <c r="H40" s="4">
        <f>IF(F5=220,40,20)</f>
        <v>40</v>
      </c>
      <c r="I40" s="7" t="s">
        <v>16</v>
      </c>
      <c r="J40" s="4">
        <f>+T39</f>
        <v>18</v>
      </c>
      <c r="K40" s="7" t="s">
        <v>8</v>
      </c>
      <c r="L40" s="29">
        <f>+H40*J40</f>
        <v>720</v>
      </c>
      <c r="M40" s="29"/>
      <c r="N40" s="4" t="s">
        <v>17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16"/>
    </row>
    <row r="41" spans="2:33" x14ac:dyDescent="0.25">
      <c r="B41" s="15"/>
      <c r="C41" s="4"/>
      <c r="D41" s="4" t="s">
        <v>18</v>
      </c>
      <c r="E41" s="4"/>
      <c r="F41" s="4"/>
      <c r="G41" s="29">
        <f>MAX(L40,V39)</f>
        <v>720</v>
      </c>
      <c r="H41" s="29"/>
      <c r="I41" s="4" t="s">
        <v>17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16"/>
    </row>
    <row r="42" spans="2:33" x14ac:dyDescent="0.25">
      <c r="B42" s="15"/>
      <c r="C42" s="4"/>
      <c r="D42" s="4" t="s">
        <v>24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AB42" s="4"/>
      <c r="AC42" s="4"/>
      <c r="AD42" s="4"/>
      <c r="AE42" s="4"/>
      <c r="AF42" s="4"/>
      <c r="AG42" s="16"/>
    </row>
    <row r="43" spans="2:33" x14ac:dyDescent="0.25">
      <c r="B43" s="15"/>
      <c r="C43" s="4"/>
      <c r="D43" s="29">
        <f>IF(AND(32&lt;=MAX(U14,M13),MAX(U14,M13)&lt;=40),100/(132-MAX(U14,M13)),1)</f>
        <v>1</v>
      </c>
      <c r="E43" s="29"/>
      <c r="F43" s="7" t="s">
        <v>16</v>
      </c>
      <c r="G43" s="29">
        <f>+G41</f>
        <v>720</v>
      </c>
      <c r="H43" s="29"/>
      <c r="I43" s="7" t="s">
        <v>8</v>
      </c>
      <c r="J43" s="29">
        <f>D43*G43</f>
        <v>720</v>
      </c>
      <c r="K43" s="29"/>
      <c r="L43" s="4" t="s">
        <v>17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16"/>
    </row>
    <row r="44" spans="2:33" x14ac:dyDescent="0.25">
      <c r="B44" s="15"/>
      <c r="C44" s="4"/>
      <c r="D44" s="18" t="s">
        <v>31</v>
      </c>
      <c r="E44" s="7"/>
      <c r="F44" s="7"/>
      <c r="G44" s="7"/>
      <c r="H44" s="7"/>
      <c r="I44" s="7"/>
      <c r="J44" s="7"/>
      <c r="L44" s="28" t="s">
        <v>34</v>
      </c>
      <c r="M44" s="28"/>
      <c r="N44" s="28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16"/>
    </row>
    <row r="45" spans="2:33" x14ac:dyDescent="0.25">
      <c r="B45" s="15"/>
      <c r="C45" s="4"/>
      <c r="D45" s="29">
        <f>IF(L44="Konum I",1.4,1)</f>
        <v>1</v>
      </c>
      <c r="E45" s="29"/>
      <c r="F45" s="7" t="s">
        <v>16</v>
      </c>
      <c r="G45" s="29">
        <f>+J43</f>
        <v>720</v>
      </c>
      <c r="H45" s="29"/>
      <c r="I45" s="7" t="s">
        <v>8</v>
      </c>
      <c r="J45" s="30">
        <f>D45*G45</f>
        <v>720</v>
      </c>
      <c r="K45" s="30"/>
      <c r="L45" s="19" t="s">
        <v>17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16"/>
    </row>
    <row r="46" spans="2:33" x14ac:dyDescent="0.25">
      <c r="B46" s="15"/>
      <c r="C46" s="4"/>
      <c r="D46" s="7"/>
      <c r="E46" s="7"/>
      <c r="F46" s="7"/>
      <c r="G46" s="7"/>
      <c r="H46" s="7"/>
      <c r="I46" s="7"/>
      <c r="J46" s="20"/>
      <c r="K46" s="20"/>
      <c r="L46" s="1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6"/>
    </row>
    <row r="47" spans="2:33" x14ac:dyDescent="0.25">
      <c r="B47" s="15"/>
      <c r="C47" s="4"/>
      <c r="D47" s="18" t="s">
        <v>32</v>
      </c>
      <c r="E47" s="7"/>
      <c r="F47" s="7"/>
      <c r="G47" s="7"/>
      <c r="H47" s="7"/>
      <c r="I47" s="7"/>
      <c r="J47" s="7"/>
      <c r="K47" s="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6"/>
    </row>
    <row r="48" spans="2:33" x14ac:dyDescent="0.25">
      <c r="B48" s="15"/>
      <c r="C48" s="4"/>
      <c r="D48" s="4" t="s">
        <v>25</v>
      </c>
      <c r="E48" s="4"/>
      <c r="F48" s="4"/>
      <c r="G48" s="4"/>
      <c r="H48" s="4"/>
      <c r="I48" s="4"/>
      <c r="J48" s="4"/>
      <c r="K48" s="4"/>
      <c r="L48" s="4"/>
      <c r="M48" s="4"/>
      <c r="P48" s="28" t="s">
        <v>26</v>
      </c>
      <c r="Q48" s="28"/>
      <c r="R48" s="4"/>
      <c r="S48" s="4"/>
      <c r="T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16"/>
    </row>
    <row r="49" spans="2:33" x14ac:dyDescent="0.25">
      <c r="B49" s="15"/>
      <c r="C49" s="4"/>
      <c r="D49" s="29">
        <f>IF(P48="evet",1.5,1.25)</f>
        <v>1.5</v>
      </c>
      <c r="E49" s="29"/>
      <c r="F49" s="7" t="s">
        <v>16</v>
      </c>
      <c r="G49" s="29">
        <f>+J43</f>
        <v>720</v>
      </c>
      <c r="H49" s="29"/>
      <c r="I49" s="7" t="s">
        <v>8</v>
      </c>
      <c r="J49" s="30">
        <f>+D49*G49</f>
        <v>1080</v>
      </c>
      <c r="K49" s="30"/>
      <c r="L49" s="19" t="s">
        <v>17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16"/>
    </row>
    <row r="50" spans="2:33" ht="12" thickBot="1" x14ac:dyDescent="0.3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3"/>
    </row>
  </sheetData>
  <sheetProtection algorithmName="SHA-512" hashValue="awhBUVzK4RNcFqa6fSfI/ZUy/EmYa+0xKonrtaLckV/5txsI9NN1x7kOQ7r+cOUlsZkrSSwrWKy/6jDqJQgDlg==" saltValue="UraL2s0s6QGAEEcBIYBuKw==" spinCount="100000" sheet="1" objects="1" scenarios="1"/>
  <mergeCells count="36">
    <mergeCell ref="B2:AG2"/>
    <mergeCell ref="D23:AF25"/>
    <mergeCell ref="D31:AF34"/>
    <mergeCell ref="D26:AF28"/>
    <mergeCell ref="L44:N44"/>
    <mergeCell ref="U14:V14"/>
    <mergeCell ref="V39:W39"/>
    <mergeCell ref="H10:I10"/>
    <mergeCell ref="M10:N10"/>
    <mergeCell ref="H11:I11"/>
    <mergeCell ref="K11:L11"/>
    <mergeCell ref="N11:O11"/>
    <mergeCell ref="M13:N13"/>
    <mergeCell ref="F5:G5"/>
    <mergeCell ref="E6:F6"/>
    <mergeCell ref="G7:H7"/>
    <mergeCell ref="P48:Q48"/>
    <mergeCell ref="D49:E49"/>
    <mergeCell ref="G49:H49"/>
    <mergeCell ref="J49:K49"/>
    <mergeCell ref="Q39:R39"/>
    <mergeCell ref="L40:M40"/>
    <mergeCell ref="G41:H41"/>
    <mergeCell ref="N39:O39"/>
    <mergeCell ref="D45:E45"/>
    <mergeCell ref="G45:H45"/>
    <mergeCell ref="J45:K45"/>
    <mergeCell ref="D43:E43"/>
    <mergeCell ref="G43:H43"/>
    <mergeCell ref="J43:K43"/>
    <mergeCell ref="K39:L39"/>
    <mergeCell ref="J7:K7"/>
    <mergeCell ref="E8:F8"/>
    <mergeCell ref="E9:F9"/>
    <mergeCell ref="H9:I9"/>
    <mergeCell ref="K9:L9"/>
  </mergeCells>
  <dataValidations disablePrompts="1" count="2">
    <dataValidation type="list" allowBlank="1" showInputMessage="1" showErrorMessage="1" sqref="P48:Q48" xr:uid="{00000000-0002-0000-0000-000000000000}">
      <formula1>"evet,hayır"</formula1>
    </dataValidation>
    <dataValidation type="list" allowBlank="1" showInputMessage="1" showErrorMessage="1" sqref="L44:N44" xr:uid="{00000000-0002-0000-0000-000001000000}">
      <formula1>"Konum I,Konum II"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2016-08-16T06:22:55Z</dcterms:created>
  <dcterms:modified xsi:type="dcterms:W3CDTF">2018-04-17T08:16:53Z</dcterms:modified>
</cp:coreProperties>
</file>