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doseme_hesaplari\"/>
    </mc:Choice>
  </mc:AlternateContent>
  <xr:revisionPtr revIDLastSave="0" documentId="13_ncr:1_{3F58F95C-9EBF-435F-A432-8A58D0743C5B}" xr6:coauthVersionLast="47" xr6:coauthVersionMax="47" xr10:uidLastSave="{00000000-0000-0000-0000-000000000000}"/>
  <bookViews>
    <workbookView xWindow="-120" yWindow="-120" windowWidth="29040" windowHeight="15840" xr2:uid="{D719FF3A-FA41-4421-A62C-3C8468E402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114" i="1" l="1"/>
  <c r="AX98" i="1" s="1"/>
  <c r="AX105" i="1" s="1"/>
  <c r="AN114" i="1"/>
  <c r="AB79" i="1"/>
  <c r="Y79" i="1"/>
  <c r="C71" i="1"/>
  <c r="M98" i="1"/>
  <c r="L78" i="1"/>
  <c r="V105" i="1"/>
  <c r="U109" i="1"/>
  <c r="R109" i="1"/>
  <c r="O109" i="1"/>
  <c r="AA104" i="1"/>
  <c r="AV114" i="1" s="1"/>
  <c r="Y104" i="1"/>
  <c r="AT114" i="1" s="1"/>
  <c r="AX102" i="1" s="1"/>
  <c r="AX95" i="1" s="1"/>
  <c r="Q104" i="1"/>
  <c r="S96" i="1" s="1"/>
  <c r="L109" i="1" s="1"/>
  <c r="T110" i="1"/>
  <c r="L110" i="1"/>
  <c r="L108" i="1"/>
  <c r="P83" i="1"/>
  <c r="K83" i="1"/>
  <c r="P82" i="1"/>
  <c r="K82" i="1"/>
  <c r="K81" i="1"/>
  <c r="Q77" i="1"/>
  <c r="AG79" i="1" s="1"/>
  <c r="G77" i="1"/>
  <c r="I69" i="1" s="1"/>
  <c r="O77" i="1"/>
  <c r="AE79" i="1" s="1"/>
  <c r="AX108" i="1" l="1"/>
  <c r="AL114" i="1"/>
  <c r="W79" i="1"/>
  <c r="Z82" i="1"/>
  <c r="Z83" i="1"/>
  <c r="U115" i="1"/>
  <c r="P110" i="1"/>
  <c r="AC110" i="1" s="1"/>
  <c r="Y117" i="1"/>
  <c r="P108" i="1"/>
  <c r="I109" i="1"/>
  <c r="AC109" i="1" s="1"/>
  <c r="T108" i="1"/>
  <c r="N111" i="1" s="1"/>
  <c r="Y96" i="1"/>
  <c r="Y115" i="1"/>
  <c r="V88" i="1"/>
  <c r="Z88" i="1" s="1"/>
  <c r="P81" i="1"/>
  <c r="O69" i="1"/>
  <c r="AC115" i="1" l="1"/>
  <c r="AC108" i="1"/>
  <c r="S111" i="1"/>
  <c r="S112" i="1" s="1"/>
  <c r="S113" i="1" s="1"/>
  <c r="N112" i="1"/>
  <c r="Z81" i="1"/>
  <c r="P84" i="1"/>
  <c r="AC111" i="1" l="1"/>
  <c r="N113" i="1"/>
  <c r="AC113" i="1" s="1"/>
  <c r="AC112" i="1"/>
  <c r="Z84" i="1"/>
  <c r="P85" i="1"/>
  <c r="AC114" i="1" l="1"/>
  <c r="AC116" i="1" s="1"/>
  <c r="T117" i="1" s="1"/>
  <c r="AC117" i="1" s="1"/>
  <c r="Z85" i="1"/>
  <c r="P86" i="1"/>
  <c r="Z86" i="1" s="1"/>
  <c r="Z87" i="1" l="1"/>
  <c r="Z89" i="1" s="1"/>
  <c r="R58" i="1"/>
  <c r="U58" i="1" s="1"/>
  <c r="U60" i="1"/>
  <c r="U59" i="1"/>
  <c r="U61" i="1" l="1"/>
  <c r="U63" i="1" s="1"/>
  <c r="U49" i="1"/>
  <c r="U48" i="1"/>
  <c r="U47" i="1"/>
  <c r="U46" i="1"/>
  <c r="U39" i="1"/>
  <c r="U38" i="1"/>
  <c r="U37" i="1"/>
  <c r="U36" i="1"/>
  <c r="U26" i="1"/>
  <c r="U25" i="1"/>
  <c r="U29" i="1"/>
  <c r="U28" i="1"/>
  <c r="U27" i="1"/>
  <c r="U18" i="1"/>
  <c r="U17" i="1"/>
  <c r="U16" i="1"/>
  <c r="U15" i="1"/>
  <c r="U8" i="1"/>
  <c r="U5" i="1"/>
  <c r="U7" i="1"/>
  <c r="U6" i="1"/>
  <c r="U40" i="1" l="1"/>
  <c r="U42" i="1" s="1"/>
  <c r="U19" i="1"/>
  <c r="U21" i="1" s="1"/>
  <c r="U30" i="1"/>
  <c r="U32" i="1" s="1"/>
  <c r="U9" i="1"/>
  <c r="U11" i="1" s="1"/>
  <c r="U50" i="1"/>
  <c r="U52" i="1" s="1"/>
</calcChain>
</file>

<file path=xl/sharedStrings.xml><?xml version="1.0" encoding="utf-8"?>
<sst xmlns="http://schemas.openxmlformats.org/spreadsheetml/2006/main" count="397" uniqueCount="79">
  <si>
    <t>Karo mozaik kaplamalı döşeme</t>
  </si>
  <si>
    <t>Çimento harcı</t>
  </si>
  <si>
    <t>Tavan sıvası</t>
  </si>
  <si>
    <t>m</t>
  </si>
  <si>
    <t>*</t>
  </si>
  <si>
    <t>KN/m²</t>
  </si>
  <si>
    <t>=</t>
  </si>
  <si>
    <t>Karo mozaik</t>
  </si>
  <si>
    <t>Mozaik döşeme</t>
  </si>
  <si>
    <t>Düz mozaik harcı</t>
  </si>
  <si>
    <t>Tesviye betonu</t>
  </si>
  <si>
    <t>Karo seramik kaplamalı döşeme</t>
  </si>
  <si>
    <t>Ahşap parke kaplamalı döşeme</t>
  </si>
  <si>
    <t>Ahşap parke</t>
  </si>
  <si>
    <t>Tesviye betonu ve şap</t>
  </si>
  <si>
    <t>Mermer kaplamalı döşeme</t>
  </si>
  <si>
    <t>Mermer plak</t>
  </si>
  <si>
    <t>Harç</t>
  </si>
  <si>
    <r>
      <t>KN/m</t>
    </r>
    <r>
      <rPr>
        <vertAlign val="superscript"/>
        <sz val="8"/>
        <color theme="1"/>
        <rFont val="Arial"/>
        <family val="2"/>
        <charset val="162"/>
      </rPr>
      <t>3</t>
    </r>
  </si>
  <si>
    <t>çatı arası odaları</t>
  </si>
  <si>
    <t>konut oda ve koridorları</t>
  </si>
  <si>
    <t>bürolar</t>
  </si>
  <si>
    <t>hastane odaları</t>
  </si>
  <si>
    <t>konut sahanlık ve merdivenleri</t>
  </si>
  <si>
    <t>hastane mutfakları , muayene odaları ve poliklinik odaları</t>
  </si>
  <si>
    <t>sınıflar</t>
  </si>
  <si>
    <t>yatakhaneler</t>
  </si>
  <si>
    <t>camiler</t>
  </si>
  <si>
    <t>tiyatrolar ve sinemalar</t>
  </si>
  <si>
    <t>spor, dans ve sergi salonları</t>
  </si>
  <si>
    <t>oturma yeri sabit tribünler</t>
  </si>
  <si>
    <t>toplantı ve bekleme salonları</t>
  </si>
  <si>
    <t>mağazalar</t>
  </si>
  <si>
    <t>lokantalar</t>
  </si>
  <si>
    <t>kütüphaneler</t>
  </si>
  <si>
    <t>arşivler</t>
  </si>
  <si>
    <t>hafif ağırlıklı atölyeler</t>
  </si>
  <si>
    <t>büyük mutfaklar ve kantinler</t>
  </si>
  <si>
    <t>mezbahalar</t>
  </si>
  <si>
    <t>fırınlar</t>
  </si>
  <si>
    <t>büyükbaş hayvan ahırları</t>
  </si>
  <si>
    <t>merdiven ve sahanlıkları</t>
  </si>
  <si>
    <t>büro,hastane okul tiyatro ,sinema,kütüphane,depo vb yapıların koridorları</t>
  </si>
  <si>
    <t>garajlar (toplam ağırlığı 2,5 tona kadar olan araçlar için)</t>
  </si>
  <si>
    <t>oturma yarı sabit olmayan tribünler</t>
  </si>
  <si>
    <t>balkonlar (1m² 'ye kadar)</t>
  </si>
  <si>
    <t>kamuya açık binaların balkonları (10m² 'ye kadar)</t>
  </si>
  <si>
    <t>işletme yükü   Pd = 1,4 * g + 1,6 * q =</t>
  </si>
  <si>
    <t>Hareketli yükler  (q)</t>
  </si>
  <si>
    <r>
      <t xml:space="preserve">DÖŞEME YÜKLERİ
</t>
    </r>
    <r>
      <rPr>
        <b/>
        <i/>
        <sz val="8"/>
        <color theme="1"/>
        <rFont val="Arial"/>
        <family val="2"/>
        <charset val="162"/>
      </rPr>
      <t xml:space="preserve">(inş.müh. Gürcan BERBEROĞLU tel:0532 366 02 04   www.betoncelik.com )   </t>
    </r>
    <r>
      <rPr>
        <b/>
        <i/>
        <sz val="16"/>
        <color theme="1"/>
        <rFont val="Arial"/>
        <family val="2"/>
        <charset val="162"/>
      </rPr>
      <t xml:space="preserve">   </t>
    </r>
  </si>
  <si>
    <t>Dikkat sadece sarı hücrelere data giriniz.</t>
  </si>
  <si>
    <t>hareketli yük q =</t>
  </si>
  <si>
    <t>Döşeme betonu</t>
  </si>
  <si>
    <t>Çatı döşemesi</t>
  </si>
  <si>
    <r>
      <t xml:space="preserve">çatı eğimi 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</si>
  <si>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°</t>
  </si>
  <si>
    <t>Kar yükü</t>
  </si>
  <si>
    <t>*cos(</t>
  </si>
  <si>
    <t>) =</t>
  </si>
  <si>
    <t>Çatı yükü</t>
  </si>
  <si>
    <t>Not : Döşeme üzerinde hafif bölme duvarı olduğunda hareketli yük 1,5 KN/m² arttırılır.</t>
  </si>
  <si>
    <t>sabit yük g =</t>
  </si>
  <si>
    <t>KN / m / diş</t>
  </si>
  <si>
    <t>Diş betonu</t>
  </si>
  <si>
    <t>KN/m²  *</t>
  </si>
  <si>
    <t>Dolgu</t>
  </si>
  <si>
    <t>Tek doğrultuda çalışan dişli döşeme</t>
  </si>
  <si>
    <t>dolgu</t>
  </si>
  <si>
    <t>Kaplama</t>
  </si>
  <si>
    <t>Çift doğrultuda çalışan dişli döşeme</t>
  </si>
  <si>
    <t>KN</t>
  </si>
  <si>
    <t>(</t>
  </si>
  <si>
    <t>+</t>
  </si>
  <si>
    <t>-</t>
  </si>
  <si>
    <t>)*</t>
  </si>
  <si>
    <t xml:space="preserve"> /</t>
  </si>
  <si>
    <t>plan</t>
  </si>
  <si>
    <t>kesit a-a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</si>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</sst>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8"/>
      <color theme="1"/>
      <name val="Arial"/>
      <family val="2"/>
      <charset val="162"/>
    </font>
    <font>
      <b/>
      <i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b/>
      <i/>
      <sz val="16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color theme="1"/>
      <name val="Symbol"/>
      <family val="1"/>
      <charset val="2"/>
    </font>
    <font>
      <i/>
      <u/>
      <sz val="8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68</xdr:row>
      <xdr:rowOff>80963</xdr:rowOff>
    </xdr:from>
    <xdr:to>
      <xdr:col>18</xdr:col>
      <xdr:colOff>60325</xdr:colOff>
      <xdr:row>77</xdr:row>
      <xdr:rowOff>60325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D39CACEA-0BCD-85CF-03EE-D9258D1E17C8}"/>
            </a:ext>
          </a:extLst>
        </xdr:cNvPr>
        <xdr:cNvGrpSpPr/>
      </xdr:nvGrpSpPr>
      <xdr:grpSpPr>
        <a:xfrm>
          <a:off x="587375" y="10339388"/>
          <a:ext cx="2387600" cy="1265237"/>
          <a:chOff x="5930900" y="9910763"/>
          <a:chExt cx="2387600" cy="1274762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7C5E930B-F12E-5365-24A0-ECBAB2E078DB}"/>
              </a:ext>
            </a:extLst>
          </xdr:cNvPr>
          <xdr:cNvSpPr/>
        </xdr:nvSpPr>
        <xdr:spPr>
          <a:xfrm>
            <a:off x="6310313" y="10391775"/>
            <a:ext cx="1952625" cy="447675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45CC2966-B7DB-92AD-51E7-C1E8F1597AAD}"/>
              </a:ext>
            </a:extLst>
          </xdr:cNvPr>
          <xdr:cNvCxnSpPr/>
        </xdr:nvCxnSpPr>
        <xdr:spPr>
          <a:xfrm>
            <a:off x="6310313" y="10172700"/>
            <a:ext cx="0" cy="7286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145EE871-2C62-4CC4-A2EE-816240032BEE}"/>
              </a:ext>
            </a:extLst>
          </xdr:cNvPr>
          <xdr:cNvCxnSpPr/>
        </xdr:nvCxnSpPr>
        <xdr:spPr>
          <a:xfrm>
            <a:off x="8262938" y="10182225"/>
            <a:ext cx="0" cy="7286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4A583477-E073-7621-A4A7-91EA2E066D9D}"/>
              </a:ext>
            </a:extLst>
          </xdr:cNvPr>
          <xdr:cNvCxnSpPr/>
        </xdr:nvCxnSpPr>
        <xdr:spPr>
          <a:xfrm>
            <a:off x="6310313" y="10839450"/>
            <a:ext cx="3333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AB1B1C99-DA3E-4AF6-8A53-89B5F0A0572F}"/>
              </a:ext>
            </a:extLst>
          </xdr:cNvPr>
          <xdr:cNvCxnSpPr/>
        </xdr:nvCxnSpPr>
        <xdr:spPr>
          <a:xfrm>
            <a:off x="6962775" y="10839450"/>
            <a:ext cx="65246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57935965-CE6D-44BC-8F03-6F8C771570EE}"/>
              </a:ext>
            </a:extLst>
          </xdr:cNvPr>
          <xdr:cNvCxnSpPr/>
        </xdr:nvCxnSpPr>
        <xdr:spPr>
          <a:xfrm>
            <a:off x="7929562" y="10839450"/>
            <a:ext cx="34290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564B7BE2-D94D-6284-52CE-1F8ED877662E}"/>
              </a:ext>
            </a:extLst>
          </xdr:cNvPr>
          <xdr:cNvSpPr/>
        </xdr:nvSpPr>
        <xdr:spPr>
          <a:xfrm>
            <a:off x="6315075" y="10253662"/>
            <a:ext cx="1947863" cy="585788"/>
          </a:xfrm>
          <a:custGeom>
            <a:avLst/>
            <a:gdLst>
              <a:gd name="connsiteX0" fmla="*/ 1947863 w 1947863"/>
              <a:gd name="connsiteY0" fmla="*/ 0 h 576263"/>
              <a:gd name="connsiteX1" fmla="*/ 0 w 1947863"/>
              <a:gd name="connsiteY1" fmla="*/ 0 h 576263"/>
              <a:gd name="connsiteX2" fmla="*/ 0 w 1947863"/>
              <a:gd name="connsiteY2" fmla="*/ 147638 h 576263"/>
              <a:gd name="connsiteX3" fmla="*/ 323850 w 1947863"/>
              <a:gd name="connsiteY3" fmla="*/ 147638 h 576263"/>
              <a:gd name="connsiteX4" fmla="*/ 323850 w 1947863"/>
              <a:gd name="connsiteY4" fmla="*/ 576263 h 576263"/>
              <a:gd name="connsiteX5" fmla="*/ 647700 w 1947863"/>
              <a:gd name="connsiteY5" fmla="*/ 576263 h 576263"/>
              <a:gd name="connsiteX6" fmla="*/ 647700 w 1947863"/>
              <a:gd name="connsiteY6" fmla="*/ 142875 h 576263"/>
              <a:gd name="connsiteX7" fmla="*/ 1300163 w 1947863"/>
              <a:gd name="connsiteY7" fmla="*/ 142875 h 576263"/>
              <a:gd name="connsiteX8" fmla="*/ 1300163 w 1947863"/>
              <a:gd name="connsiteY8" fmla="*/ 576263 h 576263"/>
              <a:gd name="connsiteX9" fmla="*/ 1624013 w 1947863"/>
              <a:gd name="connsiteY9" fmla="*/ 576263 h 576263"/>
              <a:gd name="connsiteX10" fmla="*/ 1624013 w 1947863"/>
              <a:gd name="connsiteY10" fmla="*/ 142875 h 576263"/>
              <a:gd name="connsiteX11" fmla="*/ 1947863 w 1947863"/>
              <a:gd name="connsiteY11" fmla="*/ 142875 h 576263"/>
              <a:gd name="connsiteX12" fmla="*/ 1947863 w 1947863"/>
              <a:gd name="connsiteY12" fmla="*/ 0 h 576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947863" h="576263">
                <a:moveTo>
                  <a:pt x="1947863" y="0"/>
                </a:moveTo>
                <a:lnTo>
                  <a:pt x="0" y="0"/>
                </a:lnTo>
                <a:lnTo>
                  <a:pt x="0" y="147638"/>
                </a:lnTo>
                <a:lnTo>
                  <a:pt x="323850" y="147638"/>
                </a:lnTo>
                <a:lnTo>
                  <a:pt x="323850" y="576263"/>
                </a:lnTo>
                <a:lnTo>
                  <a:pt x="647700" y="576263"/>
                </a:lnTo>
                <a:lnTo>
                  <a:pt x="647700" y="142875"/>
                </a:lnTo>
                <a:lnTo>
                  <a:pt x="1300163" y="142875"/>
                </a:lnTo>
                <a:lnTo>
                  <a:pt x="1300163" y="576263"/>
                </a:lnTo>
                <a:lnTo>
                  <a:pt x="1624013" y="576263"/>
                </a:lnTo>
                <a:lnTo>
                  <a:pt x="1624013" y="142875"/>
                </a:lnTo>
                <a:lnTo>
                  <a:pt x="1947863" y="142875"/>
                </a:lnTo>
                <a:lnTo>
                  <a:pt x="1947863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F45DC6BB-2123-9441-ACDD-81C3602681AA}"/>
              </a:ext>
            </a:extLst>
          </xdr:cNvPr>
          <xdr:cNvCxnSpPr/>
        </xdr:nvCxnSpPr>
        <xdr:spPr>
          <a:xfrm flipV="1">
            <a:off x="6315075" y="9910763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8C882664-DEDB-6631-3E1A-F928A6CFC373}"/>
              </a:ext>
            </a:extLst>
          </xdr:cNvPr>
          <xdr:cNvCxnSpPr/>
        </xdr:nvCxnSpPr>
        <xdr:spPr>
          <a:xfrm>
            <a:off x="6257925" y="9972675"/>
            <a:ext cx="20605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9E101382-870F-580C-ECE4-F8BE4166CF72}"/>
              </a:ext>
            </a:extLst>
          </xdr:cNvPr>
          <xdr:cNvCxnSpPr/>
        </xdr:nvCxnSpPr>
        <xdr:spPr>
          <a:xfrm flipH="1">
            <a:off x="6286500" y="99393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7D502129-425B-41D5-8FC9-9AA2D144AAA9}"/>
              </a:ext>
            </a:extLst>
          </xdr:cNvPr>
          <xdr:cNvCxnSpPr/>
        </xdr:nvCxnSpPr>
        <xdr:spPr>
          <a:xfrm flipV="1">
            <a:off x="7286625" y="9910763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01BE1099-3774-4C19-94CC-81370EC4F3B8}"/>
              </a:ext>
            </a:extLst>
          </xdr:cNvPr>
          <xdr:cNvCxnSpPr/>
        </xdr:nvCxnSpPr>
        <xdr:spPr>
          <a:xfrm flipH="1">
            <a:off x="7258050" y="99393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8810BE80-FC15-44B6-AF9F-24E92D9E68E8}"/>
              </a:ext>
            </a:extLst>
          </xdr:cNvPr>
          <xdr:cNvCxnSpPr/>
        </xdr:nvCxnSpPr>
        <xdr:spPr>
          <a:xfrm flipV="1">
            <a:off x="8261350" y="9913938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19E029E2-1B18-4462-BED4-C1ED4E5B6328}"/>
              </a:ext>
            </a:extLst>
          </xdr:cNvPr>
          <xdr:cNvCxnSpPr/>
        </xdr:nvCxnSpPr>
        <xdr:spPr>
          <a:xfrm flipH="1">
            <a:off x="8232775" y="99425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B1278C7F-DDF2-E1D4-BA63-93CDD2507B98}"/>
              </a:ext>
            </a:extLst>
          </xdr:cNvPr>
          <xdr:cNvCxnSpPr/>
        </xdr:nvCxnSpPr>
        <xdr:spPr>
          <a:xfrm>
            <a:off x="6315075" y="109442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88FB429F-E65D-764B-2FAF-220C0E99F33D}"/>
              </a:ext>
            </a:extLst>
          </xdr:cNvPr>
          <xdr:cNvCxnSpPr/>
        </xdr:nvCxnSpPr>
        <xdr:spPr>
          <a:xfrm>
            <a:off x="6264275" y="11125200"/>
            <a:ext cx="205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F9807B0D-8CCF-440B-94B9-A6F6AB1F1332}"/>
              </a:ext>
            </a:extLst>
          </xdr:cNvPr>
          <xdr:cNvCxnSpPr/>
        </xdr:nvCxnSpPr>
        <xdr:spPr>
          <a:xfrm flipH="1">
            <a:off x="6286500" y="110934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7B3B5273-CAB3-4C61-BE27-97ADBD872886}"/>
              </a:ext>
            </a:extLst>
          </xdr:cNvPr>
          <xdr:cNvCxnSpPr/>
        </xdr:nvCxnSpPr>
        <xdr:spPr>
          <a:xfrm>
            <a:off x="6642100" y="10941050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3D96D9C6-870B-4AB6-8CB2-0C6503788B80}"/>
              </a:ext>
            </a:extLst>
          </xdr:cNvPr>
          <xdr:cNvCxnSpPr/>
        </xdr:nvCxnSpPr>
        <xdr:spPr>
          <a:xfrm flipH="1">
            <a:off x="6613525" y="11090275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CA51423B-7C02-4F2A-B884-D9E2EC641C93}"/>
              </a:ext>
            </a:extLst>
          </xdr:cNvPr>
          <xdr:cNvCxnSpPr/>
        </xdr:nvCxnSpPr>
        <xdr:spPr>
          <a:xfrm>
            <a:off x="6962775" y="109442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0B4B90EA-959B-4159-A4BA-171DFD152801}"/>
              </a:ext>
            </a:extLst>
          </xdr:cNvPr>
          <xdr:cNvCxnSpPr/>
        </xdr:nvCxnSpPr>
        <xdr:spPr>
          <a:xfrm flipH="1">
            <a:off x="6934200" y="110934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ADDD276B-D14F-40C1-81F5-134186F63A26}"/>
              </a:ext>
            </a:extLst>
          </xdr:cNvPr>
          <xdr:cNvCxnSpPr/>
        </xdr:nvCxnSpPr>
        <xdr:spPr>
          <a:xfrm>
            <a:off x="7613650" y="109442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E4D3C985-DACA-45FB-B493-1F185D5410D1}"/>
              </a:ext>
            </a:extLst>
          </xdr:cNvPr>
          <xdr:cNvCxnSpPr/>
        </xdr:nvCxnSpPr>
        <xdr:spPr>
          <a:xfrm flipH="1">
            <a:off x="7585075" y="110934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19A6DC89-2BC8-427A-B1BF-DF1E30767B10}"/>
              </a:ext>
            </a:extLst>
          </xdr:cNvPr>
          <xdr:cNvCxnSpPr/>
        </xdr:nvCxnSpPr>
        <xdr:spPr>
          <a:xfrm>
            <a:off x="7937500" y="109442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F4F70C7E-543C-4FC9-9FC2-8364FD66AD17}"/>
              </a:ext>
            </a:extLst>
          </xdr:cNvPr>
          <xdr:cNvCxnSpPr/>
        </xdr:nvCxnSpPr>
        <xdr:spPr>
          <a:xfrm flipH="1">
            <a:off x="7908925" y="110934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4553E1D5-40BE-497C-86CA-E65C90503AB9}"/>
              </a:ext>
            </a:extLst>
          </xdr:cNvPr>
          <xdr:cNvCxnSpPr/>
        </xdr:nvCxnSpPr>
        <xdr:spPr>
          <a:xfrm>
            <a:off x="8261350" y="10941050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55E1229C-4406-431C-8FE1-20958CCFBB5A}"/>
              </a:ext>
            </a:extLst>
          </xdr:cNvPr>
          <xdr:cNvCxnSpPr/>
        </xdr:nvCxnSpPr>
        <xdr:spPr>
          <a:xfrm flipH="1">
            <a:off x="8232775" y="11090275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DC93356E-42E1-8DFF-724D-FA8DB831BB7C}"/>
              </a:ext>
            </a:extLst>
          </xdr:cNvPr>
          <xdr:cNvCxnSpPr/>
        </xdr:nvCxnSpPr>
        <xdr:spPr>
          <a:xfrm flipH="1">
            <a:off x="5930900" y="1025842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F9E05AD8-DF36-3F67-4702-1471315F0BBF}"/>
              </a:ext>
            </a:extLst>
          </xdr:cNvPr>
          <xdr:cNvCxnSpPr/>
        </xdr:nvCxnSpPr>
        <xdr:spPr>
          <a:xfrm>
            <a:off x="5991225" y="10201275"/>
            <a:ext cx="0" cy="6921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5D605CD6-695A-E3CF-CB62-DB720BADFED4}"/>
              </a:ext>
            </a:extLst>
          </xdr:cNvPr>
          <xdr:cNvCxnSpPr/>
        </xdr:nvCxnSpPr>
        <xdr:spPr>
          <a:xfrm flipH="1">
            <a:off x="5956300" y="10226675"/>
            <a:ext cx="66675" cy="69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D80AD1F1-17E4-4B95-AF27-6301A0D6DB7A}"/>
              </a:ext>
            </a:extLst>
          </xdr:cNvPr>
          <xdr:cNvCxnSpPr/>
        </xdr:nvCxnSpPr>
        <xdr:spPr>
          <a:xfrm flipH="1">
            <a:off x="5930900" y="1040447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F2055B34-3008-4084-BE82-5657B672B9B0}"/>
              </a:ext>
            </a:extLst>
          </xdr:cNvPr>
          <xdr:cNvCxnSpPr/>
        </xdr:nvCxnSpPr>
        <xdr:spPr>
          <a:xfrm flipH="1">
            <a:off x="5956300" y="10372725"/>
            <a:ext cx="66675" cy="69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BF492F25-5165-41D4-8417-98F8B3D802ED}"/>
              </a:ext>
            </a:extLst>
          </xdr:cNvPr>
          <xdr:cNvCxnSpPr/>
        </xdr:nvCxnSpPr>
        <xdr:spPr>
          <a:xfrm flipH="1">
            <a:off x="5930900" y="10839450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A0DE3FBC-F57C-4C26-8654-5240D7CB92E7}"/>
              </a:ext>
            </a:extLst>
          </xdr:cNvPr>
          <xdr:cNvCxnSpPr/>
        </xdr:nvCxnSpPr>
        <xdr:spPr>
          <a:xfrm flipH="1">
            <a:off x="5956300" y="10798175"/>
            <a:ext cx="66675" cy="79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D18A8E4B-315F-6E07-3AAA-CCA2147803F1}"/>
              </a:ext>
            </a:extLst>
          </xdr:cNvPr>
          <xdr:cNvCxnSpPr/>
        </xdr:nvCxnSpPr>
        <xdr:spPr>
          <a:xfrm flipH="1">
            <a:off x="5962650" y="10648950"/>
            <a:ext cx="485775" cy="352425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101600</xdr:colOff>
      <xdr:row>95</xdr:row>
      <xdr:rowOff>80963</xdr:rowOff>
    </xdr:from>
    <xdr:to>
      <xdr:col>28</xdr:col>
      <xdr:colOff>60325</xdr:colOff>
      <xdr:row>104</xdr:row>
      <xdr:rowOff>60325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B8214148-A29D-797E-2CF3-D8B898FE07B4}"/>
            </a:ext>
          </a:extLst>
        </xdr:cNvPr>
        <xdr:cNvGrpSpPr/>
      </xdr:nvGrpSpPr>
      <xdr:grpSpPr>
        <a:xfrm>
          <a:off x="2206625" y="14206538"/>
          <a:ext cx="2387600" cy="1265237"/>
          <a:chOff x="5768975" y="11777663"/>
          <a:chExt cx="2387600" cy="1274762"/>
        </a:xfrm>
      </xdr:grpSpPr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0A5A9FEA-082F-4524-BDD9-BE79E228C67D}"/>
              </a:ext>
            </a:extLst>
          </xdr:cNvPr>
          <xdr:cNvSpPr/>
        </xdr:nvSpPr>
        <xdr:spPr>
          <a:xfrm>
            <a:off x="6148388" y="12258675"/>
            <a:ext cx="1952625" cy="447675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934CE4B4-E3C0-4984-8DAD-F0D541E2A2E5}"/>
              </a:ext>
            </a:extLst>
          </xdr:cNvPr>
          <xdr:cNvCxnSpPr/>
        </xdr:nvCxnSpPr>
        <xdr:spPr>
          <a:xfrm>
            <a:off x="6148388" y="12039600"/>
            <a:ext cx="0" cy="7286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4AC5AAA1-591F-4A3F-AFFC-A5B2B18B0F39}"/>
              </a:ext>
            </a:extLst>
          </xdr:cNvPr>
          <xdr:cNvCxnSpPr/>
        </xdr:nvCxnSpPr>
        <xdr:spPr>
          <a:xfrm>
            <a:off x="8101013" y="12049125"/>
            <a:ext cx="0" cy="728663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653F1FFE-2BF4-4581-886D-BE41DDC414BA}"/>
              </a:ext>
            </a:extLst>
          </xdr:cNvPr>
          <xdr:cNvCxnSpPr/>
        </xdr:nvCxnSpPr>
        <xdr:spPr>
          <a:xfrm>
            <a:off x="6148388" y="12706350"/>
            <a:ext cx="3333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022BB2A4-4ACC-4979-A27D-949F08A62A5D}"/>
              </a:ext>
            </a:extLst>
          </xdr:cNvPr>
          <xdr:cNvCxnSpPr/>
        </xdr:nvCxnSpPr>
        <xdr:spPr>
          <a:xfrm>
            <a:off x="6800850" y="12706350"/>
            <a:ext cx="65246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D7DD7CF7-59EB-437B-88D8-DC4E534E1083}"/>
              </a:ext>
            </a:extLst>
          </xdr:cNvPr>
          <xdr:cNvCxnSpPr/>
        </xdr:nvCxnSpPr>
        <xdr:spPr>
          <a:xfrm>
            <a:off x="7767637" y="12706350"/>
            <a:ext cx="34290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" name="Freeform: Shape 70">
            <a:extLst>
              <a:ext uri="{FF2B5EF4-FFF2-40B4-BE49-F238E27FC236}">
                <a16:creationId xmlns:a16="http://schemas.microsoft.com/office/drawing/2014/main" id="{B01B8AF8-81D0-4013-B40D-B1870FD547FF}"/>
              </a:ext>
            </a:extLst>
          </xdr:cNvPr>
          <xdr:cNvSpPr/>
        </xdr:nvSpPr>
        <xdr:spPr>
          <a:xfrm>
            <a:off x="6153150" y="12120562"/>
            <a:ext cx="1947863" cy="585788"/>
          </a:xfrm>
          <a:custGeom>
            <a:avLst/>
            <a:gdLst>
              <a:gd name="connsiteX0" fmla="*/ 1947863 w 1947863"/>
              <a:gd name="connsiteY0" fmla="*/ 0 h 576263"/>
              <a:gd name="connsiteX1" fmla="*/ 0 w 1947863"/>
              <a:gd name="connsiteY1" fmla="*/ 0 h 576263"/>
              <a:gd name="connsiteX2" fmla="*/ 0 w 1947863"/>
              <a:gd name="connsiteY2" fmla="*/ 147638 h 576263"/>
              <a:gd name="connsiteX3" fmla="*/ 323850 w 1947863"/>
              <a:gd name="connsiteY3" fmla="*/ 147638 h 576263"/>
              <a:gd name="connsiteX4" fmla="*/ 323850 w 1947863"/>
              <a:gd name="connsiteY4" fmla="*/ 576263 h 576263"/>
              <a:gd name="connsiteX5" fmla="*/ 647700 w 1947863"/>
              <a:gd name="connsiteY5" fmla="*/ 576263 h 576263"/>
              <a:gd name="connsiteX6" fmla="*/ 647700 w 1947863"/>
              <a:gd name="connsiteY6" fmla="*/ 142875 h 576263"/>
              <a:gd name="connsiteX7" fmla="*/ 1300163 w 1947863"/>
              <a:gd name="connsiteY7" fmla="*/ 142875 h 576263"/>
              <a:gd name="connsiteX8" fmla="*/ 1300163 w 1947863"/>
              <a:gd name="connsiteY8" fmla="*/ 576263 h 576263"/>
              <a:gd name="connsiteX9" fmla="*/ 1624013 w 1947863"/>
              <a:gd name="connsiteY9" fmla="*/ 576263 h 576263"/>
              <a:gd name="connsiteX10" fmla="*/ 1624013 w 1947863"/>
              <a:gd name="connsiteY10" fmla="*/ 142875 h 576263"/>
              <a:gd name="connsiteX11" fmla="*/ 1947863 w 1947863"/>
              <a:gd name="connsiteY11" fmla="*/ 142875 h 576263"/>
              <a:gd name="connsiteX12" fmla="*/ 1947863 w 1947863"/>
              <a:gd name="connsiteY12" fmla="*/ 0 h 576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947863" h="576263">
                <a:moveTo>
                  <a:pt x="1947863" y="0"/>
                </a:moveTo>
                <a:lnTo>
                  <a:pt x="0" y="0"/>
                </a:lnTo>
                <a:lnTo>
                  <a:pt x="0" y="147638"/>
                </a:lnTo>
                <a:lnTo>
                  <a:pt x="323850" y="147638"/>
                </a:lnTo>
                <a:lnTo>
                  <a:pt x="323850" y="576263"/>
                </a:lnTo>
                <a:lnTo>
                  <a:pt x="647700" y="576263"/>
                </a:lnTo>
                <a:lnTo>
                  <a:pt x="647700" y="142875"/>
                </a:lnTo>
                <a:lnTo>
                  <a:pt x="1300163" y="142875"/>
                </a:lnTo>
                <a:lnTo>
                  <a:pt x="1300163" y="576263"/>
                </a:lnTo>
                <a:lnTo>
                  <a:pt x="1624013" y="576263"/>
                </a:lnTo>
                <a:lnTo>
                  <a:pt x="1624013" y="142875"/>
                </a:lnTo>
                <a:lnTo>
                  <a:pt x="1947863" y="142875"/>
                </a:lnTo>
                <a:lnTo>
                  <a:pt x="1947863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C597B7A9-D74B-4459-96E6-B5C29F472487}"/>
              </a:ext>
            </a:extLst>
          </xdr:cNvPr>
          <xdr:cNvCxnSpPr/>
        </xdr:nvCxnSpPr>
        <xdr:spPr>
          <a:xfrm flipV="1">
            <a:off x="6153150" y="11777663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A0B57A60-3E0E-4463-A369-503CE72F3726}"/>
              </a:ext>
            </a:extLst>
          </xdr:cNvPr>
          <xdr:cNvCxnSpPr/>
        </xdr:nvCxnSpPr>
        <xdr:spPr>
          <a:xfrm>
            <a:off x="6096000" y="11839575"/>
            <a:ext cx="20605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CDBB1271-EF95-47A5-B5C1-0CF036FAA0E1}"/>
              </a:ext>
            </a:extLst>
          </xdr:cNvPr>
          <xdr:cNvCxnSpPr/>
        </xdr:nvCxnSpPr>
        <xdr:spPr>
          <a:xfrm flipH="1">
            <a:off x="6124575" y="118062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2A337A9A-5DB0-4510-ACD2-12816DC06D27}"/>
              </a:ext>
            </a:extLst>
          </xdr:cNvPr>
          <xdr:cNvCxnSpPr/>
        </xdr:nvCxnSpPr>
        <xdr:spPr>
          <a:xfrm flipV="1">
            <a:off x="7124700" y="11777663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D732A3A2-5760-4467-AFA3-7909421BCDB0}"/>
              </a:ext>
            </a:extLst>
          </xdr:cNvPr>
          <xdr:cNvCxnSpPr/>
        </xdr:nvCxnSpPr>
        <xdr:spPr>
          <a:xfrm flipH="1">
            <a:off x="7096125" y="118062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6777F016-B345-4E5F-ABA2-23DD34B86C2E}"/>
              </a:ext>
            </a:extLst>
          </xdr:cNvPr>
          <xdr:cNvCxnSpPr/>
        </xdr:nvCxnSpPr>
        <xdr:spPr>
          <a:xfrm flipV="1">
            <a:off x="8099425" y="11780838"/>
            <a:ext cx="0" cy="209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8243BF20-50B8-43C8-832D-B797782A8D88}"/>
              </a:ext>
            </a:extLst>
          </xdr:cNvPr>
          <xdr:cNvCxnSpPr/>
        </xdr:nvCxnSpPr>
        <xdr:spPr>
          <a:xfrm flipH="1">
            <a:off x="8070850" y="118094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BA81060B-7603-40CB-8CCB-E9C97EEAFC0F}"/>
              </a:ext>
            </a:extLst>
          </xdr:cNvPr>
          <xdr:cNvCxnSpPr/>
        </xdr:nvCxnSpPr>
        <xdr:spPr>
          <a:xfrm>
            <a:off x="6153150" y="128111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25C2BD5D-F51F-4A95-951A-4CBCE9A79CB3}"/>
              </a:ext>
            </a:extLst>
          </xdr:cNvPr>
          <xdr:cNvCxnSpPr/>
        </xdr:nvCxnSpPr>
        <xdr:spPr>
          <a:xfrm>
            <a:off x="6102350" y="12992100"/>
            <a:ext cx="205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EEF59920-474B-46B6-B63D-767D1CAD6D21}"/>
              </a:ext>
            </a:extLst>
          </xdr:cNvPr>
          <xdr:cNvCxnSpPr/>
        </xdr:nvCxnSpPr>
        <xdr:spPr>
          <a:xfrm flipH="1">
            <a:off x="6124575" y="129603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582DB594-B86E-4395-9E64-DB17271B8273}"/>
              </a:ext>
            </a:extLst>
          </xdr:cNvPr>
          <xdr:cNvCxnSpPr/>
        </xdr:nvCxnSpPr>
        <xdr:spPr>
          <a:xfrm>
            <a:off x="6480175" y="12807950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783FFE8E-0FF9-45BB-9C4F-58BAF749C647}"/>
              </a:ext>
            </a:extLst>
          </xdr:cNvPr>
          <xdr:cNvCxnSpPr/>
        </xdr:nvCxnSpPr>
        <xdr:spPr>
          <a:xfrm flipH="1">
            <a:off x="6451600" y="12957175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CEB2E729-FB59-4D89-AA22-61B19F7FD71A}"/>
              </a:ext>
            </a:extLst>
          </xdr:cNvPr>
          <xdr:cNvCxnSpPr/>
        </xdr:nvCxnSpPr>
        <xdr:spPr>
          <a:xfrm>
            <a:off x="6800850" y="128111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45B01C47-FD02-43A2-AB8E-1D0EC214102A}"/>
              </a:ext>
            </a:extLst>
          </xdr:cNvPr>
          <xdr:cNvCxnSpPr/>
        </xdr:nvCxnSpPr>
        <xdr:spPr>
          <a:xfrm flipH="1">
            <a:off x="6772275" y="129603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44F6FC4B-D615-4D43-B3D4-F6B44FE44F39}"/>
              </a:ext>
            </a:extLst>
          </xdr:cNvPr>
          <xdr:cNvCxnSpPr/>
        </xdr:nvCxnSpPr>
        <xdr:spPr>
          <a:xfrm>
            <a:off x="7451725" y="128111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C10C31FA-4C03-421B-A5F4-4BD7DEA47991}"/>
              </a:ext>
            </a:extLst>
          </xdr:cNvPr>
          <xdr:cNvCxnSpPr/>
        </xdr:nvCxnSpPr>
        <xdr:spPr>
          <a:xfrm flipH="1">
            <a:off x="7423150" y="129603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A457E01F-8D28-46E8-9C55-8842AD4B703A}"/>
              </a:ext>
            </a:extLst>
          </xdr:cNvPr>
          <xdr:cNvCxnSpPr/>
        </xdr:nvCxnSpPr>
        <xdr:spPr>
          <a:xfrm>
            <a:off x="7775575" y="12811125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65320693-7417-4193-8C8D-807C0D62BDEF}"/>
              </a:ext>
            </a:extLst>
          </xdr:cNvPr>
          <xdr:cNvCxnSpPr/>
        </xdr:nvCxnSpPr>
        <xdr:spPr>
          <a:xfrm flipH="1">
            <a:off x="7747000" y="1296035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D9A7CD39-01BB-4CB8-A4EE-532057868594}"/>
              </a:ext>
            </a:extLst>
          </xdr:cNvPr>
          <xdr:cNvCxnSpPr/>
        </xdr:nvCxnSpPr>
        <xdr:spPr>
          <a:xfrm>
            <a:off x="8099425" y="12807950"/>
            <a:ext cx="0" cy="241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CE6D1A62-19A6-4BF6-812B-011318ACBA26}"/>
              </a:ext>
            </a:extLst>
          </xdr:cNvPr>
          <xdr:cNvCxnSpPr/>
        </xdr:nvCxnSpPr>
        <xdr:spPr>
          <a:xfrm flipH="1">
            <a:off x="8070850" y="12957175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7ED5BB6C-DFE4-498E-8FD9-888D4603EA70}"/>
              </a:ext>
            </a:extLst>
          </xdr:cNvPr>
          <xdr:cNvCxnSpPr/>
        </xdr:nvCxnSpPr>
        <xdr:spPr>
          <a:xfrm flipH="1">
            <a:off x="5768975" y="1212532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E004DC35-ABF8-4BB0-BDA1-40AE5DA7F550}"/>
              </a:ext>
            </a:extLst>
          </xdr:cNvPr>
          <xdr:cNvCxnSpPr/>
        </xdr:nvCxnSpPr>
        <xdr:spPr>
          <a:xfrm>
            <a:off x="5829300" y="12068175"/>
            <a:ext cx="0" cy="6921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DD4CA50A-320F-4CF5-9CED-F40E7C8DF6FF}"/>
              </a:ext>
            </a:extLst>
          </xdr:cNvPr>
          <xdr:cNvCxnSpPr/>
        </xdr:nvCxnSpPr>
        <xdr:spPr>
          <a:xfrm flipH="1">
            <a:off x="5794375" y="12093575"/>
            <a:ext cx="66675" cy="69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4F4C6766-58BE-4A52-9DE0-F15CB4836769}"/>
              </a:ext>
            </a:extLst>
          </xdr:cNvPr>
          <xdr:cNvCxnSpPr/>
        </xdr:nvCxnSpPr>
        <xdr:spPr>
          <a:xfrm flipH="1">
            <a:off x="5768975" y="12271375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40F6B510-78EE-486A-8C24-28FDC2EB90BD}"/>
              </a:ext>
            </a:extLst>
          </xdr:cNvPr>
          <xdr:cNvCxnSpPr/>
        </xdr:nvCxnSpPr>
        <xdr:spPr>
          <a:xfrm flipH="1">
            <a:off x="5794375" y="12239625"/>
            <a:ext cx="66675" cy="69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0E625444-3336-425C-A285-F6C261988687}"/>
              </a:ext>
            </a:extLst>
          </xdr:cNvPr>
          <xdr:cNvCxnSpPr/>
        </xdr:nvCxnSpPr>
        <xdr:spPr>
          <a:xfrm flipH="1">
            <a:off x="5768975" y="12706350"/>
            <a:ext cx="333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EAD5AD3F-F853-466F-B920-76B88A86DF82}"/>
              </a:ext>
            </a:extLst>
          </xdr:cNvPr>
          <xdr:cNvCxnSpPr/>
        </xdr:nvCxnSpPr>
        <xdr:spPr>
          <a:xfrm flipH="1">
            <a:off x="5794375" y="12674600"/>
            <a:ext cx="66675" cy="69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01926ABE-662C-4B04-96B9-C00222519BDA}"/>
              </a:ext>
            </a:extLst>
          </xdr:cNvPr>
          <xdr:cNvCxnSpPr/>
        </xdr:nvCxnSpPr>
        <xdr:spPr>
          <a:xfrm flipH="1">
            <a:off x="5800725" y="12515850"/>
            <a:ext cx="485775" cy="352425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0</xdr:colOff>
      <xdr:row>68</xdr:row>
      <xdr:rowOff>0</xdr:rowOff>
    </xdr:from>
    <xdr:to>
      <xdr:col>35</xdr:col>
      <xdr:colOff>142882</xdr:colOff>
      <xdr:row>79</xdr:row>
      <xdr:rowOff>60325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5672A726-64AB-617A-7091-5C5516F5E53E}"/>
            </a:ext>
          </a:extLst>
        </xdr:cNvPr>
        <xdr:cNvGrpSpPr/>
      </xdr:nvGrpSpPr>
      <xdr:grpSpPr>
        <a:xfrm>
          <a:off x="3238500" y="10258425"/>
          <a:ext cx="2571757" cy="1631950"/>
          <a:chOff x="3238500" y="10115550"/>
          <a:chExt cx="2571757" cy="163195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D743828B-0DF8-481C-A4DB-F07DB4BFA807}"/>
              </a:ext>
            </a:extLst>
          </xdr:cNvPr>
          <xdr:cNvSpPr/>
        </xdr:nvSpPr>
        <xdr:spPr>
          <a:xfrm>
            <a:off x="3552825" y="10115550"/>
            <a:ext cx="1952625" cy="1287883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1FF2C35-6CE4-DE76-EE93-C694B06FCA00}"/>
              </a:ext>
            </a:extLst>
          </xdr:cNvPr>
          <xdr:cNvSpPr/>
        </xdr:nvSpPr>
        <xdr:spPr>
          <a:xfrm>
            <a:off x="3886200" y="10115550"/>
            <a:ext cx="323850" cy="1287883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4A69068-C35A-4CB5-848D-BC97209EACA6}"/>
              </a:ext>
            </a:extLst>
          </xdr:cNvPr>
          <xdr:cNvSpPr/>
        </xdr:nvSpPr>
        <xdr:spPr>
          <a:xfrm>
            <a:off x="4857750" y="10115550"/>
            <a:ext cx="323850" cy="1287883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B71CB863-7BE8-4EF1-B553-8EA82F4D441C}"/>
              </a:ext>
            </a:extLst>
          </xdr:cNvPr>
          <xdr:cNvCxnSpPr/>
        </xdr:nvCxnSpPr>
        <xdr:spPr>
          <a:xfrm>
            <a:off x="3562350" y="1150760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1515C6A9-4EE4-467E-B404-0C8158C815A0}"/>
              </a:ext>
            </a:extLst>
          </xdr:cNvPr>
          <xdr:cNvCxnSpPr/>
        </xdr:nvCxnSpPr>
        <xdr:spPr>
          <a:xfrm>
            <a:off x="3511550" y="11687525"/>
            <a:ext cx="205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C27B3A3D-5D51-4E80-81EF-2657B1591BFF}"/>
              </a:ext>
            </a:extLst>
          </xdr:cNvPr>
          <xdr:cNvCxnSpPr/>
        </xdr:nvCxnSpPr>
        <xdr:spPr>
          <a:xfrm flipH="1">
            <a:off x="3533775" y="1165595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CEF54188-55C2-4290-B458-F21B78BC270B}"/>
              </a:ext>
            </a:extLst>
          </xdr:cNvPr>
          <xdr:cNvCxnSpPr/>
        </xdr:nvCxnSpPr>
        <xdr:spPr>
          <a:xfrm>
            <a:off x="3889375" y="11504444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26707D56-AD0D-4704-954A-73FA7833B60E}"/>
              </a:ext>
            </a:extLst>
          </xdr:cNvPr>
          <xdr:cNvCxnSpPr/>
        </xdr:nvCxnSpPr>
        <xdr:spPr>
          <a:xfrm flipH="1">
            <a:off x="3860800" y="11652803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5EE4974D-AB68-4477-B1A0-99737541D9AF}"/>
              </a:ext>
            </a:extLst>
          </xdr:cNvPr>
          <xdr:cNvCxnSpPr/>
        </xdr:nvCxnSpPr>
        <xdr:spPr>
          <a:xfrm>
            <a:off x="4210050" y="1150760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784A411F-3BE8-447A-B426-956A742EF54B}"/>
              </a:ext>
            </a:extLst>
          </xdr:cNvPr>
          <xdr:cNvCxnSpPr/>
        </xdr:nvCxnSpPr>
        <xdr:spPr>
          <a:xfrm flipH="1">
            <a:off x="4181475" y="1165595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A7EFB985-53F6-41E8-A784-AC9058343B42}"/>
              </a:ext>
            </a:extLst>
          </xdr:cNvPr>
          <xdr:cNvCxnSpPr/>
        </xdr:nvCxnSpPr>
        <xdr:spPr>
          <a:xfrm>
            <a:off x="4860925" y="1150760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6534B548-8B09-43C7-801D-BBA0151B357E}"/>
              </a:ext>
            </a:extLst>
          </xdr:cNvPr>
          <xdr:cNvCxnSpPr/>
        </xdr:nvCxnSpPr>
        <xdr:spPr>
          <a:xfrm flipH="1">
            <a:off x="4832350" y="1165595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7DFD7FF1-BC10-4B97-A542-9AFDE231CD71}"/>
              </a:ext>
            </a:extLst>
          </xdr:cNvPr>
          <xdr:cNvCxnSpPr/>
        </xdr:nvCxnSpPr>
        <xdr:spPr>
          <a:xfrm>
            <a:off x="5184775" y="1150760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5DB3AFEC-656B-47EA-B904-6A46E586B339}"/>
              </a:ext>
            </a:extLst>
          </xdr:cNvPr>
          <xdr:cNvCxnSpPr/>
        </xdr:nvCxnSpPr>
        <xdr:spPr>
          <a:xfrm flipH="1">
            <a:off x="5156200" y="1165595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E077879A-35A2-4562-9A97-3AF7F4283341}"/>
              </a:ext>
            </a:extLst>
          </xdr:cNvPr>
          <xdr:cNvCxnSpPr/>
        </xdr:nvCxnSpPr>
        <xdr:spPr>
          <a:xfrm>
            <a:off x="5508625" y="11504444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F4EBC6B4-0E6D-4E7A-9802-4EB92E763C5B}"/>
              </a:ext>
            </a:extLst>
          </xdr:cNvPr>
          <xdr:cNvCxnSpPr/>
        </xdr:nvCxnSpPr>
        <xdr:spPr>
          <a:xfrm flipH="1">
            <a:off x="5480050" y="11652803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" name="Isosceles Triangle 51">
            <a:extLst>
              <a:ext uri="{FF2B5EF4-FFF2-40B4-BE49-F238E27FC236}">
                <a16:creationId xmlns:a16="http://schemas.microsoft.com/office/drawing/2014/main" id="{05A14F63-F0CC-45E8-B195-FB560BA4457D}"/>
              </a:ext>
            </a:extLst>
          </xdr:cNvPr>
          <xdr:cNvSpPr/>
        </xdr:nvSpPr>
        <xdr:spPr>
          <a:xfrm>
            <a:off x="3252787" y="10829925"/>
            <a:ext cx="152400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F8C3FA83-7978-42B3-853B-4101C917EB59}"/>
              </a:ext>
            </a:extLst>
          </xdr:cNvPr>
          <xdr:cNvCxnSpPr/>
        </xdr:nvCxnSpPr>
        <xdr:spPr>
          <a:xfrm>
            <a:off x="3238500" y="10972801"/>
            <a:ext cx="452437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Isosceles Triangle 55">
            <a:extLst>
              <a:ext uri="{FF2B5EF4-FFF2-40B4-BE49-F238E27FC236}">
                <a16:creationId xmlns:a16="http://schemas.microsoft.com/office/drawing/2014/main" id="{47E08D86-047D-48F2-8E72-0EA1334C29A6}"/>
              </a:ext>
            </a:extLst>
          </xdr:cNvPr>
          <xdr:cNvSpPr/>
        </xdr:nvSpPr>
        <xdr:spPr>
          <a:xfrm>
            <a:off x="5657857" y="10829925"/>
            <a:ext cx="152400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95D72E0F-1921-45AF-A892-685F68F97B35}"/>
              </a:ext>
            </a:extLst>
          </xdr:cNvPr>
          <xdr:cNvCxnSpPr/>
        </xdr:nvCxnSpPr>
        <xdr:spPr>
          <a:xfrm>
            <a:off x="5357817" y="10972801"/>
            <a:ext cx="452437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28575</xdr:colOff>
      <xdr:row>90</xdr:row>
      <xdr:rowOff>138112</xdr:rowOff>
    </xdr:from>
    <xdr:to>
      <xdr:col>52</xdr:col>
      <xdr:colOff>42880</xdr:colOff>
      <xdr:row>114</xdr:row>
      <xdr:rowOff>60336</xdr:rowOff>
    </xdr:to>
    <xdr:grpSp>
      <xdr:nvGrpSpPr>
        <xdr:cNvPr id="163" name="Group 162">
          <a:extLst>
            <a:ext uri="{FF2B5EF4-FFF2-40B4-BE49-F238E27FC236}">
              <a16:creationId xmlns:a16="http://schemas.microsoft.com/office/drawing/2014/main" id="{D9F0B015-E4C6-755E-A37E-36922C1D46BF}"/>
            </a:ext>
          </a:extLst>
        </xdr:cNvPr>
        <xdr:cNvGrpSpPr/>
      </xdr:nvGrpSpPr>
      <xdr:grpSpPr>
        <a:xfrm>
          <a:off x="5695950" y="13549312"/>
          <a:ext cx="2767030" cy="3360749"/>
          <a:chOff x="1162050" y="18140362"/>
          <a:chExt cx="2767030" cy="3351224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4155AE17-8C57-8EBC-3287-E3858CC997AF}"/>
              </a:ext>
            </a:extLst>
          </xdr:cNvPr>
          <xdr:cNvSpPr/>
        </xdr:nvSpPr>
        <xdr:spPr>
          <a:xfrm>
            <a:off x="1447800" y="18149888"/>
            <a:ext cx="1952625" cy="2976561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45759883-D853-DE86-0985-CE13B5802C6F}"/>
              </a:ext>
            </a:extLst>
          </xdr:cNvPr>
          <xdr:cNvCxnSpPr/>
        </xdr:nvCxnSpPr>
        <xdr:spPr>
          <a:xfrm>
            <a:off x="1452556" y="21251686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D6289E1E-87B5-F67A-F537-92502E2E66DC}"/>
              </a:ext>
            </a:extLst>
          </xdr:cNvPr>
          <xdr:cNvCxnSpPr/>
        </xdr:nvCxnSpPr>
        <xdr:spPr>
          <a:xfrm>
            <a:off x="1401756" y="21431611"/>
            <a:ext cx="2051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6901195B-86A0-6D99-4A90-663D872F6FB1}"/>
              </a:ext>
            </a:extLst>
          </xdr:cNvPr>
          <xdr:cNvCxnSpPr/>
        </xdr:nvCxnSpPr>
        <xdr:spPr>
          <a:xfrm flipH="1">
            <a:off x="1423981" y="21400045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76C6BA0C-7258-8810-9F58-057CF7B31757}"/>
              </a:ext>
            </a:extLst>
          </xdr:cNvPr>
          <xdr:cNvCxnSpPr/>
        </xdr:nvCxnSpPr>
        <xdr:spPr>
          <a:xfrm>
            <a:off x="1779581" y="2124853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1583197F-5947-8C40-0C25-1EA18F8A05D6}"/>
              </a:ext>
            </a:extLst>
          </xdr:cNvPr>
          <xdr:cNvCxnSpPr/>
        </xdr:nvCxnSpPr>
        <xdr:spPr>
          <a:xfrm flipH="1">
            <a:off x="1751006" y="2139688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D458728B-AFBA-58E5-7B40-0FB4C718E8F0}"/>
              </a:ext>
            </a:extLst>
          </xdr:cNvPr>
          <xdr:cNvCxnSpPr/>
        </xdr:nvCxnSpPr>
        <xdr:spPr>
          <a:xfrm>
            <a:off x="2100256" y="21251686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CCCDAC5A-42A4-4752-033B-43706C1CE040}"/>
              </a:ext>
            </a:extLst>
          </xdr:cNvPr>
          <xdr:cNvCxnSpPr/>
        </xdr:nvCxnSpPr>
        <xdr:spPr>
          <a:xfrm flipH="1">
            <a:off x="2071681" y="21400045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29C3578E-8166-54F4-D52C-6D28AA23D44B}"/>
              </a:ext>
            </a:extLst>
          </xdr:cNvPr>
          <xdr:cNvCxnSpPr/>
        </xdr:nvCxnSpPr>
        <xdr:spPr>
          <a:xfrm>
            <a:off x="2751131" y="21251686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Connector 108">
            <a:extLst>
              <a:ext uri="{FF2B5EF4-FFF2-40B4-BE49-F238E27FC236}">
                <a16:creationId xmlns:a16="http://schemas.microsoft.com/office/drawing/2014/main" id="{F3881F63-60B2-5FE7-14F0-4BA4F70992E4}"/>
              </a:ext>
            </a:extLst>
          </xdr:cNvPr>
          <xdr:cNvCxnSpPr/>
        </xdr:nvCxnSpPr>
        <xdr:spPr>
          <a:xfrm flipH="1">
            <a:off x="2722556" y="21400045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6E3EC4E2-3F46-070D-43F3-4A3A9B9C2102}"/>
              </a:ext>
            </a:extLst>
          </xdr:cNvPr>
          <xdr:cNvCxnSpPr/>
        </xdr:nvCxnSpPr>
        <xdr:spPr>
          <a:xfrm>
            <a:off x="3074981" y="21251686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E54C1919-4008-DE80-D6F5-F431E976A69E}"/>
              </a:ext>
            </a:extLst>
          </xdr:cNvPr>
          <xdr:cNvCxnSpPr/>
        </xdr:nvCxnSpPr>
        <xdr:spPr>
          <a:xfrm flipH="1">
            <a:off x="3046406" y="21400045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D5EB2FA2-0E68-66EA-B6E0-3B617257C53E}"/>
              </a:ext>
            </a:extLst>
          </xdr:cNvPr>
          <xdr:cNvCxnSpPr/>
        </xdr:nvCxnSpPr>
        <xdr:spPr>
          <a:xfrm>
            <a:off x="3398831" y="21248530"/>
            <a:ext cx="0" cy="239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Connector 112">
            <a:extLst>
              <a:ext uri="{FF2B5EF4-FFF2-40B4-BE49-F238E27FC236}">
                <a16:creationId xmlns:a16="http://schemas.microsoft.com/office/drawing/2014/main" id="{91DD7655-9920-B985-C1D4-72D2B0CDECB1}"/>
              </a:ext>
            </a:extLst>
          </xdr:cNvPr>
          <xdr:cNvCxnSpPr/>
        </xdr:nvCxnSpPr>
        <xdr:spPr>
          <a:xfrm flipH="1">
            <a:off x="3370256" y="21396889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8C538562-6D85-C108-2F8C-EEAE7777C1CD}"/>
              </a:ext>
            </a:extLst>
          </xdr:cNvPr>
          <xdr:cNvCxnSpPr/>
        </xdr:nvCxnSpPr>
        <xdr:spPr>
          <a:xfrm>
            <a:off x="3486157" y="18845212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E18E6CCD-9620-FDC4-4AF5-85D57E25F91A}"/>
              </a:ext>
            </a:extLst>
          </xdr:cNvPr>
          <xdr:cNvCxnSpPr/>
        </xdr:nvCxnSpPr>
        <xdr:spPr>
          <a:xfrm>
            <a:off x="3724282" y="18464213"/>
            <a:ext cx="0" cy="2366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44E9AE58-E7F9-524C-FFB7-EE60409A2594}"/>
              </a:ext>
            </a:extLst>
          </xdr:cNvPr>
          <xdr:cNvCxnSpPr/>
        </xdr:nvCxnSpPr>
        <xdr:spPr>
          <a:xfrm flipH="1">
            <a:off x="3695707" y="18811875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A99219FB-6F75-C1AE-F530-D940BEE95E04}"/>
              </a:ext>
            </a:extLst>
          </xdr:cNvPr>
          <xdr:cNvCxnSpPr/>
        </xdr:nvCxnSpPr>
        <xdr:spPr>
          <a:xfrm>
            <a:off x="3486157" y="19483390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D94516A0-3A14-A9B6-42A2-9A72C797C311}"/>
              </a:ext>
            </a:extLst>
          </xdr:cNvPr>
          <xdr:cNvCxnSpPr/>
        </xdr:nvCxnSpPr>
        <xdr:spPr>
          <a:xfrm flipH="1">
            <a:off x="3695707" y="19450053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5F7A7D1E-17F9-3DE1-7521-26FB9EB6570B}"/>
              </a:ext>
            </a:extLst>
          </xdr:cNvPr>
          <xdr:cNvCxnSpPr/>
        </xdr:nvCxnSpPr>
        <xdr:spPr>
          <a:xfrm>
            <a:off x="3486157" y="19816760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B92395E7-97C5-B882-3D62-731ED82D7B83}"/>
              </a:ext>
            </a:extLst>
          </xdr:cNvPr>
          <xdr:cNvCxnSpPr/>
        </xdr:nvCxnSpPr>
        <xdr:spPr>
          <a:xfrm flipH="1">
            <a:off x="3695707" y="19783423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77E333EC-586B-7FED-E7D9-1E0599C7A9F4}"/>
              </a:ext>
            </a:extLst>
          </xdr:cNvPr>
          <xdr:cNvCxnSpPr/>
        </xdr:nvCxnSpPr>
        <xdr:spPr>
          <a:xfrm>
            <a:off x="3486157" y="20416843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FDA2BEFE-8BCE-6F49-4B50-5B54326202B9}"/>
              </a:ext>
            </a:extLst>
          </xdr:cNvPr>
          <xdr:cNvCxnSpPr/>
        </xdr:nvCxnSpPr>
        <xdr:spPr>
          <a:xfrm flipH="1">
            <a:off x="3695707" y="20383506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4" name="Isosceles Triangle 123">
            <a:extLst>
              <a:ext uri="{FF2B5EF4-FFF2-40B4-BE49-F238E27FC236}">
                <a16:creationId xmlns:a16="http://schemas.microsoft.com/office/drawing/2014/main" id="{81722C8D-A5B6-55F3-536C-AA7ABDFC9FB4}"/>
              </a:ext>
            </a:extLst>
          </xdr:cNvPr>
          <xdr:cNvSpPr/>
        </xdr:nvSpPr>
        <xdr:spPr>
          <a:xfrm>
            <a:off x="1176337" y="19859625"/>
            <a:ext cx="152400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15B560FE-8E48-8816-9C1F-B98EC756CC0C}"/>
              </a:ext>
            </a:extLst>
          </xdr:cNvPr>
          <xdr:cNvCxnSpPr/>
        </xdr:nvCxnSpPr>
        <xdr:spPr>
          <a:xfrm>
            <a:off x="1162050" y="20002501"/>
            <a:ext cx="452437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" name="Isosceles Triangle 126">
            <a:extLst>
              <a:ext uri="{FF2B5EF4-FFF2-40B4-BE49-F238E27FC236}">
                <a16:creationId xmlns:a16="http://schemas.microsoft.com/office/drawing/2014/main" id="{7651F540-5B24-8503-483B-ED34B9A92222}"/>
              </a:ext>
            </a:extLst>
          </xdr:cNvPr>
          <xdr:cNvSpPr/>
        </xdr:nvSpPr>
        <xdr:spPr>
          <a:xfrm>
            <a:off x="3776680" y="19859625"/>
            <a:ext cx="152400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06C35666-CB3A-7A1C-6D7B-A8699FCE745D}"/>
              </a:ext>
            </a:extLst>
          </xdr:cNvPr>
          <xdr:cNvCxnSpPr/>
        </xdr:nvCxnSpPr>
        <xdr:spPr>
          <a:xfrm>
            <a:off x="3205162" y="20002501"/>
            <a:ext cx="714375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Freeform: Shape 136">
            <a:extLst>
              <a:ext uri="{FF2B5EF4-FFF2-40B4-BE49-F238E27FC236}">
                <a16:creationId xmlns:a16="http://schemas.microsoft.com/office/drawing/2014/main" id="{1D90E2C0-AD2E-E454-3020-3D018A0AFD38}"/>
              </a:ext>
            </a:extLst>
          </xdr:cNvPr>
          <xdr:cNvSpPr/>
        </xdr:nvSpPr>
        <xdr:spPr>
          <a:xfrm>
            <a:off x="1438276" y="18140362"/>
            <a:ext cx="1966912" cy="3000375"/>
          </a:xfrm>
          <a:custGeom>
            <a:avLst/>
            <a:gdLst>
              <a:gd name="connsiteX0" fmla="*/ 347662 w 1966912"/>
              <a:gd name="connsiteY0" fmla="*/ 9525 h 3000375"/>
              <a:gd name="connsiteX1" fmla="*/ 347662 w 1966912"/>
              <a:gd name="connsiteY1" fmla="*/ 376237 h 3000375"/>
              <a:gd name="connsiteX2" fmla="*/ 0 w 1966912"/>
              <a:gd name="connsiteY2" fmla="*/ 376237 h 3000375"/>
              <a:gd name="connsiteX3" fmla="*/ 0 w 1966912"/>
              <a:gd name="connsiteY3" fmla="*/ 719137 h 3000375"/>
              <a:gd name="connsiteX4" fmla="*/ 338137 w 1966912"/>
              <a:gd name="connsiteY4" fmla="*/ 719137 h 3000375"/>
              <a:gd name="connsiteX5" fmla="*/ 338137 w 1966912"/>
              <a:gd name="connsiteY5" fmla="*/ 1343025 h 3000375"/>
              <a:gd name="connsiteX6" fmla="*/ 9525 w 1966912"/>
              <a:gd name="connsiteY6" fmla="*/ 1343025 h 3000375"/>
              <a:gd name="connsiteX7" fmla="*/ 9525 w 1966912"/>
              <a:gd name="connsiteY7" fmla="*/ 1662112 h 3000375"/>
              <a:gd name="connsiteX8" fmla="*/ 338137 w 1966912"/>
              <a:gd name="connsiteY8" fmla="*/ 1662112 h 3000375"/>
              <a:gd name="connsiteX9" fmla="*/ 338137 w 1966912"/>
              <a:gd name="connsiteY9" fmla="*/ 2271712 h 3000375"/>
              <a:gd name="connsiteX10" fmla="*/ 4762 w 1966912"/>
              <a:gd name="connsiteY10" fmla="*/ 2271712 h 3000375"/>
              <a:gd name="connsiteX11" fmla="*/ 4762 w 1966912"/>
              <a:gd name="connsiteY11" fmla="*/ 2614612 h 3000375"/>
              <a:gd name="connsiteX12" fmla="*/ 333375 w 1966912"/>
              <a:gd name="connsiteY12" fmla="*/ 2614612 h 3000375"/>
              <a:gd name="connsiteX13" fmla="*/ 333375 w 1966912"/>
              <a:gd name="connsiteY13" fmla="*/ 2986087 h 3000375"/>
              <a:gd name="connsiteX14" fmla="*/ 657225 w 1966912"/>
              <a:gd name="connsiteY14" fmla="*/ 2986087 h 3000375"/>
              <a:gd name="connsiteX15" fmla="*/ 657225 w 1966912"/>
              <a:gd name="connsiteY15" fmla="*/ 2614612 h 3000375"/>
              <a:gd name="connsiteX16" fmla="*/ 1314450 w 1966912"/>
              <a:gd name="connsiteY16" fmla="*/ 2614612 h 3000375"/>
              <a:gd name="connsiteX17" fmla="*/ 1314450 w 1966912"/>
              <a:gd name="connsiteY17" fmla="*/ 3000375 h 3000375"/>
              <a:gd name="connsiteX18" fmla="*/ 1633537 w 1966912"/>
              <a:gd name="connsiteY18" fmla="*/ 3000375 h 3000375"/>
              <a:gd name="connsiteX19" fmla="*/ 1633537 w 1966912"/>
              <a:gd name="connsiteY19" fmla="*/ 2619375 h 3000375"/>
              <a:gd name="connsiteX20" fmla="*/ 1966912 w 1966912"/>
              <a:gd name="connsiteY20" fmla="*/ 2619375 h 3000375"/>
              <a:gd name="connsiteX21" fmla="*/ 1966912 w 1966912"/>
              <a:gd name="connsiteY21" fmla="*/ 2276475 h 3000375"/>
              <a:gd name="connsiteX22" fmla="*/ 1638300 w 1966912"/>
              <a:gd name="connsiteY22" fmla="*/ 2276475 h 3000375"/>
              <a:gd name="connsiteX23" fmla="*/ 1638300 w 1966912"/>
              <a:gd name="connsiteY23" fmla="*/ 1681162 h 3000375"/>
              <a:gd name="connsiteX24" fmla="*/ 1962150 w 1966912"/>
              <a:gd name="connsiteY24" fmla="*/ 1681162 h 3000375"/>
              <a:gd name="connsiteX25" fmla="*/ 1962150 w 1966912"/>
              <a:gd name="connsiteY25" fmla="*/ 1343025 h 3000375"/>
              <a:gd name="connsiteX26" fmla="*/ 1638300 w 1966912"/>
              <a:gd name="connsiteY26" fmla="*/ 1343025 h 3000375"/>
              <a:gd name="connsiteX27" fmla="*/ 1638300 w 1966912"/>
              <a:gd name="connsiteY27" fmla="*/ 714375 h 3000375"/>
              <a:gd name="connsiteX28" fmla="*/ 1966912 w 1966912"/>
              <a:gd name="connsiteY28" fmla="*/ 714375 h 3000375"/>
              <a:gd name="connsiteX29" fmla="*/ 1966912 w 1966912"/>
              <a:gd name="connsiteY29" fmla="*/ 376237 h 3000375"/>
              <a:gd name="connsiteX30" fmla="*/ 1638300 w 1966912"/>
              <a:gd name="connsiteY30" fmla="*/ 376237 h 3000375"/>
              <a:gd name="connsiteX31" fmla="*/ 1638300 w 1966912"/>
              <a:gd name="connsiteY31" fmla="*/ 0 h 3000375"/>
              <a:gd name="connsiteX32" fmla="*/ 1314450 w 1966912"/>
              <a:gd name="connsiteY32" fmla="*/ 0 h 3000375"/>
              <a:gd name="connsiteX33" fmla="*/ 1314450 w 1966912"/>
              <a:gd name="connsiteY33" fmla="*/ 376237 h 3000375"/>
              <a:gd name="connsiteX34" fmla="*/ 676275 w 1966912"/>
              <a:gd name="connsiteY34" fmla="*/ 376237 h 3000375"/>
              <a:gd name="connsiteX35" fmla="*/ 676275 w 1966912"/>
              <a:gd name="connsiteY35" fmla="*/ 9525 h 3000375"/>
              <a:gd name="connsiteX36" fmla="*/ 347662 w 1966912"/>
              <a:gd name="connsiteY36" fmla="*/ 9525 h 3000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</a:cxnLst>
            <a:rect l="l" t="t" r="r" b="b"/>
            <a:pathLst>
              <a:path w="1966912" h="3000375">
                <a:moveTo>
                  <a:pt x="347662" y="9525"/>
                </a:moveTo>
                <a:lnTo>
                  <a:pt x="347662" y="376237"/>
                </a:lnTo>
                <a:lnTo>
                  <a:pt x="0" y="376237"/>
                </a:lnTo>
                <a:lnTo>
                  <a:pt x="0" y="719137"/>
                </a:lnTo>
                <a:lnTo>
                  <a:pt x="338137" y="719137"/>
                </a:lnTo>
                <a:lnTo>
                  <a:pt x="338137" y="1343025"/>
                </a:lnTo>
                <a:lnTo>
                  <a:pt x="9525" y="1343025"/>
                </a:lnTo>
                <a:lnTo>
                  <a:pt x="9525" y="1662112"/>
                </a:lnTo>
                <a:lnTo>
                  <a:pt x="338137" y="1662112"/>
                </a:lnTo>
                <a:lnTo>
                  <a:pt x="338137" y="2271712"/>
                </a:lnTo>
                <a:lnTo>
                  <a:pt x="4762" y="2271712"/>
                </a:lnTo>
                <a:lnTo>
                  <a:pt x="4762" y="2614612"/>
                </a:lnTo>
                <a:lnTo>
                  <a:pt x="333375" y="2614612"/>
                </a:lnTo>
                <a:lnTo>
                  <a:pt x="333375" y="2986087"/>
                </a:lnTo>
                <a:lnTo>
                  <a:pt x="657225" y="2986087"/>
                </a:lnTo>
                <a:lnTo>
                  <a:pt x="657225" y="2614612"/>
                </a:lnTo>
                <a:lnTo>
                  <a:pt x="1314450" y="2614612"/>
                </a:lnTo>
                <a:lnTo>
                  <a:pt x="1314450" y="3000375"/>
                </a:lnTo>
                <a:lnTo>
                  <a:pt x="1633537" y="3000375"/>
                </a:lnTo>
                <a:lnTo>
                  <a:pt x="1633537" y="2619375"/>
                </a:lnTo>
                <a:lnTo>
                  <a:pt x="1966912" y="2619375"/>
                </a:lnTo>
                <a:lnTo>
                  <a:pt x="1966912" y="2276475"/>
                </a:lnTo>
                <a:lnTo>
                  <a:pt x="1638300" y="2276475"/>
                </a:lnTo>
                <a:lnTo>
                  <a:pt x="1638300" y="1681162"/>
                </a:lnTo>
                <a:lnTo>
                  <a:pt x="1962150" y="1681162"/>
                </a:lnTo>
                <a:lnTo>
                  <a:pt x="1962150" y="1343025"/>
                </a:lnTo>
                <a:lnTo>
                  <a:pt x="1638300" y="1343025"/>
                </a:lnTo>
                <a:lnTo>
                  <a:pt x="1638300" y="714375"/>
                </a:lnTo>
                <a:lnTo>
                  <a:pt x="1966912" y="714375"/>
                </a:lnTo>
                <a:lnTo>
                  <a:pt x="1966912" y="376237"/>
                </a:lnTo>
                <a:lnTo>
                  <a:pt x="1638300" y="376237"/>
                </a:lnTo>
                <a:lnTo>
                  <a:pt x="1638300" y="0"/>
                </a:lnTo>
                <a:lnTo>
                  <a:pt x="1314450" y="0"/>
                </a:lnTo>
                <a:lnTo>
                  <a:pt x="1314450" y="376237"/>
                </a:lnTo>
                <a:lnTo>
                  <a:pt x="676275" y="376237"/>
                </a:lnTo>
                <a:lnTo>
                  <a:pt x="676275" y="9525"/>
                </a:lnTo>
                <a:lnTo>
                  <a:pt x="347662" y="9525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3B347318-5D56-07F3-95B6-BFE54B46F546}"/>
              </a:ext>
            </a:extLst>
          </xdr:cNvPr>
          <xdr:cNvSpPr/>
        </xdr:nvSpPr>
        <xdr:spPr>
          <a:xfrm>
            <a:off x="2105031" y="18859510"/>
            <a:ext cx="638174" cy="619124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C0F75B99-EFE7-4735-B560-09F4319ED368}"/>
              </a:ext>
            </a:extLst>
          </xdr:cNvPr>
          <xdr:cNvSpPr/>
        </xdr:nvSpPr>
        <xdr:spPr>
          <a:xfrm>
            <a:off x="2114559" y="19802485"/>
            <a:ext cx="638174" cy="619124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635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2E451EE5-91E5-41AB-A10D-A1017C28A3E3}"/>
              </a:ext>
            </a:extLst>
          </xdr:cNvPr>
          <xdr:cNvCxnSpPr/>
        </xdr:nvCxnSpPr>
        <xdr:spPr>
          <a:xfrm>
            <a:off x="3486152" y="20759737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155BD76C-E91A-48A3-8CB0-CA6198F43FAF}"/>
              </a:ext>
            </a:extLst>
          </xdr:cNvPr>
          <xdr:cNvCxnSpPr/>
        </xdr:nvCxnSpPr>
        <xdr:spPr>
          <a:xfrm flipH="1">
            <a:off x="3695702" y="20726400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0EEF82EE-E95A-4B8C-86EE-638EDF1B8328}"/>
              </a:ext>
            </a:extLst>
          </xdr:cNvPr>
          <xdr:cNvCxnSpPr/>
        </xdr:nvCxnSpPr>
        <xdr:spPr>
          <a:xfrm>
            <a:off x="3490917" y="18516599"/>
            <a:ext cx="2905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8E229D41-B5C2-4E38-AA2C-DF2E03EAF37A}"/>
              </a:ext>
            </a:extLst>
          </xdr:cNvPr>
          <xdr:cNvCxnSpPr/>
        </xdr:nvCxnSpPr>
        <xdr:spPr>
          <a:xfrm flipH="1">
            <a:off x="3700467" y="18483262"/>
            <a:ext cx="57150" cy="6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 w="6350">
          <a:solidFill>
            <a:schemeClr val="tx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1305-54EF-4DC4-8AEE-70CE53DCD9E5}">
  <sheetPr codeName="Sheet1"/>
  <dimension ref="B1:BB118"/>
  <sheetViews>
    <sheetView showGridLines="0" tabSelected="1" zoomScaleNormal="100" workbookViewId="0">
      <selection activeCell="BJ7" sqref="BJ7"/>
    </sheetView>
  </sheetViews>
  <sheetFormatPr defaultRowHeight="11.25" x14ac:dyDescent="0.2"/>
  <cols>
    <col min="1" max="940" width="2.83203125" style="1" customWidth="1"/>
    <col min="941" max="16384" width="9.33203125" style="1"/>
  </cols>
  <sheetData>
    <row r="1" spans="2:54" ht="12" thickBot="1" x14ac:dyDescent="0.25"/>
    <row r="2" spans="2:54" ht="48.75" customHeight="1" x14ac:dyDescent="0.2">
      <c r="B2" s="44" t="s">
        <v>49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6"/>
    </row>
    <row r="3" spans="2:54" x14ac:dyDescent="0.2">
      <c r="B3" s="2"/>
      <c r="W3" s="14" t="s">
        <v>50</v>
      </c>
      <c r="BB3" s="3"/>
    </row>
    <row r="4" spans="2:54" x14ac:dyDescent="0.2">
      <c r="B4" s="2"/>
      <c r="C4" s="15" t="s">
        <v>0</v>
      </c>
      <c r="AB4" s="15" t="s">
        <v>48</v>
      </c>
      <c r="BB4" s="3"/>
    </row>
    <row r="5" spans="2:54" x14ac:dyDescent="0.2">
      <c r="B5" s="2"/>
      <c r="C5" s="1" t="s">
        <v>7</v>
      </c>
      <c r="K5" s="23">
        <v>0.03</v>
      </c>
      <c r="L5" s="23"/>
      <c r="M5" s="23"/>
      <c r="N5" s="1" t="s">
        <v>3</v>
      </c>
      <c r="O5" s="16" t="s">
        <v>4</v>
      </c>
      <c r="P5" s="24">
        <v>22</v>
      </c>
      <c r="Q5" s="24"/>
      <c r="R5" s="1" t="s">
        <v>18</v>
      </c>
      <c r="T5" s="16" t="s">
        <v>6</v>
      </c>
      <c r="U5" s="25">
        <f>+K5*P5</f>
        <v>0.65999999999999992</v>
      </c>
      <c r="V5" s="25"/>
      <c r="W5" s="25"/>
      <c r="X5" s="1" t="s">
        <v>5</v>
      </c>
      <c r="AB5" s="4" t="s">
        <v>19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29">
        <v>1.5</v>
      </c>
      <c r="AY5" s="30"/>
      <c r="AZ5" s="31" t="s">
        <v>5</v>
      </c>
      <c r="BA5" s="32"/>
      <c r="BB5" s="3"/>
    </row>
    <row r="6" spans="2:54" x14ac:dyDescent="0.2">
      <c r="B6" s="2"/>
      <c r="C6" s="1" t="s">
        <v>1</v>
      </c>
      <c r="K6" s="23">
        <v>2.5000000000000001E-2</v>
      </c>
      <c r="L6" s="23"/>
      <c r="M6" s="23"/>
      <c r="N6" s="1" t="s">
        <v>3</v>
      </c>
      <c r="O6" s="16" t="s">
        <v>4</v>
      </c>
      <c r="P6" s="24">
        <v>22</v>
      </c>
      <c r="Q6" s="24"/>
      <c r="R6" s="1" t="s">
        <v>18</v>
      </c>
      <c r="T6" s="16" t="s">
        <v>6</v>
      </c>
      <c r="U6" s="25">
        <f>+K6*P6</f>
        <v>0.55000000000000004</v>
      </c>
      <c r="V6" s="25"/>
      <c r="W6" s="25"/>
      <c r="X6" s="1" t="s">
        <v>5</v>
      </c>
      <c r="AB6" s="6" t="s">
        <v>20</v>
      </c>
      <c r="AC6" s="7"/>
      <c r="AX6" s="33">
        <v>2</v>
      </c>
      <c r="AY6" s="34"/>
      <c r="AZ6" s="39" t="s">
        <v>5</v>
      </c>
      <c r="BA6" s="40"/>
      <c r="BB6" s="3"/>
    </row>
    <row r="7" spans="2:54" x14ac:dyDescent="0.2">
      <c r="B7" s="2"/>
      <c r="C7" s="1" t="s">
        <v>2</v>
      </c>
      <c r="K7" s="23">
        <v>1.4999999999999999E-2</v>
      </c>
      <c r="L7" s="23"/>
      <c r="M7" s="23"/>
      <c r="N7" s="1" t="s">
        <v>3</v>
      </c>
      <c r="O7" s="16" t="s">
        <v>4</v>
      </c>
      <c r="P7" s="24">
        <v>20</v>
      </c>
      <c r="Q7" s="24"/>
      <c r="R7" s="1" t="s">
        <v>18</v>
      </c>
      <c r="T7" s="16" t="s">
        <v>6</v>
      </c>
      <c r="U7" s="25">
        <f>+K7*P7</f>
        <v>0.3</v>
      </c>
      <c r="V7" s="25"/>
      <c r="W7" s="25"/>
      <c r="X7" s="1" t="s">
        <v>5</v>
      </c>
      <c r="AB7" s="8" t="s">
        <v>21</v>
      </c>
      <c r="AX7" s="35"/>
      <c r="AY7" s="36"/>
      <c r="AZ7" s="24"/>
      <c r="BA7" s="41"/>
      <c r="BB7" s="3"/>
    </row>
    <row r="8" spans="2:54" ht="12" thickBot="1" x14ac:dyDescent="0.25">
      <c r="B8" s="2"/>
      <c r="C8" s="1" t="s">
        <v>52</v>
      </c>
      <c r="K8" s="23">
        <v>0.12</v>
      </c>
      <c r="L8" s="23"/>
      <c r="M8" s="23"/>
      <c r="N8" s="1" t="s">
        <v>3</v>
      </c>
      <c r="O8" s="16" t="s">
        <v>4</v>
      </c>
      <c r="P8" s="24">
        <v>25</v>
      </c>
      <c r="Q8" s="24"/>
      <c r="R8" s="1" t="s">
        <v>18</v>
      </c>
      <c r="T8" s="16" t="s">
        <v>6</v>
      </c>
      <c r="U8" s="28">
        <f>+K8*P8</f>
        <v>3</v>
      </c>
      <c r="V8" s="28"/>
      <c r="W8" s="28"/>
      <c r="X8" s="9" t="s">
        <v>5</v>
      </c>
      <c r="Y8" s="9"/>
      <c r="AB8" s="10" t="s">
        <v>22</v>
      </c>
      <c r="AC8" s="11"/>
      <c r="AX8" s="37"/>
      <c r="AY8" s="38"/>
      <c r="AZ8" s="42"/>
      <c r="BA8" s="43"/>
      <c r="BB8" s="3"/>
    </row>
    <row r="9" spans="2:54" x14ac:dyDescent="0.2">
      <c r="B9" s="2"/>
      <c r="Q9" s="1" t="s">
        <v>61</v>
      </c>
      <c r="U9" s="26">
        <f>SUM(U5:W8)</f>
        <v>4.51</v>
      </c>
      <c r="V9" s="26"/>
      <c r="W9" s="26"/>
      <c r="X9" s="1" t="s">
        <v>5</v>
      </c>
      <c r="AB9" s="6" t="s">
        <v>23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33">
        <v>3.5</v>
      </c>
      <c r="AY9" s="34"/>
      <c r="AZ9" s="39" t="s">
        <v>5</v>
      </c>
      <c r="BA9" s="40"/>
      <c r="BB9" s="3"/>
    </row>
    <row r="10" spans="2:54" x14ac:dyDescent="0.2">
      <c r="B10" s="2"/>
      <c r="P10" s="1" t="s">
        <v>51</v>
      </c>
      <c r="U10" s="27">
        <v>3.5</v>
      </c>
      <c r="V10" s="27"/>
      <c r="W10" s="27"/>
      <c r="X10" s="1" t="s">
        <v>5</v>
      </c>
      <c r="AB10" s="8" t="s">
        <v>24</v>
      </c>
      <c r="AX10" s="35"/>
      <c r="AY10" s="36"/>
      <c r="AZ10" s="24"/>
      <c r="BA10" s="41"/>
      <c r="BB10" s="3"/>
    </row>
    <row r="11" spans="2:54" x14ac:dyDescent="0.2">
      <c r="B11" s="2"/>
      <c r="J11" s="1" t="s">
        <v>47</v>
      </c>
      <c r="U11" s="25">
        <f>1.4*U9+1.6*U10</f>
        <v>11.914</v>
      </c>
      <c r="V11" s="25"/>
      <c r="W11" s="25"/>
      <c r="X11" s="1" t="s">
        <v>5</v>
      </c>
      <c r="AB11" s="8" t="s">
        <v>25</v>
      </c>
      <c r="AX11" s="35"/>
      <c r="AY11" s="36"/>
      <c r="AZ11" s="24"/>
      <c r="BA11" s="41"/>
      <c r="BB11" s="3"/>
    </row>
    <row r="12" spans="2:54" x14ac:dyDescent="0.2">
      <c r="B12" s="2"/>
      <c r="U12" s="17"/>
      <c r="V12" s="17"/>
      <c r="W12" s="17"/>
      <c r="AB12" s="10" t="s">
        <v>26</v>
      </c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37"/>
      <c r="AY12" s="38"/>
      <c r="AZ12" s="42"/>
      <c r="BA12" s="43"/>
      <c r="BB12" s="3"/>
    </row>
    <row r="13" spans="2:54" x14ac:dyDescent="0.2">
      <c r="B13" s="2"/>
      <c r="U13" s="17"/>
      <c r="V13" s="17"/>
      <c r="W13" s="17"/>
      <c r="AB13" s="6" t="s">
        <v>45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33">
        <v>5</v>
      </c>
      <c r="AY13" s="34"/>
      <c r="AZ13" s="39" t="s">
        <v>5</v>
      </c>
      <c r="BA13" s="40"/>
      <c r="BB13" s="3"/>
    </row>
    <row r="14" spans="2:54" x14ac:dyDescent="0.2">
      <c r="B14" s="2"/>
      <c r="C14" s="15" t="s">
        <v>8</v>
      </c>
      <c r="U14" s="17"/>
      <c r="V14" s="17"/>
      <c r="W14" s="17"/>
      <c r="AB14" s="8" t="s">
        <v>27</v>
      </c>
      <c r="AX14" s="35"/>
      <c r="AY14" s="36"/>
      <c r="AZ14" s="24"/>
      <c r="BA14" s="41"/>
      <c r="BB14" s="3"/>
    </row>
    <row r="15" spans="2:54" x14ac:dyDescent="0.2">
      <c r="B15" s="2"/>
      <c r="C15" s="1" t="s">
        <v>9</v>
      </c>
      <c r="K15" s="23">
        <v>2.5000000000000001E-2</v>
      </c>
      <c r="L15" s="23"/>
      <c r="M15" s="23"/>
      <c r="N15" s="1" t="s">
        <v>3</v>
      </c>
      <c r="O15" s="16" t="s">
        <v>4</v>
      </c>
      <c r="P15" s="24">
        <v>22</v>
      </c>
      <c r="Q15" s="24"/>
      <c r="R15" s="1" t="s">
        <v>18</v>
      </c>
      <c r="T15" s="16" t="s">
        <v>6</v>
      </c>
      <c r="U15" s="25">
        <f>+K15*P15</f>
        <v>0.55000000000000004</v>
      </c>
      <c r="V15" s="25"/>
      <c r="W15" s="25"/>
      <c r="X15" s="1" t="s">
        <v>5</v>
      </c>
      <c r="AB15" s="8" t="s">
        <v>28</v>
      </c>
      <c r="AX15" s="35"/>
      <c r="AY15" s="36"/>
      <c r="AZ15" s="24"/>
      <c r="BA15" s="41"/>
      <c r="BB15" s="3"/>
    </row>
    <row r="16" spans="2:54" x14ac:dyDescent="0.2">
      <c r="B16" s="2"/>
      <c r="C16" s="1" t="s">
        <v>10</v>
      </c>
      <c r="K16" s="23">
        <v>0.03</v>
      </c>
      <c r="L16" s="23"/>
      <c r="M16" s="23"/>
      <c r="N16" s="1" t="s">
        <v>3</v>
      </c>
      <c r="O16" s="16" t="s">
        <v>4</v>
      </c>
      <c r="P16" s="24">
        <v>22</v>
      </c>
      <c r="Q16" s="24"/>
      <c r="R16" s="1" t="s">
        <v>18</v>
      </c>
      <c r="T16" s="16" t="s">
        <v>6</v>
      </c>
      <c r="U16" s="25">
        <f>+K16*P16</f>
        <v>0.65999999999999992</v>
      </c>
      <c r="V16" s="25"/>
      <c r="W16" s="25"/>
      <c r="X16" s="1" t="s">
        <v>5</v>
      </c>
      <c r="AB16" s="8" t="s">
        <v>29</v>
      </c>
      <c r="AX16" s="35"/>
      <c r="AY16" s="36"/>
      <c r="AZ16" s="24"/>
      <c r="BA16" s="41"/>
      <c r="BB16" s="3"/>
    </row>
    <row r="17" spans="2:54" x14ac:dyDescent="0.2">
      <c r="B17" s="2"/>
      <c r="C17" s="1" t="s">
        <v>2</v>
      </c>
      <c r="K17" s="23">
        <v>1.4999999999999999E-2</v>
      </c>
      <c r="L17" s="23"/>
      <c r="M17" s="23"/>
      <c r="N17" s="1" t="s">
        <v>3</v>
      </c>
      <c r="O17" s="16" t="s">
        <v>4</v>
      </c>
      <c r="P17" s="24">
        <v>20</v>
      </c>
      <c r="Q17" s="24"/>
      <c r="R17" s="1" t="s">
        <v>18</v>
      </c>
      <c r="T17" s="16" t="s">
        <v>6</v>
      </c>
      <c r="U17" s="25">
        <f>+K17*P17</f>
        <v>0.3</v>
      </c>
      <c r="V17" s="25"/>
      <c r="W17" s="25"/>
      <c r="X17" s="1" t="s">
        <v>5</v>
      </c>
      <c r="AB17" s="8" t="s">
        <v>30</v>
      </c>
      <c r="AX17" s="35"/>
      <c r="AY17" s="36"/>
      <c r="AZ17" s="24"/>
      <c r="BA17" s="41"/>
      <c r="BB17" s="3"/>
    </row>
    <row r="18" spans="2:54" ht="12" thickBot="1" x14ac:dyDescent="0.25">
      <c r="B18" s="2"/>
      <c r="C18" s="1" t="s">
        <v>52</v>
      </c>
      <c r="K18" s="23">
        <v>0.12</v>
      </c>
      <c r="L18" s="23"/>
      <c r="M18" s="23"/>
      <c r="N18" s="1" t="s">
        <v>3</v>
      </c>
      <c r="O18" s="16" t="s">
        <v>4</v>
      </c>
      <c r="P18" s="24">
        <v>25</v>
      </c>
      <c r="Q18" s="24"/>
      <c r="R18" s="1" t="s">
        <v>18</v>
      </c>
      <c r="T18" s="16" t="s">
        <v>6</v>
      </c>
      <c r="U18" s="28">
        <f>+K18*P18</f>
        <v>3</v>
      </c>
      <c r="V18" s="28"/>
      <c r="W18" s="28"/>
      <c r="X18" s="9" t="s">
        <v>5</v>
      </c>
      <c r="Y18" s="9"/>
      <c r="AB18" s="8" t="s">
        <v>31</v>
      </c>
      <c r="AX18" s="35"/>
      <c r="AY18" s="36"/>
      <c r="AZ18" s="24"/>
      <c r="BA18" s="41"/>
      <c r="BB18" s="3"/>
    </row>
    <row r="19" spans="2:54" x14ac:dyDescent="0.2">
      <c r="B19" s="2"/>
      <c r="Q19" s="1" t="s">
        <v>61</v>
      </c>
      <c r="U19" s="26">
        <f>SUM(U15:W18)</f>
        <v>4.51</v>
      </c>
      <c r="V19" s="26"/>
      <c r="W19" s="26"/>
      <c r="X19" s="1" t="s">
        <v>5</v>
      </c>
      <c r="AB19" s="8" t="s">
        <v>32</v>
      </c>
      <c r="AX19" s="35"/>
      <c r="AY19" s="36"/>
      <c r="AZ19" s="24"/>
      <c r="BA19" s="41"/>
      <c r="BB19" s="3"/>
    </row>
    <row r="20" spans="2:54" x14ac:dyDescent="0.2">
      <c r="B20" s="2"/>
      <c r="P20" s="1" t="s">
        <v>51</v>
      </c>
      <c r="U20" s="27">
        <v>5</v>
      </c>
      <c r="V20" s="27"/>
      <c r="W20" s="27"/>
      <c r="X20" s="1" t="s">
        <v>5</v>
      </c>
      <c r="AB20" s="8" t="s">
        <v>33</v>
      </c>
      <c r="AX20" s="35"/>
      <c r="AY20" s="36"/>
      <c r="AZ20" s="24"/>
      <c r="BA20" s="41"/>
      <c r="BB20" s="3"/>
    </row>
    <row r="21" spans="2:54" x14ac:dyDescent="0.2">
      <c r="B21" s="2"/>
      <c r="J21" s="1" t="s">
        <v>47</v>
      </c>
      <c r="U21" s="25">
        <f>1.4*U19+1.6*U20</f>
        <v>14.314</v>
      </c>
      <c r="V21" s="25"/>
      <c r="W21" s="25"/>
      <c r="X21" s="1" t="s">
        <v>5</v>
      </c>
      <c r="AB21" s="8" t="s">
        <v>34</v>
      </c>
      <c r="AX21" s="35"/>
      <c r="AY21" s="36"/>
      <c r="AZ21" s="24"/>
      <c r="BA21" s="41"/>
      <c r="BB21" s="3"/>
    </row>
    <row r="22" spans="2:54" x14ac:dyDescent="0.2">
      <c r="B22" s="2"/>
      <c r="U22" s="17"/>
      <c r="V22" s="17"/>
      <c r="W22" s="17"/>
      <c r="AB22" s="8" t="s">
        <v>35</v>
      </c>
      <c r="AX22" s="35"/>
      <c r="AY22" s="36"/>
      <c r="AZ22" s="24"/>
      <c r="BA22" s="41"/>
      <c r="BB22" s="3"/>
    </row>
    <row r="23" spans="2:54" x14ac:dyDescent="0.2">
      <c r="B23" s="2"/>
      <c r="U23" s="17"/>
      <c r="V23" s="17"/>
      <c r="W23" s="17"/>
      <c r="AB23" s="8" t="s">
        <v>36</v>
      </c>
      <c r="AX23" s="35"/>
      <c r="AY23" s="36"/>
      <c r="AZ23" s="24"/>
      <c r="BA23" s="41"/>
      <c r="BB23" s="3"/>
    </row>
    <row r="24" spans="2:54" x14ac:dyDescent="0.2">
      <c r="B24" s="2"/>
      <c r="C24" s="15" t="s">
        <v>11</v>
      </c>
      <c r="U24" s="17"/>
      <c r="V24" s="17"/>
      <c r="W24" s="17"/>
      <c r="AB24" s="8" t="s">
        <v>37</v>
      </c>
      <c r="AX24" s="35"/>
      <c r="AY24" s="36"/>
      <c r="AZ24" s="24"/>
      <c r="BA24" s="41"/>
      <c r="BB24" s="3"/>
    </row>
    <row r="25" spans="2:54" x14ac:dyDescent="0.2">
      <c r="B25" s="2"/>
      <c r="C25" s="1" t="s">
        <v>7</v>
      </c>
      <c r="K25" s="23">
        <v>8.0000000000000002E-3</v>
      </c>
      <c r="L25" s="23"/>
      <c r="M25" s="23"/>
      <c r="N25" s="1" t="s">
        <v>3</v>
      </c>
      <c r="O25" s="16" t="s">
        <v>4</v>
      </c>
      <c r="P25" s="24">
        <v>22</v>
      </c>
      <c r="Q25" s="24"/>
      <c r="R25" s="1" t="s">
        <v>18</v>
      </c>
      <c r="T25" s="16" t="s">
        <v>6</v>
      </c>
      <c r="U25" s="25">
        <f>+K25*P25</f>
        <v>0.17599999999999999</v>
      </c>
      <c r="V25" s="25"/>
      <c r="W25" s="25"/>
      <c r="X25" s="1" t="s">
        <v>5</v>
      </c>
      <c r="AB25" s="8" t="s">
        <v>38</v>
      </c>
      <c r="AX25" s="35"/>
      <c r="AY25" s="36"/>
      <c r="AZ25" s="24"/>
      <c r="BA25" s="41"/>
      <c r="BB25" s="3"/>
    </row>
    <row r="26" spans="2:54" x14ac:dyDescent="0.2">
      <c r="B26" s="2"/>
      <c r="C26" s="1" t="s">
        <v>1</v>
      </c>
      <c r="K26" s="23">
        <v>1.4999999999999999E-2</v>
      </c>
      <c r="L26" s="23"/>
      <c r="M26" s="23"/>
      <c r="N26" s="1" t="s">
        <v>3</v>
      </c>
      <c r="O26" s="16" t="s">
        <v>4</v>
      </c>
      <c r="P26" s="24">
        <v>22</v>
      </c>
      <c r="Q26" s="24"/>
      <c r="R26" s="1" t="s">
        <v>18</v>
      </c>
      <c r="T26" s="16" t="s">
        <v>6</v>
      </c>
      <c r="U26" s="25">
        <f>+K26*P26</f>
        <v>0.32999999999999996</v>
      </c>
      <c r="V26" s="25"/>
      <c r="W26" s="25"/>
      <c r="X26" s="1" t="s">
        <v>5</v>
      </c>
      <c r="AB26" s="8" t="s">
        <v>39</v>
      </c>
      <c r="AX26" s="35"/>
      <c r="AY26" s="36"/>
      <c r="AZ26" s="24"/>
      <c r="BA26" s="41"/>
      <c r="BB26" s="3"/>
    </row>
    <row r="27" spans="2:54" x14ac:dyDescent="0.2">
      <c r="B27" s="2"/>
      <c r="C27" s="1" t="s">
        <v>10</v>
      </c>
      <c r="K27" s="23">
        <v>0.03</v>
      </c>
      <c r="L27" s="23"/>
      <c r="M27" s="23"/>
      <c r="N27" s="1" t="s">
        <v>3</v>
      </c>
      <c r="O27" s="16" t="s">
        <v>4</v>
      </c>
      <c r="P27" s="24">
        <v>22</v>
      </c>
      <c r="Q27" s="24"/>
      <c r="R27" s="1" t="s">
        <v>18</v>
      </c>
      <c r="T27" s="16" t="s">
        <v>6</v>
      </c>
      <c r="U27" s="25">
        <f>+K27*P27</f>
        <v>0.65999999999999992</v>
      </c>
      <c r="V27" s="25"/>
      <c r="W27" s="25"/>
      <c r="X27" s="1" t="s">
        <v>5</v>
      </c>
      <c r="AB27" s="8" t="s">
        <v>40</v>
      </c>
      <c r="AX27" s="35"/>
      <c r="AY27" s="36"/>
      <c r="AZ27" s="24"/>
      <c r="BA27" s="41"/>
      <c r="BB27" s="3"/>
    </row>
    <row r="28" spans="2:54" x14ac:dyDescent="0.2">
      <c r="B28" s="2"/>
      <c r="C28" s="1" t="s">
        <v>2</v>
      </c>
      <c r="K28" s="23">
        <v>1.4999999999999999E-2</v>
      </c>
      <c r="L28" s="23"/>
      <c r="M28" s="23"/>
      <c r="N28" s="1" t="s">
        <v>3</v>
      </c>
      <c r="O28" s="16" t="s">
        <v>4</v>
      </c>
      <c r="P28" s="24">
        <v>20</v>
      </c>
      <c r="Q28" s="24"/>
      <c r="R28" s="1" t="s">
        <v>18</v>
      </c>
      <c r="T28" s="16" t="s">
        <v>6</v>
      </c>
      <c r="U28" s="25">
        <f>+K28*P28</f>
        <v>0.3</v>
      </c>
      <c r="V28" s="25"/>
      <c r="W28" s="25"/>
      <c r="X28" s="1" t="s">
        <v>5</v>
      </c>
      <c r="AB28" s="8" t="s">
        <v>46</v>
      </c>
      <c r="AX28" s="35"/>
      <c r="AY28" s="36"/>
      <c r="AZ28" s="24"/>
      <c r="BA28" s="41"/>
      <c r="BB28" s="3"/>
    </row>
    <row r="29" spans="2:54" ht="12" thickBot="1" x14ac:dyDescent="0.25">
      <c r="B29" s="2"/>
      <c r="C29" s="1" t="s">
        <v>52</v>
      </c>
      <c r="K29" s="23">
        <v>0.12</v>
      </c>
      <c r="L29" s="23"/>
      <c r="M29" s="23"/>
      <c r="N29" s="1" t="s">
        <v>3</v>
      </c>
      <c r="O29" s="16" t="s">
        <v>4</v>
      </c>
      <c r="P29" s="24">
        <v>25</v>
      </c>
      <c r="Q29" s="24"/>
      <c r="R29" s="1" t="s">
        <v>18</v>
      </c>
      <c r="T29" s="16" t="s">
        <v>6</v>
      </c>
      <c r="U29" s="28">
        <f>+K29*P29</f>
        <v>3</v>
      </c>
      <c r="V29" s="28"/>
      <c r="W29" s="28"/>
      <c r="X29" s="9" t="s">
        <v>5</v>
      </c>
      <c r="Y29" s="9"/>
      <c r="AB29" s="8" t="s">
        <v>41</v>
      </c>
      <c r="AX29" s="35"/>
      <c r="AY29" s="36"/>
      <c r="AZ29" s="24"/>
      <c r="BA29" s="41"/>
      <c r="BB29" s="3"/>
    </row>
    <row r="30" spans="2:54" x14ac:dyDescent="0.2">
      <c r="B30" s="2"/>
      <c r="Q30" s="1" t="s">
        <v>61</v>
      </c>
      <c r="U30" s="26">
        <f>SUM(U25:W29)</f>
        <v>4.4660000000000002</v>
      </c>
      <c r="V30" s="26"/>
      <c r="W30" s="26"/>
      <c r="X30" s="1" t="s">
        <v>5</v>
      </c>
      <c r="AB30" s="8" t="s">
        <v>42</v>
      </c>
      <c r="AX30" s="35"/>
      <c r="AY30" s="36"/>
      <c r="AZ30" s="24"/>
      <c r="BA30" s="41"/>
      <c r="BB30" s="3"/>
    </row>
    <row r="31" spans="2:54" x14ac:dyDescent="0.2">
      <c r="B31" s="2"/>
      <c r="P31" s="1" t="s">
        <v>51</v>
      </c>
      <c r="U31" s="27">
        <v>2</v>
      </c>
      <c r="V31" s="27"/>
      <c r="W31" s="27"/>
      <c r="X31" s="1" t="s">
        <v>5</v>
      </c>
      <c r="AB31" s="8" t="s">
        <v>43</v>
      </c>
      <c r="AX31" s="37"/>
      <c r="AY31" s="38"/>
      <c r="AZ31" s="42"/>
      <c r="BA31" s="43"/>
      <c r="BB31" s="3"/>
    </row>
    <row r="32" spans="2:54" x14ac:dyDescent="0.2">
      <c r="B32" s="2"/>
      <c r="J32" s="1" t="s">
        <v>47</v>
      </c>
      <c r="U32" s="25">
        <f>1.4*U30+1.6*U31</f>
        <v>9.4524000000000008</v>
      </c>
      <c r="V32" s="25"/>
      <c r="W32" s="25"/>
      <c r="X32" s="1" t="s">
        <v>5</v>
      </c>
      <c r="AB32" s="4" t="s">
        <v>44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29">
        <v>7.5</v>
      </c>
      <c r="AY32" s="30"/>
      <c r="AZ32" s="31" t="s">
        <v>5</v>
      </c>
      <c r="BA32" s="32"/>
      <c r="BB32" s="3"/>
    </row>
    <row r="33" spans="2:54" x14ac:dyDescent="0.2">
      <c r="B33" s="2"/>
      <c r="U33" s="17"/>
      <c r="V33" s="17"/>
      <c r="W33" s="17"/>
      <c r="BB33" s="3"/>
    </row>
    <row r="34" spans="2:54" x14ac:dyDescent="0.2">
      <c r="B34" s="2"/>
      <c r="U34" s="17"/>
      <c r="V34" s="17"/>
      <c r="W34" s="17"/>
      <c r="BB34" s="3"/>
    </row>
    <row r="35" spans="2:54" x14ac:dyDescent="0.2">
      <c r="B35" s="2"/>
      <c r="C35" s="15" t="s">
        <v>12</v>
      </c>
      <c r="U35" s="17"/>
      <c r="V35" s="17"/>
      <c r="W35" s="17"/>
      <c r="BB35" s="3"/>
    </row>
    <row r="36" spans="2:54" x14ac:dyDescent="0.2">
      <c r="B36" s="2"/>
      <c r="C36" s="1" t="s">
        <v>13</v>
      </c>
      <c r="K36" s="23">
        <v>2.1999999999999999E-2</v>
      </c>
      <c r="L36" s="23"/>
      <c r="M36" s="23"/>
      <c r="N36" s="1" t="s">
        <v>3</v>
      </c>
      <c r="O36" s="16" t="s">
        <v>4</v>
      </c>
      <c r="P36" s="24">
        <v>8</v>
      </c>
      <c r="Q36" s="24"/>
      <c r="R36" s="1" t="s">
        <v>18</v>
      </c>
      <c r="T36" s="16" t="s">
        <v>6</v>
      </c>
      <c r="U36" s="25">
        <f>+K36*P36</f>
        <v>0.17599999999999999</v>
      </c>
      <c r="V36" s="25"/>
      <c r="W36" s="25"/>
      <c r="X36" s="1" t="s">
        <v>5</v>
      </c>
      <c r="BB36" s="3"/>
    </row>
    <row r="37" spans="2:54" x14ac:dyDescent="0.2">
      <c r="B37" s="2"/>
      <c r="C37" s="1" t="s">
        <v>14</v>
      </c>
      <c r="K37" s="23">
        <v>0.03</v>
      </c>
      <c r="L37" s="23"/>
      <c r="M37" s="23"/>
      <c r="N37" s="1" t="s">
        <v>3</v>
      </c>
      <c r="O37" s="16" t="s">
        <v>4</v>
      </c>
      <c r="P37" s="24">
        <v>22</v>
      </c>
      <c r="Q37" s="24"/>
      <c r="R37" s="1" t="s">
        <v>18</v>
      </c>
      <c r="T37" s="16" t="s">
        <v>6</v>
      </c>
      <c r="U37" s="25">
        <f>+K37*P37</f>
        <v>0.65999999999999992</v>
      </c>
      <c r="V37" s="25"/>
      <c r="W37" s="25"/>
      <c r="X37" s="1" t="s">
        <v>5</v>
      </c>
      <c r="BB37" s="3"/>
    </row>
    <row r="38" spans="2:54" x14ac:dyDescent="0.2">
      <c r="B38" s="2"/>
      <c r="C38" s="1" t="s">
        <v>2</v>
      </c>
      <c r="K38" s="23">
        <v>1.4999999999999999E-2</v>
      </c>
      <c r="L38" s="23"/>
      <c r="M38" s="23"/>
      <c r="N38" s="1" t="s">
        <v>3</v>
      </c>
      <c r="O38" s="16" t="s">
        <v>4</v>
      </c>
      <c r="P38" s="24">
        <v>20</v>
      </c>
      <c r="Q38" s="24"/>
      <c r="R38" s="1" t="s">
        <v>18</v>
      </c>
      <c r="T38" s="16" t="s">
        <v>6</v>
      </c>
      <c r="U38" s="25">
        <f>+K38*P38</f>
        <v>0.3</v>
      </c>
      <c r="V38" s="25"/>
      <c r="W38" s="25"/>
      <c r="X38" s="1" t="s">
        <v>5</v>
      </c>
      <c r="BB38" s="3"/>
    </row>
    <row r="39" spans="2:54" ht="12" thickBot="1" x14ac:dyDescent="0.25">
      <c r="B39" s="2"/>
      <c r="C39" s="1" t="s">
        <v>52</v>
      </c>
      <c r="K39" s="23">
        <v>0.12</v>
      </c>
      <c r="L39" s="23"/>
      <c r="M39" s="23"/>
      <c r="N39" s="1" t="s">
        <v>3</v>
      </c>
      <c r="O39" s="16" t="s">
        <v>4</v>
      </c>
      <c r="P39" s="24">
        <v>25</v>
      </c>
      <c r="Q39" s="24"/>
      <c r="R39" s="1" t="s">
        <v>18</v>
      </c>
      <c r="T39" s="16" t="s">
        <v>6</v>
      </c>
      <c r="U39" s="28">
        <f>+K39*P39</f>
        <v>3</v>
      </c>
      <c r="V39" s="28"/>
      <c r="W39" s="28"/>
      <c r="X39" s="9" t="s">
        <v>5</v>
      </c>
      <c r="Y39" s="9"/>
      <c r="BB39" s="3"/>
    </row>
    <row r="40" spans="2:54" x14ac:dyDescent="0.2">
      <c r="B40" s="2"/>
      <c r="Q40" s="1" t="s">
        <v>61</v>
      </c>
      <c r="U40" s="26">
        <f>SUM(U36:W39)</f>
        <v>4.1360000000000001</v>
      </c>
      <c r="V40" s="26"/>
      <c r="W40" s="26"/>
      <c r="X40" s="1" t="s">
        <v>5</v>
      </c>
      <c r="BB40" s="3"/>
    </row>
    <row r="41" spans="2:54" x14ac:dyDescent="0.2">
      <c r="B41" s="2"/>
      <c r="P41" s="1" t="s">
        <v>51</v>
      </c>
      <c r="U41" s="27">
        <v>2</v>
      </c>
      <c r="V41" s="27"/>
      <c r="W41" s="27"/>
      <c r="X41" s="1" t="s">
        <v>5</v>
      </c>
      <c r="AB41" s="1" t="s">
        <v>60</v>
      </c>
      <c r="BB41" s="3"/>
    </row>
    <row r="42" spans="2:54" x14ac:dyDescent="0.2">
      <c r="B42" s="2"/>
      <c r="J42" s="1" t="s">
        <v>47</v>
      </c>
      <c r="U42" s="25">
        <f>1.4*U40+1.6*U41</f>
        <v>8.9904000000000011</v>
      </c>
      <c r="V42" s="25"/>
      <c r="W42" s="25"/>
      <c r="X42" s="1" t="s">
        <v>5</v>
      </c>
      <c r="BB42" s="3"/>
    </row>
    <row r="43" spans="2:54" x14ac:dyDescent="0.2">
      <c r="B43" s="2"/>
      <c r="U43" s="17"/>
      <c r="V43" s="17"/>
      <c r="W43" s="17"/>
      <c r="BB43" s="3"/>
    </row>
    <row r="44" spans="2:54" x14ac:dyDescent="0.2">
      <c r="B44" s="2"/>
      <c r="U44" s="17"/>
      <c r="V44" s="17"/>
      <c r="W44" s="17"/>
      <c r="BB44" s="3"/>
    </row>
    <row r="45" spans="2:54" x14ac:dyDescent="0.2">
      <c r="B45" s="2"/>
      <c r="C45" s="15" t="s">
        <v>15</v>
      </c>
      <c r="U45" s="17"/>
      <c r="V45" s="17"/>
      <c r="W45" s="17"/>
      <c r="BB45" s="3"/>
    </row>
    <row r="46" spans="2:54" x14ac:dyDescent="0.2">
      <c r="B46" s="2"/>
      <c r="C46" s="1" t="s">
        <v>16</v>
      </c>
      <c r="K46" s="23">
        <v>0.03</v>
      </c>
      <c r="L46" s="23"/>
      <c r="M46" s="23"/>
      <c r="N46" s="1" t="s">
        <v>3</v>
      </c>
      <c r="O46" s="16" t="s">
        <v>4</v>
      </c>
      <c r="P46" s="24">
        <v>28</v>
      </c>
      <c r="Q46" s="24"/>
      <c r="R46" s="1" t="s">
        <v>18</v>
      </c>
      <c r="T46" s="16" t="s">
        <v>6</v>
      </c>
      <c r="U46" s="25">
        <f>+K46*P46</f>
        <v>0.84</v>
      </c>
      <c r="V46" s="25"/>
      <c r="W46" s="25"/>
      <c r="X46" s="1" t="s">
        <v>5</v>
      </c>
      <c r="BB46" s="3"/>
    </row>
    <row r="47" spans="2:54" x14ac:dyDescent="0.2">
      <c r="B47" s="2"/>
      <c r="C47" s="1" t="s">
        <v>17</v>
      </c>
      <c r="K47" s="23">
        <v>0.03</v>
      </c>
      <c r="L47" s="23"/>
      <c r="M47" s="23"/>
      <c r="N47" s="1" t="s">
        <v>3</v>
      </c>
      <c r="O47" s="16" t="s">
        <v>4</v>
      </c>
      <c r="P47" s="24">
        <v>22</v>
      </c>
      <c r="Q47" s="24"/>
      <c r="R47" s="1" t="s">
        <v>18</v>
      </c>
      <c r="T47" s="16" t="s">
        <v>6</v>
      </c>
      <c r="U47" s="25">
        <f>+K47*P47</f>
        <v>0.65999999999999992</v>
      </c>
      <c r="V47" s="25"/>
      <c r="W47" s="25"/>
      <c r="X47" s="1" t="s">
        <v>5</v>
      </c>
      <c r="BB47" s="3"/>
    </row>
    <row r="48" spans="2:54" x14ac:dyDescent="0.2">
      <c r="B48" s="2"/>
      <c r="C48" s="1" t="s">
        <v>2</v>
      </c>
      <c r="K48" s="23">
        <v>1.4999999999999999E-2</v>
      </c>
      <c r="L48" s="23"/>
      <c r="M48" s="23"/>
      <c r="N48" s="1" t="s">
        <v>3</v>
      </c>
      <c r="O48" s="16" t="s">
        <v>4</v>
      </c>
      <c r="P48" s="24">
        <v>20</v>
      </c>
      <c r="Q48" s="24"/>
      <c r="R48" s="1" t="s">
        <v>18</v>
      </c>
      <c r="T48" s="16" t="s">
        <v>6</v>
      </c>
      <c r="U48" s="25">
        <f>+K48*P48</f>
        <v>0.3</v>
      </c>
      <c r="V48" s="25"/>
      <c r="W48" s="25"/>
      <c r="X48" s="1" t="s">
        <v>5</v>
      </c>
      <c r="BB48" s="3"/>
    </row>
    <row r="49" spans="2:54" ht="12" thickBot="1" x14ac:dyDescent="0.25">
      <c r="B49" s="2"/>
      <c r="C49" s="1" t="s">
        <v>52</v>
      </c>
      <c r="K49" s="23">
        <v>0.12</v>
      </c>
      <c r="L49" s="23"/>
      <c r="M49" s="23"/>
      <c r="N49" s="1" t="s">
        <v>3</v>
      </c>
      <c r="O49" s="16" t="s">
        <v>4</v>
      </c>
      <c r="P49" s="24">
        <v>25</v>
      </c>
      <c r="Q49" s="24"/>
      <c r="R49" s="1" t="s">
        <v>18</v>
      </c>
      <c r="T49" s="16" t="s">
        <v>6</v>
      </c>
      <c r="U49" s="28">
        <f>+K49*P49</f>
        <v>3</v>
      </c>
      <c r="V49" s="28"/>
      <c r="W49" s="28"/>
      <c r="X49" s="9" t="s">
        <v>5</v>
      </c>
      <c r="Y49" s="9"/>
      <c r="BB49" s="3"/>
    </row>
    <row r="50" spans="2:54" x14ac:dyDescent="0.2">
      <c r="B50" s="2"/>
      <c r="Q50" s="1" t="s">
        <v>61</v>
      </c>
      <c r="U50" s="26">
        <f>SUM(U46:W49)</f>
        <v>4.8</v>
      </c>
      <c r="V50" s="26"/>
      <c r="W50" s="26"/>
      <c r="X50" s="1" t="s">
        <v>5</v>
      </c>
      <c r="BB50" s="3"/>
    </row>
    <row r="51" spans="2:54" x14ac:dyDescent="0.2">
      <c r="B51" s="2"/>
      <c r="P51" s="1" t="s">
        <v>51</v>
      </c>
      <c r="U51" s="27">
        <v>2</v>
      </c>
      <c r="V51" s="27"/>
      <c r="W51" s="27"/>
      <c r="X51" s="1" t="s">
        <v>5</v>
      </c>
      <c r="BB51" s="3"/>
    </row>
    <row r="52" spans="2:54" x14ac:dyDescent="0.2">
      <c r="B52" s="2"/>
      <c r="J52" s="1" t="s">
        <v>47</v>
      </c>
      <c r="U52" s="25">
        <f>1.4*U50+1.6*U51</f>
        <v>9.92</v>
      </c>
      <c r="V52" s="25"/>
      <c r="W52" s="25"/>
      <c r="X52" s="1" t="s">
        <v>5</v>
      </c>
      <c r="BB52" s="3"/>
    </row>
    <row r="53" spans="2:54" x14ac:dyDescent="0.2">
      <c r="B53" s="2"/>
      <c r="U53" s="17"/>
      <c r="V53" s="17"/>
      <c r="W53" s="17"/>
      <c r="BB53" s="3"/>
    </row>
    <row r="54" spans="2:54" x14ac:dyDescent="0.2">
      <c r="B54" s="2"/>
      <c r="U54" s="17"/>
      <c r="V54" s="17"/>
      <c r="W54" s="17"/>
      <c r="BB54" s="3"/>
    </row>
    <row r="55" spans="2:54" x14ac:dyDescent="0.2">
      <c r="B55" s="2"/>
      <c r="C55" s="15" t="s">
        <v>53</v>
      </c>
      <c r="U55" s="17"/>
      <c r="V55" s="17"/>
      <c r="W55" s="17"/>
      <c r="BB55" s="3"/>
    </row>
    <row r="56" spans="2:54" x14ac:dyDescent="0.2">
      <c r="B56" s="2"/>
      <c r="C56" s="1" t="s">
        <v>54</v>
      </c>
      <c r="H56" s="23">
        <v>30</v>
      </c>
      <c r="I56" s="23"/>
      <c r="J56" s="18" t="s">
        <v>55</v>
      </c>
      <c r="U56" s="17"/>
      <c r="V56" s="17"/>
      <c r="W56" s="17"/>
      <c r="BB56" s="3"/>
    </row>
    <row r="57" spans="2:54" x14ac:dyDescent="0.2">
      <c r="B57" s="2"/>
      <c r="C57" s="1" t="s">
        <v>59</v>
      </c>
      <c r="U57" s="27">
        <v>1</v>
      </c>
      <c r="V57" s="27"/>
      <c r="W57" s="27"/>
      <c r="X57" s="1" t="s">
        <v>5</v>
      </c>
      <c r="BB57" s="3"/>
    </row>
    <row r="58" spans="2:54" x14ac:dyDescent="0.2">
      <c r="B58" s="2"/>
      <c r="C58" s="1" t="s">
        <v>56</v>
      </c>
      <c r="L58" s="23">
        <v>0.75</v>
      </c>
      <c r="M58" s="23"/>
      <c r="N58" s="1" t="s">
        <v>5</v>
      </c>
      <c r="P58" s="1" t="s">
        <v>57</v>
      </c>
      <c r="R58" s="24">
        <f>+H56</f>
        <v>30</v>
      </c>
      <c r="S58" s="24"/>
      <c r="T58" s="1" t="s">
        <v>58</v>
      </c>
      <c r="U58" s="25">
        <f>L58*COS(R58*PI()/180)</f>
        <v>0.649519052838329</v>
      </c>
      <c r="V58" s="25"/>
      <c r="W58" s="25"/>
      <c r="X58" s="1" t="s">
        <v>5</v>
      </c>
      <c r="BB58" s="3"/>
    </row>
    <row r="59" spans="2:54" x14ac:dyDescent="0.2">
      <c r="B59" s="2"/>
      <c r="C59" s="1" t="s">
        <v>2</v>
      </c>
      <c r="K59" s="23">
        <v>1.4999999999999999E-2</v>
      </c>
      <c r="L59" s="23"/>
      <c r="M59" s="23"/>
      <c r="N59" s="1" t="s">
        <v>3</v>
      </c>
      <c r="O59" s="16" t="s">
        <v>4</v>
      </c>
      <c r="P59" s="24">
        <v>20</v>
      </c>
      <c r="Q59" s="24"/>
      <c r="R59" s="1" t="s">
        <v>18</v>
      </c>
      <c r="T59" s="16" t="s">
        <v>6</v>
      </c>
      <c r="U59" s="25">
        <f>+K59*P59</f>
        <v>0.3</v>
      </c>
      <c r="V59" s="25"/>
      <c r="W59" s="25"/>
      <c r="X59" s="1" t="s">
        <v>5</v>
      </c>
      <c r="BB59" s="3"/>
    </row>
    <row r="60" spans="2:54" ht="12" thickBot="1" x14ac:dyDescent="0.25">
      <c r="B60" s="2"/>
      <c r="C60" s="1" t="s">
        <v>52</v>
      </c>
      <c r="K60" s="23">
        <v>0.1</v>
      </c>
      <c r="L60" s="23"/>
      <c r="M60" s="23"/>
      <c r="N60" s="1" t="s">
        <v>3</v>
      </c>
      <c r="O60" s="16" t="s">
        <v>4</v>
      </c>
      <c r="P60" s="24">
        <v>25</v>
      </c>
      <c r="Q60" s="24"/>
      <c r="R60" s="1" t="s">
        <v>18</v>
      </c>
      <c r="T60" s="16" t="s">
        <v>6</v>
      </c>
      <c r="U60" s="28">
        <f>+K60*P60</f>
        <v>2.5</v>
      </c>
      <c r="V60" s="28"/>
      <c r="W60" s="28"/>
      <c r="X60" s="9" t="s">
        <v>5</v>
      </c>
      <c r="Y60" s="9"/>
      <c r="BB60" s="3"/>
    </row>
    <row r="61" spans="2:54" x14ac:dyDescent="0.2">
      <c r="B61" s="2"/>
      <c r="Q61" s="1" t="s">
        <v>61</v>
      </c>
      <c r="U61" s="26">
        <f>SUM(U57:W60)</f>
        <v>4.4495190528383288</v>
      </c>
      <c r="V61" s="26"/>
      <c r="W61" s="26"/>
      <c r="X61" s="1" t="s">
        <v>5</v>
      </c>
      <c r="BB61" s="3"/>
    </row>
    <row r="62" spans="2:54" x14ac:dyDescent="0.2">
      <c r="B62" s="2"/>
      <c r="P62" s="1" t="s">
        <v>51</v>
      </c>
      <c r="U62" s="27">
        <v>1.5</v>
      </c>
      <c r="V62" s="27"/>
      <c r="W62" s="27"/>
      <c r="X62" s="1" t="s">
        <v>5</v>
      </c>
      <c r="BB62" s="3"/>
    </row>
    <row r="63" spans="2:54" x14ac:dyDescent="0.2">
      <c r="B63" s="2"/>
      <c r="J63" s="1" t="s">
        <v>47</v>
      </c>
      <c r="U63" s="25">
        <f>1.4*U61+1.6*U62</f>
        <v>8.6293266739736616</v>
      </c>
      <c r="V63" s="25"/>
      <c r="W63" s="25"/>
      <c r="X63" s="1" t="s">
        <v>5</v>
      </c>
      <c r="BB63" s="3"/>
    </row>
    <row r="64" spans="2:54" x14ac:dyDescent="0.2">
      <c r="B64" s="2"/>
      <c r="U64" s="20"/>
      <c r="V64" s="20"/>
      <c r="W64" s="20"/>
      <c r="BB64" s="3"/>
    </row>
    <row r="65" spans="2:54" x14ac:dyDescent="0.2">
      <c r="B65" s="2"/>
      <c r="U65" s="20"/>
      <c r="V65" s="20"/>
      <c r="W65" s="20"/>
      <c r="BB65" s="3"/>
    </row>
    <row r="66" spans="2:54" x14ac:dyDescent="0.2">
      <c r="B66" s="2"/>
      <c r="C66" s="15" t="s">
        <v>66</v>
      </c>
      <c r="U66" s="20"/>
      <c r="V66" s="20"/>
      <c r="W66" s="20"/>
      <c r="BB66" s="3"/>
    </row>
    <row r="67" spans="2:54" x14ac:dyDescent="0.2">
      <c r="B67" s="2"/>
      <c r="K67" s="22" t="s">
        <v>77</v>
      </c>
      <c r="U67" s="20"/>
      <c r="AA67" s="22" t="s">
        <v>76</v>
      </c>
      <c r="BB67" s="3"/>
    </row>
    <row r="68" spans="2:54" x14ac:dyDescent="0.2">
      <c r="B68" s="2"/>
      <c r="K68" s="22"/>
      <c r="U68" s="20"/>
      <c r="BB68" s="3"/>
    </row>
    <row r="69" spans="2:54" x14ac:dyDescent="0.2">
      <c r="B69" s="2"/>
      <c r="I69" s="24">
        <f>+G77+I77+L77/2</f>
        <v>0.85000000000000009</v>
      </c>
      <c r="J69" s="24"/>
      <c r="K69" s="1" t="s">
        <v>3</v>
      </c>
      <c r="O69" s="24">
        <f>+I69</f>
        <v>0.85000000000000009</v>
      </c>
      <c r="P69" s="24"/>
      <c r="Q69" s="1" t="s">
        <v>3</v>
      </c>
      <c r="U69" s="20"/>
      <c r="BB69" s="3"/>
    </row>
    <row r="70" spans="2:54" x14ac:dyDescent="0.2">
      <c r="B70" s="2"/>
      <c r="U70" s="20"/>
      <c r="BB70" s="3"/>
    </row>
    <row r="71" spans="2:54" x14ac:dyDescent="0.2">
      <c r="B71" s="2"/>
      <c r="C71" s="14" t="str">
        <f>IF(C72&gt;=MAX(L77/10,0.05),"","artır.")</f>
        <v/>
      </c>
      <c r="U71" s="20"/>
      <c r="BB71" s="3"/>
    </row>
    <row r="72" spans="2:54" x14ac:dyDescent="0.2">
      <c r="B72" s="2"/>
      <c r="C72" s="23">
        <v>0.1</v>
      </c>
      <c r="D72" s="23"/>
      <c r="E72" s="1" t="s">
        <v>3</v>
      </c>
      <c r="U72" s="20"/>
      <c r="BB72" s="3"/>
    </row>
    <row r="73" spans="2:54" x14ac:dyDescent="0.2">
      <c r="B73" s="2"/>
      <c r="U73" s="20" t="s">
        <v>78</v>
      </c>
      <c r="AJ73" s="1" t="s">
        <v>78</v>
      </c>
      <c r="BB73" s="3"/>
    </row>
    <row r="74" spans="2:54" x14ac:dyDescent="0.2">
      <c r="B74" s="2"/>
      <c r="C74" s="23">
        <v>0.45</v>
      </c>
      <c r="D74" s="23"/>
      <c r="E74" s="1" t="s">
        <v>3</v>
      </c>
      <c r="U74" s="20"/>
      <c r="BB74" s="3"/>
    </row>
    <row r="75" spans="2:54" x14ac:dyDescent="0.2">
      <c r="B75" s="2"/>
      <c r="U75" s="20"/>
      <c r="BB75" s="3"/>
    </row>
    <row r="76" spans="2:54" x14ac:dyDescent="0.2">
      <c r="B76" s="2"/>
      <c r="U76" s="20"/>
      <c r="BB76" s="3"/>
    </row>
    <row r="77" spans="2:54" x14ac:dyDescent="0.2">
      <c r="B77" s="2"/>
      <c r="C77" s="1" t="s">
        <v>67</v>
      </c>
      <c r="G77" s="24">
        <f>+L77/2</f>
        <v>0.3</v>
      </c>
      <c r="H77" s="24"/>
      <c r="I77" s="23">
        <v>0.25</v>
      </c>
      <c r="J77" s="23"/>
      <c r="K77" s="1" t="s">
        <v>3</v>
      </c>
      <c r="L77" s="23">
        <v>0.6</v>
      </c>
      <c r="M77" s="23"/>
      <c r="N77" s="1" t="s">
        <v>3</v>
      </c>
      <c r="O77" s="24">
        <f>+I77</f>
        <v>0.25</v>
      </c>
      <c r="P77" s="24"/>
      <c r="Q77" s="24">
        <f>+L77/2</f>
        <v>0.3</v>
      </c>
      <c r="R77" s="24"/>
      <c r="S77" s="1" t="s">
        <v>3</v>
      </c>
      <c r="U77" s="20"/>
      <c r="BB77" s="3"/>
    </row>
    <row r="78" spans="2:54" x14ac:dyDescent="0.2">
      <c r="B78" s="2"/>
      <c r="L78" s="14" t="str">
        <f>IF(AND(I77&lt;0.25,L77&lt;=0.7),"uygun.",IF(I77&gt;=0.25,"uygun.","uygun değil."))</f>
        <v>uygun.</v>
      </c>
      <c r="U78" s="20"/>
      <c r="BB78" s="3"/>
    </row>
    <row r="79" spans="2:54" x14ac:dyDescent="0.2">
      <c r="B79" s="2"/>
      <c r="W79" s="24">
        <f>+G77</f>
        <v>0.3</v>
      </c>
      <c r="X79" s="24"/>
      <c r="Y79" s="24">
        <f>+I77</f>
        <v>0.25</v>
      </c>
      <c r="Z79" s="24"/>
      <c r="AA79" s="1" t="s">
        <v>3</v>
      </c>
      <c r="AB79" s="24">
        <f>+L77</f>
        <v>0.6</v>
      </c>
      <c r="AC79" s="24"/>
      <c r="AD79" s="1" t="s">
        <v>3</v>
      </c>
      <c r="AE79" s="24">
        <f>+O77</f>
        <v>0.25</v>
      </c>
      <c r="AF79" s="24"/>
      <c r="AG79" s="24">
        <f>+Q77</f>
        <v>0.3</v>
      </c>
      <c r="AH79" s="24"/>
      <c r="AI79" s="1" t="s">
        <v>3</v>
      </c>
      <c r="BB79" s="3"/>
    </row>
    <row r="80" spans="2:54" x14ac:dyDescent="0.2">
      <c r="B80" s="2"/>
      <c r="AB80" s="14"/>
      <c r="BB80" s="3"/>
    </row>
    <row r="81" spans="2:54" x14ac:dyDescent="0.2">
      <c r="B81" s="2"/>
      <c r="C81" s="1" t="s">
        <v>52</v>
      </c>
      <c r="K81" s="24">
        <f>+C72</f>
        <v>0.1</v>
      </c>
      <c r="L81" s="24"/>
      <c r="M81" s="24"/>
      <c r="N81" s="1" t="s">
        <v>3</v>
      </c>
      <c r="O81" s="16" t="s">
        <v>4</v>
      </c>
      <c r="P81" s="24">
        <f>+I69</f>
        <v>0.85000000000000009</v>
      </c>
      <c r="Q81" s="24"/>
      <c r="R81" s="24"/>
      <c r="S81" s="1" t="s">
        <v>3</v>
      </c>
      <c r="T81" s="16" t="s">
        <v>4</v>
      </c>
      <c r="U81" s="24">
        <v>25</v>
      </c>
      <c r="V81" s="24"/>
      <c r="W81" s="1" t="s">
        <v>18</v>
      </c>
      <c r="Y81" s="16" t="s">
        <v>6</v>
      </c>
      <c r="Z81" s="25">
        <f>+K81*P81*U81</f>
        <v>2.1250000000000004</v>
      </c>
      <c r="AA81" s="25"/>
      <c r="AB81" s="25"/>
      <c r="AC81" s="1" t="s">
        <v>62</v>
      </c>
      <c r="BB81" s="3"/>
    </row>
    <row r="82" spans="2:54" x14ac:dyDescent="0.2">
      <c r="B82" s="2"/>
      <c r="C82" s="1" t="s">
        <v>63</v>
      </c>
      <c r="K82" s="24">
        <f>+I77</f>
        <v>0.25</v>
      </c>
      <c r="L82" s="24"/>
      <c r="M82" s="24"/>
      <c r="N82" s="1" t="s">
        <v>3</v>
      </c>
      <c r="O82" s="16" t="s">
        <v>4</v>
      </c>
      <c r="P82" s="24">
        <f>+C74</f>
        <v>0.45</v>
      </c>
      <c r="Q82" s="24"/>
      <c r="R82" s="24"/>
      <c r="S82" s="1" t="s">
        <v>3</v>
      </c>
      <c r="T82" s="16" t="s">
        <v>4</v>
      </c>
      <c r="U82" s="24">
        <v>25</v>
      </c>
      <c r="V82" s="24"/>
      <c r="W82" s="1" t="s">
        <v>18</v>
      </c>
      <c r="Y82" s="16" t="s">
        <v>6</v>
      </c>
      <c r="Z82" s="25">
        <f>+K82*P82*U82</f>
        <v>2.8125</v>
      </c>
      <c r="AA82" s="25"/>
      <c r="AB82" s="25"/>
      <c r="AC82" s="1" t="s">
        <v>62</v>
      </c>
      <c r="BB82" s="3"/>
    </row>
    <row r="83" spans="2:54" x14ac:dyDescent="0.2">
      <c r="B83" s="2"/>
      <c r="C83" s="1" t="s">
        <v>65</v>
      </c>
      <c r="K83" s="24">
        <f>+L77</f>
        <v>0.6</v>
      </c>
      <c r="L83" s="24"/>
      <c r="M83" s="24"/>
      <c r="N83" s="1" t="s">
        <v>3</v>
      </c>
      <c r="O83" s="16" t="s">
        <v>4</v>
      </c>
      <c r="P83" s="24">
        <f>+C74</f>
        <v>0.45</v>
      </c>
      <c r="Q83" s="24"/>
      <c r="R83" s="24"/>
      <c r="S83" s="1" t="s">
        <v>3</v>
      </c>
      <c r="T83" s="16" t="s">
        <v>4</v>
      </c>
      <c r="U83" s="23">
        <v>12</v>
      </c>
      <c r="V83" s="23"/>
      <c r="W83" s="1" t="s">
        <v>18</v>
      </c>
      <c r="Y83" s="16" t="s">
        <v>6</v>
      </c>
      <c r="Z83" s="25">
        <f t="shared" ref="Z83" si="0">+K83*P83*U83</f>
        <v>3.24</v>
      </c>
      <c r="AA83" s="25"/>
      <c r="AB83" s="25"/>
      <c r="AC83" s="1" t="s">
        <v>62</v>
      </c>
      <c r="BB83" s="3"/>
    </row>
    <row r="84" spans="2:54" x14ac:dyDescent="0.2">
      <c r="B84" s="2"/>
      <c r="C84" s="1" t="s">
        <v>68</v>
      </c>
      <c r="K84" s="23">
        <v>0.03</v>
      </c>
      <c r="L84" s="23"/>
      <c r="M84" s="23"/>
      <c r="N84" s="1" t="s">
        <v>3</v>
      </c>
      <c r="O84" s="16" t="s">
        <v>4</v>
      </c>
      <c r="P84" s="24">
        <f>+P81</f>
        <v>0.85000000000000009</v>
      </c>
      <c r="Q84" s="24"/>
      <c r="R84" s="24"/>
      <c r="S84" s="1" t="s">
        <v>3</v>
      </c>
      <c r="T84" s="16" t="s">
        <v>4</v>
      </c>
      <c r="U84" s="23">
        <v>22</v>
      </c>
      <c r="V84" s="23"/>
      <c r="W84" s="1" t="s">
        <v>18</v>
      </c>
      <c r="Y84" s="16" t="s">
        <v>6</v>
      </c>
      <c r="Z84" s="25">
        <f t="shared" ref="Z84:Z86" si="1">+K84*P84*U84</f>
        <v>0.56100000000000005</v>
      </c>
      <c r="AA84" s="25"/>
      <c r="AB84" s="25"/>
      <c r="AC84" s="1" t="s">
        <v>62</v>
      </c>
      <c r="BB84" s="3"/>
    </row>
    <row r="85" spans="2:54" x14ac:dyDescent="0.2">
      <c r="B85" s="2"/>
      <c r="C85" s="1" t="s">
        <v>1</v>
      </c>
      <c r="K85" s="23">
        <v>2.5000000000000001E-2</v>
      </c>
      <c r="L85" s="23"/>
      <c r="M85" s="23"/>
      <c r="N85" s="1" t="s">
        <v>3</v>
      </c>
      <c r="O85" s="16" t="s">
        <v>4</v>
      </c>
      <c r="P85" s="24">
        <f>+P84</f>
        <v>0.85000000000000009</v>
      </c>
      <c r="Q85" s="24"/>
      <c r="R85" s="24"/>
      <c r="S85" s="1" t="s">
        <v>3</v>
      </c>
      <c r="T85" s="16" t="s">
        <v>4</v>
      </c>
      <c r="U85" s="24">
        <v>22</v>
      </c>
      <c r="V85" s="24"/>
      <c r="W85" s="1" t="s">
        <v>18</v>
      </c>
      <c r="Y85" s="16" t="s">
        <v>6</v>
      </c>
      <c r="Z85" s="25">
        <f t="shared" si="1"/>
        <v>0.46750000000000014</v>
      </c>
      <c r="AA85" s="25"/>
      <c r="AB85" s="25"/>
      <c r="AC85" s="1" t="s">
        <v>62</v>
      </c>
      <c r="BB85" s="3"/>
    </row>
    <row r="86" spans="2:54" ht="12" thickBot="1" x14ac:dyDescent="0.25">
      <c r="B86" s="2"/>
      <c r="C86" s="1" t="s">
        <v>2</v>
      </c>
      <c r="K86" s="23">
        <v>1.4999999999999999E-2</v>
      </c>
      <c r="L86" s="23"/>
      <c r="M86" s="23"/>
      <c r="N86" s="1" t="s">
        <v>3</v>
      </c>
      <c r="O86" s="16" t="s">
        <v>4</v>
      </c>
      <c r="P86" s="24">
        <f>+P85</f>
        <v>0.85000000000000009</v>
      </c>
      <c r="Q86" s="24"/>
      <c r="R86" s="24"/>
      <c r="S86" s="1" t="s">
        <v>3</v>
      </c>
      <c r="T86" s="16" t="s">
        <v>4</v>
      </c>
      <c r="U86" s="24">
        <v>20</v>
      </c>
      <c r="V86" s="24"/>
      <c r="W86" s="1" t="s">
        <v>18</v>
      </c>
      <c r="Y86" s="16" t="s">
        <v>6</v>
      </c>
      <c r="Z86" s="28">
        <f t="shared" si="1"/>
        <v>0.255</v>
      </c>
      <c r="AA86" s="28"/>
      <c r="AB86" s="28"/>
      <c r="AC86" s="9" t="s">
        <v>62</v>
      </c>
      <c r="AD86" s="9"/>
      <c r="AE86" s="9"/>
      <c r="AF86" s="9"/>
      <c r="BB86" s="3"/>
    </row>
    <row r="87" spans="2:54" x14ac:dyDescent="0.2">
      <c r="B87" s="2"/>
      <c r="V87" s="1" t="s">
        <v>61</v>
      </c>
      <c r="Z87" s="25">
        <f>SUM(Z81:AB86)</f>
        <v>9.4610000000000003</v>
      </c>
      <c r="AA87" s="25"/>
      <c r="AB87" s="25"/>
      <c r="AC87" s="1" t="s">
        <v>62</v>
      </c>
      <c r="BB87" s="3"/>
    </row>
    <row r="88" spans="2:54" x14ac:dyDescent="0.2">
      <c r="B88" s="2"/>
      <c r="K88" s="1" t="s">
        <v>51</v>
      </c>
      <c r="P88" s="23">
        <v>3.5</v>
      </c>
      <c r="Q88" s="23"/>
      <c r="R88" s="23"/>
      <c r="S88" s="1" t="s">
        <v>64</v>
      </c>
      <c r="V88" s="24">
        <f>+I69</f>
        <v>0.85000000000000009</v>
      </c>
      <c r="W88" s="24"/>
      <c r="X88" s="1" t="s">
        <v>3</v>
      </c>
      <c r="Y88" s="16" t="s">
        <v>6</v>
      </c>
      <c r="Z88" s="25">
        <f>+P88*V88</f>
        <v>2.9750000000000005</v>
      </c>
      <c r="AA88" s="25"/>
      <c r="AB88" s="25"/>
      <c r="AC88" s="1" t="s">
        <v>62</v>
      </c>
      <c r="BB88" s="3"/>
    </row>
    <row r="89" spans="2:54" x14ac:dyDescent="0.2">
      <c r="B89" s="2"/>
      <c r="O89" s="1" t="s">
        <v>47</v>
      </c>
      <c r="Z89" s="25">
        <f>1.4*Z87+1.6*Z88</f>
        <v>18.005400000000002</v>
      </c>
      <c r="AA89" s="25"/>
      <c r="AB89" s="25"/>
      <c r="AC89" s="1" t="s">
        <v>62</v>
      </c>
      <c r="BB89" s="3"/>
    </row>
    <row r="90" spans="2:54" x14ac:dyDescent="0.2">
      <c r="B90" s="2"/>
      <c r="AP90" s="22" t="s">
        <v>76</v>
      </c>
      <c r="BB90" s="3"/>
    </row>
    <row r="91" spans="2:54" x14ac:dyDescent="0.2">
      <c r="B91" s="2"/>
      <c r="BB91" s="3"/>
    </row>
    <row r="92" spans="2:54" x14ac:dyDescent="0.2">
      <c r="B92" s="2"/>
      <c r="C92" s="15" t="s">
        <v>69</v>
      </c>
      <c r="BB92" s="3"/>
    </row>
    <row r="93" spans="2:54" x14ac:dyDescent="0.2">
      <c r="B93" s="2"/>
      <c r="BB93" s="3"/>
    </row>
    <row r="94" spans="2:54" x14ac:dyDescent="0.2">
      <c r="B94" s="2"/>
      <c r="M94" s="15"/>
      <c r="U94" s="22" t="s">
        <v>77</v>
      </c>
      <c r="BB94" s="3"/>
    </row>
    <row r="95" spans="2:54" x14ac:dyDescent="0.2">
      <c r="B95" s="2"/>
      <c r="AX95" s="24">
        <f>+AX102</f>
        <v>0.15</v>
      </c>
      <c r="AY95" s="24"/>
      <c r="AZ95" s="1" t="s">
        <v>3</v>
      </c>
      <c r="BB95" s="3"/>
    </row>
    <row r="96" spans="2:54" x14ac:dyDescent="0.2">
      <c r="B96" s="2"/>
      <c r="S96" s="24">
        <f>+Q104+S104+V104/2</f>
        <v>0.75</v>
      </c>
      <c r="T96" s="24"/>
      <c r="U96" s="1" t="s">
        <v>3</v>
      </c>
      <c r="Y96" s="24">
        <f>+S96</f>
        <v>0.75</v>
      </c>
      <c r="Z96" s="24"/>
      <c r="AA96" s="1" t="s">
        <v>3</v>
      </c>
      <c r="BB96" s="3"/>
    </row>
    <row r="97" spans="2:54" x14ac:dyDescent="0.2">
      <c r="B97" s="2"/>
      <c r="BB97" s="3"/>
    </row>
    <row r="98" spans="2:54" x14ac:dyDescent="0.2">
      <c r="B98" s="2"/>
      <c r="M98" s="14" t="str">
        <f>IF(M99&gt;=MAX(V104/10,0.05),"","artır.")</f>
        <v/>
      </c>
      <c r="AX98" s="24">
        <f>+AQ114</f>
        <v>0.6</v>
      </c>
      <c r="AY98" s="24"/>
      <c r="AZ98" s="47" t="s">
        <v>3</v>
      </c>
      <c r="BB98" s="3"/>
    </row>
    <row r="99" spans="2:54" x14ac:dyDescent="0.2">
      <c r="B99" s="2"/>
      <c r="M99" s="23">
        <v>0.1</v>
      </c>
      <c r="N99" s="23"/>
      <c r="O99" s="1" t="s">
        <v>3</v>
      </c>
      <c r="AX99" s="24"/>
      <c r="AY99" s="24"/>
      <c r="AZ99" s="47"/>
      <c r="BB99" s="3"/>
    </row>
    <row r="100" spans="2:54" x14ac:dyDescent="0.2">
      <c r="B100" s="2"/>
      <c r="BB100" s="3"/>
    </row>
    <row r="101" spans="2:54" x14ac:dyDescent="0.2">
      <c r="B101" s="2"/>
      <c r="M101" s="23">
        <v>0.45</v>
      </c>
      <c r="N101" s="23"/>
      <c r="O101" s="1" t="s">
        <v>3</v>
      </c>
      <c r="BB101" s="3"/>
    </row>
    <row r="102" spans="2:54" x14ac:dyDescent="0.2">
      <c r="B102" s="2"/>
      <c r="AX102" s="24">
        <f>+AT114</f>
        <v>0.15</v>
      </c>
      <c r="AY102" s="24"/>
      <c r="AZ102" s="1" t="s">
        <v>3</v>
      </c>
      <c r="BB102" s="3"/>
    </row>
    <row r="103" spans="2:54" x14ac:dyDescent="0.2">
      <c r="B103" s="2"/>
      <c r="AJ103" s="1" t="s">
        <v>78</v>
      </c>
      <c r="BA103" s="1" t="s">
        <v>78</v>
      </c>
      <c r="BB103" s="3"/>
    </row>
    <row r="104" spans="2:54" x14ac:dyDescent="0.2">
      <c r="B104" s="2"/>
      <c r="M104" s="1" t="s">
        <v>67</v>
      </c>
      <c r="Q104" s="24">
        <f>+V104/2</f>
        <v>0.3</v>
      </c>
      <c r="R104" s="24"/>
      <c r="S104" s="23">
        <v>0.15</v>
      </c>
      <c r="T104" s="23"/>
      <c r="U104" s="1" t="s">
        <v>3</v>
      </c>
      <c r="V104" s="23">
        <v>0.6</v>
      </c>
      <c r="W104" s="23"/>
      <c r="X104" s="1" t="s">
        <v>3</v>
      </c>
      <c r="Y104" s="24">
        <f>+S104</f>
        <v>0.15</v>
      </c>
      <c r="Z104" s="24"/>
      <c r="AA104" s="24">
        <f>+V104/2</f>
        <v>0.3</v>
      </c>
      <c r="AB104" s="24"/>
      <c r="AC104" s="1" t="s">
        <v>3</v>
      </c>
      <c r="BA104" s="21"/>
      <c r="BB104" s="3"/>
    </row>
    <row r="105" spans="2:54" x14ac:dyDescent="0.2">
      <c r="B105" s="2"/>
      <c r="C105" s="15"/>
      <c r="V105" s="14" t="str">
        <f>IF(AND(S104&lt;0.25,V104&lt;=0.7),"uygun.",IF(S104&gt;=0.25,"uygun.","uygun değil."))</f>
        <v>uygun.</v>
      </c>
      <c r="AX105" s="24">
        <f>+AX98</f>
        <v>0.6</v>
      </c>
      <c r="AY105" s="24"/>
      <c r="AZ105" s="47" t="s">
        <v>3</v>
      </c>
      <c r="BB105" s="3"/>
    </row>
    <row r="106" spans="2:54" x14ac:dyDescent="0.2">
      <c r="B106" s="2"/>
      <c r="C106" s="15"/>
      <c r="AX106" s="24"/>
      <c r="AY106" s="24"/>
      <c r="AZ106" s="47"/>
      <c r="BB106" s="3"/>
    </row>
    <row r="107" spans="2:54" x14ac:dyDescent="0.2">
      <c r="B107" s="2"/>
      <c r="C107" s="15"/>
      <c r="AB107" s="14"/>
      <c r="BB107" s="3"/>
    </row>
    <row r="108" spans="2:54" x14ac:dyDescent="0.2">
      <c r="B108" s="2"/>
      <c r="C108" s="1" t="s">
        <v>52</v>
      </c>
      <c r="L108" s="24">
        <f>+M99</f>
        <v>0.1</v>
      </c>
      <c r="M108" s="24"/>
      <c r="N108" s="1" t="s">
        <v>3</v>
      </c>
      <c r="O108" s="16" t="s">
        <v>4</v>
      </c>
      <c r="P108" s="24">
        <f>+S96</f>
        <v>0.75</v>
      </c>
      <c r="Q108" s="24"/>
      <c r="R108" s="1" t="s">
        <v>3</v>
      </c>
      <c r="S108" s="16" t="s">
        <v>4</v>
      </c>
      <c r="T108" s="24">
        <f>+S96</f>
        <v>0.75</v>
      </c>
      <c r="U108" s="24"/>
      <c r="V108" s="1" t="s">
        <v>3</v>
      </c>
      <c r="W108" s="16" t="s">
        <v>4</v>
      </c>
      <c r="X108" s="24">
        <v>25</v>
      </c>
      <c r="Y108" s="24"/>
      <c r="Z108" s="1" t="s">
        <v>18</v>
      </c>
      <c r="AB108" s="16" t="s">
        <v>6</v>
      </c>
      <c r="AC108" s="25">
        <f>+L108*P108*T108*X108</f>
        <v>1.4062500000000002</v>
      </c>
      <c r="AD108" s="25"/>
      <c r="AE108" s="25"/>
      <c r="AF108" s="1" t="s">
        <v>70</v>
      </c>
      <c r="AX108" s="24">
        <f>+AX102</f>
        <v>0.15</v>
      </c>
      <c r="AY108" s="24"/>
      <c r="AZ108" s="47" t="s">
        <v>3</v>
      </c>
      <c r="BB108" s="3"/>
    </row>
    <row r="109" spans="2:54" x14ac:dyDescent="0.2">
      <c r="B109" s="2"/>
      <c r="C109" s="1" t="s">
        <v>63</v>
      </c>
      <c r="H109" s="21" t="s">
        <v>71</v>
      </c>
      <c r="I109" s="24">
        <f>+S96</f>
        <v>0.75</v>
      </c>
      <c r="J109" s="24"/>
      <c r="K109" s="16" t="s">
        <v>72</v>
      </c>
      <c r="L109" s="24">
        <f>+S96</f>
        <v>0.75</v>
      </c>
      <c r="M109" s="24"/>
      <c r="N109" s="16" t="s">
        <v>73</v>
      </c>
      <c r="O109" s="24">
        <f>+S104</f>
        <v>0.15</v>
      </c>
      <c r="P109" s="24"/>
      <c r="Q109" s="1" t="s">
        <v>74</v>
      </c>
      <c r="R109" s="24">
        <f>+S104</f>
        <v>0.15</v>
      </c>
      <c r="S109" s="24"/>
      <c r="T109" s="16" t="s">
        <v>4</v>
      </c>
      <c r="U109" s="24">
        <f>+M101</f>
        <v>0.45</v>
      </c>
      <c r="V109" s="24"/>
      <c r="W109" s="16" t="s">
        <v>4</v>
      </c>
      <c r="X109" s="24">
        <v>25</v>
      </c>
      <c r="Y109" s="24"/>
      <c r="Z109" s="1" t="s">
        <v>18</v>
      </c>
      <c r="AB109" s="16" t="s">
        <v>6</v>
      </c>
      <c r="AC109" s="25">
        <f>(I109+L109-O109)*R109*U109*X109</f>
        <v>2.2781250000000002</v>
      </c>
      <c r="AD109" s="25"/>
      <c r="AE109" s="25"/>
      <c r="AF109" s="1" t="s">
        <v>70</v>
      </c>
      <c r="AX109" s="24"/>
      <c r="AY109" s="24"/>
      <c r="AZ109" s="47"/>
      <c r="BB109" s="3"/>
    </row>
    <row r="110" spans="2:54" x14ac:dyDescent="0.2">
      <c r="B110" s="2"/>
      <c r="C110" s="1" t="s">
        <v>65</v>
      </c>
      <c r="L110" s="24">
        <f>+V104</f>
        <v>0.6</v>
      </c>
      <c r="M110" s="24"/>
      <c r="N110" s="1" t="s">
        <v>3</v>
      </c>
      <c r="O110" s="16" t="s">
        <v>4</v>
      </c>
      <c r="P110" s="24">
        <f>+L110</f>
        <v>0.6</v>
      </c>
      <c r="Q110" s="24"/>
      <c r="R110" s="1" t="s">
        <v>3</v>
      </c>
      <c r="S110" s="16" t="s">
        <v>4</v>
      </c>
      <c r="T110" s="24">
        <f>+M101</f>
        <v>0.45</v>
      </c>
      <c r="U110" s="24"/>
      <c r="V110" s="1" t="s">
        <v>3</v>
      </c>
      <c r="W110" s="16" t="s">
        <v>4</v>
      </c>
      <c r="X110" s="23">
        <v>12</v>
      </c>
      <c r="Y110" s="23"/>
      <c r="Z110" s="1" t="s">
        <v>18</v>
      </c>
      <c r="AB110" s="16" t="s">
        <v>6</v>
      </c>
      <c r="AC110" s="25">
        <f>+L110*P110*T110*X110</f>
        <v>1.944</v>
      </c>
      <c r="AD110" s="25"/>
      <c r="AE110" s="25"/>
      <c r="AF110" s="1" t="s">
        <v>70</v>
      </c>
      <c r="BB110" s="3"/>
    </row>
    <row r="111" spans="2:54" x14ac:dyDescent="0.2">
      <c r="B111" s="2"/>
      <c r="C111" s="1" t="s">
        <v>68</v>
      </c>
      <c r="I111" s="23">
        <v>0.03</v>
      </c>
      <c r="J111" s="23"/>
      <c r="K111" s="23"/>
      <c r="L111" s="1" t="s">
        <v>3</v>
      </c>
      <c r="M111" s="16" t="s">
        <v>4</v>
      </c>
      <c r="N111" s="24">
        <f>+T108</f>
        <v>0.75</v>
      </c>
      <c r="O111" s="24"/>
      <c r="P111" s="24"/>
      <c r="Q111" s="1" t="s">
        <v>3</v>
      </c>
      <c r="R111" s="16" t="s">
        <v>4</v>
      </c>
      <c r="S111" s="24">
        <f>+N111</f>
        <v>0.75</v>
      </c>
      <c r="T111" s="24"/>
      <c r="U111" s="24"/>
      <c r="V111" s="1" t="s">
        <v>3</v>
      </c>
      <c r="W111" s="16" t="s">
        <v>4</v>
      </c>
      <c r="X111" s="23">
        <v>22</v>
      </c>
      <c r="Y111" s="23"/>
      <c r="Z111" s="1" t="s">
        <v>18</v>
      </c>
      <c r="AB111" s="16" t="s">
        <v>6</v>
      </c>
      <c r="AC111" s="25">
        <f>+I111*N111*S111*X111</f>
        <v>0.37125000000000002</v>
      </c>
      <c r="AD111" s="25"/>
      <c r="AE111" s="25"/>
      <c r="AF111" s="1" t="s">
        <v>70</v>
      </c>
      <c r="BB111" s="3"/>
    </row>
    <row r="112" spans="2:54" x14ac:dyDescent="0.2">
      <c r="B112" s="2"/>
      <c r="C112" s="1" t="s">
        <v>1</v>
      </c>
      <c r="I112" s="23">
        <v>2.5000000000000001E-2</v>
      </c>
      <c r="J112" s="23"/>
      <c r="K112" s="23"/>
      <c r="L112" s="1" t="s">
        <v>3</v>
      </c>
      <c r="M112" s="16" t="s">
        <v>4</v>
      </c>
      <c r="N112" s="24">
        <f>+N111</f>
        <v>0.75</v>
      </c>
      <c r="O112" s="24"/>
      <c r="P112" s="24"/>
      <c r="Q112" s="1" t="s">
        <v>3</v>
      </c>
      <c r="R112" s="16" t="s">
        <v>4</v>
      </c>
      <c r="S112" s="24">
        <f>+S111</f>
        <v>0.75</v>
      </c>
      <c r="T112" s="24"/>
      <c r="U112" s="24"/>
      <c r="V112" s="1" t="s">
        <v>3</v>
      </c>
      <c r="W112" s="16" t="s">
        <v>4</v>
      </c>
      <c r="X112" s="24">
        <v>22</v>
      </c>
      <c r="Y112" s="24"/>
      <c r="Z112" s="1" t="s">
        <v>18</v>
      </c>
      <c r="AB112" s="16" t="s">
        <v>6</v>
      </c>
      <c r="AC112" s="25">
        <f t="shared" ref="AC112:AC113" si="2">+I112*N112*S112*X112</f>
        <v>0.30937500000000007</v>
      </c>
      <c r="AD112" s="25"/>
      <c r="AE112" s="25"/>
      <c r="AF112" s="1" t="s">
        <v>70</v>
      </c>
      <c r="BB112" s="3"/>
    </row>
    <row r="113" spans="2:54" ht="12" thickBot="1" x14ac:dyDescent="0.25">
      <c r="B113" s="2"/>
      <c r="C113" s="1" t="s">
        <v>2</v>
      </c>
      <c r="I113" s="23">
        <v>1.4999999999999999E-2</v>
      </c>
      <c r="J113" s="23"/>
      <c r="K113" s="23"/>
      <c r="L113" s="1" t="s">
        <v>3</v>
      </c>
      <c r="M113" s="16" t="s">
        <v>4</v>
      </c>
      <c r="N113" s="24">
        <f>+N112</f>
        <v>0.75</v>
      </c>
      <c r="O113" s="24"/>
      <c r="P113" s="24"/>
      <c r="Q113" s="1" t="s">
        <v>3</v>
      </c>
      <c r="R113" s="16" t="s">
        <v>4</v>
      </c>
      <c r="S113" s="24">
        <f>+S112</f>
        <v>0.75</v>
      </c>
      <c r="T113" s="24"/>
      <c r="U113" s="24"/>
      <c r="V113" s="1" t="s">
        <v>3</v>
      </c>
      <c r="W113" s="16" t="s">
        <v>4</v>
      </c>
      <c r="X113" s="24">
        <v>20</v>
      </c>
      <c r="Y113" s="24"/>
      <c r="Z113" s="1" t="s">
        <v>18</v>
      </c>
      <c r="AB113" s="19" t="s">
        <v>6</v>
      </c>
      <c r="AC113" s="28">
        <f t="shared" si="2"/>
        <v>0.16875000000000001</v>
      </c>
      <c r="AD113" s="28"/>
      <c r="AE113" s="28"/>
      <c r="AF113" s="9" t="s">
        <v>70</v>
      </c>
      <c r="BB113" s="3"/>
    </row>
    <row r="114" spans="2:54" x14ac:dyDescent="0.2">
      <c r="B114" s="2"/>
      <c r="Y114" s="1" t="s">
        <v>61</v>
      </c>
      <c r="AC114" s="25">
        <f>SUM(AC108:AE113)</f>
        <v>6.4777500000000003</v>
      </c>
      <c r="AD114" s="25"/>
      <c r="AE114" s="25"/>
      <c r="AF114" s="1" t="s">
        <v>70</v>
      </c>
      <c r="AL114" s="24">
        <f>+Q104</f>
        <v>0.3</v>
      </c>
      <c r="AM114" s="24"/>
      <c r="AN114" s="24">
        <f>+S104</f>
        <v>0.15</v>
      </c>
      <c r="AO114" s="24"/>
      <c r="AP114" s="1" t="s">
        <v>3</v>
      </c>
      <c r="AQ114" s="24">
        <f>+V104</f>
        <v>0.6</v>
      </c>
      <c r="AR114" s="24"/>
      <c r="AS114" s="1" t="s">
        <v>3</v>
      </c>
      <c r="AT114" s="24">
        <f>+Y104</f>
        <v>0.15</v>
      </c>
      <c r="AU114" s="24"/>
      <c r="AV114" s="24">
        <f>+AA104</f>
        <v>0.3</v>
      </c>
      <c r="AW114" s="24"/>
      <c r="AY114" s="1" t="s">
        <v>3</v>
      </c>
      <c r="BB114" s="3"/>
    </row>
    <row r="115" spans="2:54" x14ac:dyDescent="0.2">
      <c r="B115" s="2"/>
      <c r="J115" s="1" t="s">
        <v>51</v>
      </c>
      <c r="O115" s="23">
        <v>3.5</v>
      </c>
      <c r="P115" s="23"/>
      <c r="Q115" s="23"/>
      <c r="R115" s="1" t="s">
        <v>64</v>
      </c>
      <c r="U115" s="24">
        <f>+S96</f>
        <v>0.75</v>
      </c>
      <c r="V115" s="24"/>
      <c r="W115" s="1" t="s">
        <v>3</v>
      </c>
      <c r="X115" s="16" t="s">
        <v>4</v>
      </c>
      <c r="Y115" s="24">
        <f>+S96</f>
        <v>0.75</v>
      </c>
      <c r="Z115" s="24"/>
      <c r="AA115" s="1" t="s">
        <v>3</v>
      </c>
      <c r="AB115" s="16" t="s">
        <v>6</v>
      </c>
      <c r="AC115" s="25">
        <f>+O115*U115*Y115</f>
        <v>1.96875</v>
      </c>
      <c r="AD115" s="25"/>
      <c r="AE115" s="25"/>
      <c r="AF115" s="1" t="s">
        <v>70</v>
      </c>
      <c r="BB115" s="3"/>
    </row>
    <row r="116" spans="2:54" x14ac:dyDescent="0.2">
      <c r="B116" s="2"/>
      <c r="R116" s="1" t="s">
        <v>47</v>
      </c>
      <c r="AC116" s="25">
        <f>1.4*AC114+1.6*AC115</f>
        <v>12.21885</v>
      </c>
      <c r="AD116" s="25"/>
      <c r="AE116" s="25"/>
      <c r="AF116" s="1" t="s">
        <v>70</v>
      </c>
      <c r="BB116" s="3"/>
    </row>
    <row r="117" spans="2:54" x14ac:dyDescent="0.2">
      <c r="B117" s="2"/>
      <c r="I117" s="1" t="s">
        <v>47</v>
      </c>
      <c r="T117" s="25">
        <f>+AC116</f>
        <v>12.21885</v>
      </c>
      <c r="U117" s="25"/>
      <c r="V117" s="25"/>
      <c r="W117" s="1" t="s">
        <v>70</v>
      </c>
      <c r="X117" s="1" t="s">
        <v>75</v>
      </c>
      <c r="Y117" s="24">
        <f>+S96</f>
        <v>0.75</v>
      </c>
      <c r="Z117" s="24"/>
      <c r="AA117" s="1" t="s">
        <v>3</v>
      </c>
      <c r="AB117" s="16" t="s">
        <v>6</v>
      </c>
      <c r="AC117" s="24">
        <f>+T117/Y117</f>
        <v>16.291799999999999</v>
      </c>
      <c r="AD117" s="24"/>
      <c r="AE117" s="24"/>
      <c r="AF117" s="1" t="s">
        <v>62</v>
      </c>
      <c r="BB117" s="3"/>
    </row>
    <row r="118" spans="2:54" ht="12" thickBot="1" x14ac:dyDescent="0.25">
      <c r="B118" s="12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13"/>
    </row>
  </sheetData>
  <sheetProtection algorithmName="SHA-512" hashValue="f0PgghEb/4FKiVn7TwaexKxvqufQL3KjXHpukZzqBbdeoKfC70E2vh5SMbhbeQdJM6Tnhk+H0GPOkTWoPbnlig==" saltValue="iZ/SRJssjKypLucUjbvgQw==" spinCount="100000" sheet="1" objects="1" scenarios="1"/>
  <mergeCells count="209">
    <mergeCell ref="AX102:AY102"/>
    <mergeCell ref="AX98:AY99"/>
    <mergeCell ref="AZ98:AZ99"/>
    <mergeCell ref="AX105:AY106"/>
    <mergeCell ref="AZ105:AZ106"/>
    <mergeCell ref="AC115:AE115"/>
    <mergeCell ref="X110:Y110"/>
    <mergeCell ref="AC110:AE110"/>
    <mergeCell ref="W79:X79"/>
    <mergeCell ref="Y79:Z79"/>
    <mergeCell ref="AB79:AC79"/>
    <mergeCell ref="AE79:AF79"/>
    <mergeCell ref="AG79:AH79"/>
    <mergeCell ref="AL114:AM114"/>
    <mergeCell ref="AN114:AO114"/>
    <mergeCell ref="AQ114:AR114"/>
    <mergeCell ref="AT114:AU114"/>
    <mergeCell ref="AV114:AW114"/>
    <mergeCell ref="Z87:AB87"/>
    <mergeCell ref="V88:W88"/>
    <mergeCell ref="Z88:AB88"/>
    <mergeCell ref="AX108:AY109"/>
    <mergeCell ref="AZ108:AZ109"/>
    <mergeCell ref="AX95:AY95"/>
    <mergeCell ref="Q104:R104"/>
    <mergeCell ref="S104:T104"/>
    <mergeCell ref="V104:W104"/>
    <mergeCell ref="Y104:Z104"/>
    <mergeCell ref="AA104:AB104"/>
    <mergeCell ref="T117:V117"/>
    <mergeCell ref="Y117:Z117"/>
    <mergeCell ref="AC117:AE117"/>
    <mergeCell ref="I112:K112"/>
    <mergeCell ref="N112:P112"/>
    <mergeCell ref="X112:Y112"/>
    <mergeCell ref="AC112:AE112"/>
    <mergeCell ref="I113:K113"/>
    <mergeCell ref="N113:P113"/>
    <mergeCell ref="X113:Y113"/>
    <mergeCell ref="AC113:AE113"/>
    <mergeCell ref="AC116:AE116"/>
    <mergeCell ref="S112:U112"/>
    <mergeCell ref="S113:U113"/>
    <mergeCell ref="U115:V115"/>
    <mergeCell ref="O115:Q115"/>
    <mergeCell ref="AC114:AE114"/>
    <mergeCell ref="Y115:Z115"/>
    <mergeCell ref="M99:N99"/>
    <mergeCell ref="I111:K111"/>
    <mergeCell ref="N111:P111"/>
    <mergeCell ref="X111:Y111"/>
    <mergeCell ref="AC111:AE111"/>
    <mergeCell ref="S96:T96"/>
    <mergeCell ref="Y96:Z96"/>
    <mergeCell ref="X108:Y108"/>
    <mergeCell ref="AC108:AE108"/>
    <mergeCell ref="X109:Y109"/>
    <mergeCell ref="AC109:AE109"/>
    <mergeCell ref="L108:M108"/>
    <mergeCell ref="L110:M110"/>
    <mergeCell ref="P108:Q108"/>
    <mergeCell ref="I109:J109"/>
    <mergeCell ref="L109:M109"/>
    <mergeCell ref="O109:P109"/>
    <mergeCell ref="R109:S109"/>
    <mergeCell ref="U109:V109"/>
    <mergeCell ref="S111:U111"/>
    <mergeCell ref="T110:U110"/>
    <mergeCell ref="P110:Q110"/>
    <mergeCell ref="T108:U108"/>
    <mergeCell ref="M101:N101"/>
    <mergeCell ref="Z89:AB89"/>
    <mergeCell ref="P88:R88"/>
    <mergeCell ref="K86:M86"/>
    <mergeCell ref="U86:V86"/>
    <mergeCell ref="Z86:AB86"/>
    <mergeCell ref="P84:R84"/>
    <mergeCell ref="P85:R85"/>
    <mergeCell ref="P86:R86"/>
    <mergeCell ref="K85:M85"/>
    <mergeCell ref="U85:V85"/>
    <mergeCell ref="Z85:AB85"/>
    <mergeCell ref="K82:M82"/>
    <mergeCell ref="P82:R82"/>
    <mergeCell ref="U82:V82"/>
    <mergeCell ref="Z82:AB82"/>
    <mergeCell ref="K81:M81"/>
    <mergeCell ref="U81:V81"/>
    <mergeCell ref="Z81:AB81"/>
    <mergeCell ref="P81:R81"/>
    <mergeCell ref="K84:M84"/>
    <mergeCell ref="U84:V84"/>
    <mergeCell ref="Z84:AB84"/>
    <mergeCell ref="K83:M83"/>
    <mergeCell ref="P83:R83"/>
    <mergeCell ref="U83:V83"/>
    <mergeCell ref="Z83:AB83"/>
    <mergeCell ref="I77:J77"/>
    <mergeCell ref="L77:M77"/>
    <mergeCell ref="O77:P77"/>
    <mergeCell ref="Q77:R77"/>
    <mergeCell ref="G77:H77"/>
    <mergeCell ref="I69:J69"/>
    <mergeCell ref="O69:P69"/>
    <mergeCell ref="C72:D72"/>
    <mergeCell ref="C74:D74"/>
    <mergeCell ref="B2:BB2"/>
    <mergeCell ref="P6:Q6"/>
    <mergeCell ref="U6:W6"/>
    <mergeCell ref="P7:Q7"/>
    <mergeCell ref="U7:W7"/>
    <mergeCell ref="K6:M6"/>
    <mergeCell ref="K7:M7"/>
    <mergeCell ref="K17:M17"/>
    <mergeCell ref="P17:Q17"/>
    <mergeCell ref="U17:W17"/>
    <mergeCell ref="AX9:AY12"/>
    <mergeCell ref="AZ9:BA12"/>
    <mergeCell ref="AX5:AY5"/>
    <mergeCell ref="AZ5:BA5"/>
    <mergeCell ref="AX6:AY8"/>
    <mergeCell ref="AZ6:BA8"/>
    <mergeCell ref="K18:M18"/>
    <mergeCell ref="P18:Q18"/>
    <mergeCell ref="U18:W18"/>
    <mergeCell ref="K15:M15"/>
    <mergeCell ref="P15:Q15"/>
    <mergeCell ref="U15:W15"/>
    <mergeCell ref="K16:M16"/>
    <mergeCell ref="P16:Q16"/>
    <mergeCell ref="U16:W16"/>
    <mergeCell ref="U19:W19"/>
    <mergeCell ref="U20:W20"/>
    <mergeCell ref="U21:W21"/>
    <mergeCell ref="K26:M26"/>
    <mergeCell ref="P26:Q26"/>
    <mergeCell ref="U26:W26"/>
    <mergeCell ref="K25:M25"/>
    <mergeCell ref="P25:Q25"/>
    <mergeCell ref="U25:W25"/>
    <mergeCell ref="U32:W32"/>
    <mergeCell ref="K27:M27"/>
    <mergeCell ref="P27:Q27"/>
    <mergeCell ref="U27:W27"/>
    <mergeCell ref="K28:M28"/>
    <mergeCell ref="P28:Q28"/>
    <mergeCell ref="U28:W28"/>
    <mergeCell ref="K29:M29"/>
    <mergeCell ref="P29:Q29"/>
    <mergeCell ref="U29:W29"/>
    <mergeCell ref="U30:W30"/>
    <mergeCell ref="U31:W31"/>
    <mergeCell ref="K39:M39"/>
    <mergeCell ref="P39:Q39"/>
    <mergeCell ref="U39:W39"/>
    <mergeCell ref="K36:M36"/>
    <mergeCell ref="P36:Q36"/>
    <mergeCell ref="U36:W36"/>
    <mergeCell ref="K37:M37"/>
    <mergeCell ref="P37:Q37"/>
    <mergeCell ref="U37:W37"/>
    <mergeCell ref="P38:Q38"/>
    <mergeCell ref="U38:W38"/>
    <mergeCell ref="AX32:AY32"/>
    <mergeCell ref="AZ32:BA32"/>
    <mergeCell ref="AX13:AY31"/>
    <mergeCell ref="AZ13:BA31"/>
    <mergeCell ref="U11:W11"/>
    <mergeCell ref="K5:M5"/>
    <mergeCell ref="P5:Q5"/>
    <mergeCell ref="U5:W5"/>
    <mergeCell ref="H56:I56"/>
    <mergeCell ref="K8:M8"/>
    <mergeCell ref="P8:Q8"/>
    <mergeCell ref="U8:W8"/>
    <mergeCell ref="U9:W9"/>
    <mergeCell ref="U10:W10"/>
    <mergeCell ref="K49:M49"/>
    <mergeCell ref="P49:Q49"/>
    <mergeCell ref="U49:W49"/>
    <mergeCell ref="U40:W40"/>
    <mergeCell ref="U41:W41"/>
    <mergeCell ref="U42:W42"/>
    <mergeCell ref="K46:M46"/>
    <mergeCell ref="P46:Q46"/>
    <mergeCell ref="U46:W46"/>
    <mergeCell ref="K38:M38"/>
    <mergeCell ref="U61:W61"/>
    <mergeCell ref="U62:W62"/>
    <mergeCell ref="U63:W63"/>
    <mergeCell ref="L58:M58"/>
    <mergeCell ref="R58:S58"/>
    <mergeCell ref="U58:W58"/>
    <mergeCell ref="K59:M59"/>
    <mergeCell ref="P59:Q59"/>
    <mergeCell ref="U59:W59"/>
    <mergeCell ref="K60:M60"/>
    <mergeCell ref="P60:Q60"/>
    <mergeCell ref="U60:W60"/>
    <mergeCell ref="K47:M47"/>
    <mergeCell ref="P47:Q47"/>
    <mergeCell ref="U47:W47"/>
    <mergeCell ref="K48:M48"/>
    <mergeCell ref="P48:Q48"/>
    <mergeCell ref="U48:W48"/>
    <mergeCell ref="U50:W50"/>
    <mergeCell ref="U51:W51"/>
    <mergeCell ref="U57:W57"/>
    <mergeCell ref="U52:W52"/>
  </mergeCells>
  <pageMargins left="0.7" right="0.7" top="0.75" bottom="0.75" header="0.3" footer="0.3"/>
  <pageSetup paperSize="9" orientation="portrait" horizontalDpi="4294967293" verticalDpi="0" r:id="rId1"/>
  <ignoredErrors>
    <ignoredError sqref="AC10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2018-04-20T15:40:22Z</dcterms:created>
  <dcterms:modified xsi:type="dcterms:W3CDTF">2023-03-02T16:39:59Z</dcterms:modified>
</cp:coreProperties>
</file>