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gurca\Documents\ozel\satıs\yeni_yönetmelige_gore_hesaplar(sifreli)\temeller\"/>
    </mc:Choice>
  </mc:AlternateContent>
  <xr:revisionPtr revIDLastSave="0" documentId="13_ncr:1_{839F2552-52BA-4518-8A45-F7A2F5AF8EB6}" xr6:coauthVersionLast="40" xr6:coauthVersionMax="40" xr10:uidLastSave="{00000000-0000-0000-0000-000000000000}"/>
  <bookViews>
    <workbookView xWindow="0" yWindow="90" windowWidth="22980" windowHeight="94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3" i="1" l="1"/>
  <c r="AB61" i="1"/>
  <c r="Y23" i="1"/>
  <c r="Q40" i="1" s="1"/>
  <c r="I40" i="1" l="1"/>
  <c r="H11" i="1" l="1"/>
  <c r="E11" i="1"/>
  <c r="AD5" i="1"/>
  <c r="X5" i="1"/>
  <c r="U5" i="1"/>
  <c r="R5" i="1"/>
  <c r="O5" i="1"/>
  <c r="L5" i="1"/>
  <c r="I5" i="1"/>
  <c r="F5" i="1"/>
  <c r="AF26" i="1"/>
  <c r="AD28" i="1" s="1"/>
  <c r="M26" i="1"/>
  <c r="V26" i="1"/>
  <c r="D26" i="1"/>
  <c r="M30" i="1"/>
  <c r="AB64" i="1" s="1"/>
  <c r="H7" i="1" l="1"/>
  <c r="I9" i="1"/>
  <c r="AB57" i="1"/>
  <c r="AB56" i="1"/>
  <c r="AB54" i="1"/>
  <c r="AB53" i="1"/>
  <c r="AB60" i="1"/>
  <c r="AB59" i="1"/>
  <c r="K11" i="1"/>
  <c r="J14" i="1" s="1"/>
  <c r="J13" i="1" s="1"/>
  <c r="AA5" i="1"/>
  <c r="AG5" i="1"/>
  <c r="E7" i="1"/>
  <c r="F9" i="1"/>
  <c r="N9" i="1" s="1"/>
  <c r="S14" i="1" s="1"/>
  <c r="S13" i="1" s="1"/>
  <c r="K7" i="1" l="1"/>
  <c r="M14" i="1" s="1"/>
  <c r="M13" i="1" s="1"/>
  <c r="AJ5" i="1"/>
  <c r="P14" i="1" s="1"/>
  <c r="P13" i="1" s="1"/>
  <c r="V13" i="1" s="1"/>
  <c r="C43" i="1" s="1"/>
  <c r="AE52" i="1" s="1"/>
  <c r="V14" i="1" l="1"/>
  <c r="X43" i="1" s="1"/>
  <c r="AE64" i="1" l="1"/>
  <c r="AE59" i="1" s="1"/>
  <c r="AE58" i="1"/>
  <c r="I56" i="1" s="1"/>
  <c r="P56" i="1" s="1"/>
  <c r="AE63" i="1"/>
  <c r="AE60" i="1" l="1"/>
  <c r="AE54" i="1"/>
  <c r="AE53" i="1"/>
  <c r="AE61" i="1"/>
  <c r="AK61" i="1" s="1"/>
  <c r="AH60" i="1"/>
  <c r="AK60" i="1"/>
  <c r="AH63" i="1"/>
  <c r="AK63" i="1"/>
  <c r="AH59" i="1"/>
  <c r="AK59" i="1"/>
  <c r="AH54" i="1"/>
  <c r="AH55" i="1" s="1"/>
  <c r="AK54" i="1"/>
  <c r="AK55" i="1"/>
  <c r="AH61" i="1"/>
  <c r="AH62" i="1" s="1"/>
  <c r="AH53" i="1"/>
  <c r="AK53" i="1"/>
  <c r="AB58" i="1"/>
  <c r="AK58" i="1" s="1"/>
  <c r="AE56" i="1"/>
  <c r="AK64" i="1"/>
  <c r="AE57" i="1"/>
  <c r="AH64" i="1"/>
  <c r="AH58" i="1"/>
  <c r="AK62" i="1" l="1"/>
  <c r="AH57" i="1"/>
  <c r="AK57" i="1"/>
  <c r="AH56" i="1"/>
  <c r="AK56" i="1"/>
</calcChain>
</file>

<file path=xl/sharedStrings.xml><?xml version="1.0" encoding="utf-8"?>
<sst xmlns="http://schemas.openxmlformats.org/spreadsheetml/2006/main" count="97" uniqueCount="46">
  <si>
    <t>KN</t>
  </si>
  <si>
    <t>KNm</t>
  </si>
  <si>
    <t>m</t>
  </si>
  <si>
    <t>+</t>
  </si>
  <si>
    <t>-</t>
  </si>
  <si>
    <t>temel ortasına göre moment</t>
  </si>
  <si>
    <t>Mo =</t>
  </si>
  <si>
    <t>*</t>
  </si>
  <si>
    <t>=</t>
  </si>
  <si>
    <t>temel alanı</t>
  </si>
  <si>
    <t>A =</t>
  </si>
  <si>
    <t>m²</t>
  </si>
  <si>
    <t xml:space="preserve">W = </t>
  </si>
  <si>
    <t>² /</t>
  </si>
  <si>
    <t>m3</t>
  </si>
  <si>
    <t>Taban gerilmesi</t>
  </si>
  <si>
    <t>Eksenel yük</t>
  </si>
  <si>
    <t>N =</t>
  </si>
  <si>
    <t xml:space="preserve"> /</t>
  </si>
  <si>
    <t>KN/m²</t>
  </si>
  <si>
    <r>
      <rPr>
        <sz val="8"/>
        <color theme="1"/>
        <rFont val="Symbol"/>
        <family val="1"/>
        <charset val="2"/>
      </rPr>
      <t>s</t>
    </r>
    <r>
      <rPr>
        <sz val="8"/>
        <color theme="1"/>
        <rFont val="Arial"/>
        <family val="2"/>
        <charset val="162"/>
      </rPr>
      <t>2 = N / A + M / W  =</t>
    </r>
  </si>
  <si>
    <t>d=</t>
  </si>
  <si>
    <t>nokta no</t>
  </si>
  <si>
    <t>başlangıca mesafe</t>
  </si>
  <si>
    <t>taban gerilme</t>
  </si>
  <si>
    <t>Kesme kuvveti</t>
  </si>
  <si>
    <t>Moment</t>
  </si>
  <si>
    <t>L2</t>
  </si>
  <si>
    <t>s</t>
  </si>
  <si>
    <t>(m)</t>
  </si>
  <si>
    <t>(KN)</t>
  </si>
  <si>
    <t>(KNm)</t>
  </si>
  <si>
    <t>Vd</t>
  </si>
  <si>
    <t>Md</t>
  </si>
  <si>
    <t>Dikkat sadece sarı hücrelere data giriniz.</t>
  </si>
  <si>
    <t>kesme kuvveti diyagramı</t>
  </si>
  <si>
    <t>moment diyagramı</t>
  </si>
  <si>
    <t>d'=</t>
  </si>
  <si>
    <r>
      <rPr>
        <b/>
        <sz val="12"/>
        <color theme="9" tint="-0.499984740745262"/>
        <rFont val="Arial"/>
        <family val="2"/>
        <charset val="162"/>
      </rPr>
      <t>RİJİT İKİ KOLON TEMELİ GERİLME VE KESİT TESİRLERİ HESABI</t>
    </r>
    <r>
      <rPr>
        <b/>
        <sz val="8"/>
        <color theme="9" tint="-0.499984740745262"/>
        <rFont val="Arial"/>
        <family val="2"/>
        <charset val="162"/>
      </rPr>
      <t xml:space="preserve">
(inş.müh.Gürcan BERBEROĞLU tel:0532 366 02 04  www.betoncelik.com)</t>
    </r>
  </si>
  <si>
    <t>a</t>
  </si>
  <si>
    <t>kesit a-a</t>
  </si>
  <si>
    <t>mukavemet momenti</t>
  </si>
  <si>
    <r>
      <rPr>
        <sz val="8"/>
        <color theme="1"/>
        <rFont val="Symbol"/>
        <family val="1"/>
        <charset val="2"/>
      </rPr>
      <t>s</t>
    </r>
    <r>
      <rPr>
        <sz val="8"/>
        <color theme="1"/>
        <rFont val="Arial"/>
        <family val="2"/>
        <charset val="162"/>
      </rPr>
      <t>1 = N / A - M / W  =</t>
    </r>
  </si>
  <si>
    <r>
      <rPr>
        <sz val="8"/>
        <color theme="1"/>
        <rFont val="Symbol"/>
        <family val="1"/>
        <charset val="2"/>
      </rPr>
      <t>s2</t>
    </r>
    <r>
      <rPr>
        <sz val="8"/>
        <color theme="1"/>
        <rFont val="Arial"/>
        <family val="2"/>
        <charset val="162"/>
      </rPr>
      <t>=</t>
    </r>
  </si>
  <si>
    <r>
      <rPr>
        <sz val="8"/>
        <color theme="1"/>
        <rFont val="Symbol"/>
        <family val="1"/>
        <charset val="2"/>
      </rPr>
      <t>s1</t>
    </r>
    <r>
      <rPr>
        <sz val="8"/>
        <color theme="1"/>
        <rFont val="Arial"/>
        <family val="2"/>
        <charset val="162"/>
      </rPr>
      <t>=</t>
    </r>
  </si>
  <si>
    <t>(KN/m²)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</si>
</sst>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sz val="7"/>
      <color theme="1"/>
      <name val="Arial"/>
      <family val="2"/>
      <charset val="162"/>
    </font>
    <font>
      <sz val="11"/>
      <color theme="1"/>
      <name val="Symbol"/>
      <family val="1"/>
      <charset val="2"/>
    </font>
    <font>
      <sz val="8"/>
      <name val="Arial"/>
      <family val="2"/>
      <charset val="162"/>
    </font>
    <font>
      <b/>
      <sz val="8"/>
      <color theme="9" tint="-0.499984740745262"/>
      <name val="Arial"/>
      <family val="2"/>
      <charset val="162"/>
    </font>
    <font>
      <b/>
      <sz val="12"/>
      <color theme="9" tint="-0.499984740745262"/>
      <name val="Arial"/>
      <family val="2"/>
      <charset val="162"/>
    </font>
    <font>
      <b/>
      <sz val="8"/>
      <color indexed="10"/>
      <name val="Arial"/>
      <family val="2"/>
      <charset val="162"/>
    </font>
    <font>
      <b/>
      <sz val="8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0" tint="-0.14993743705557422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medium">
        <color auto="1"/>
      </right>
      <top style="dashDot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7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2" borderId="9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2" fillId="2" borderId="11" xfId="0" applyFont="1" applyFill="1" applyBorder="1" applyAlignment="1" applyProtection="1">
      <alignment vertical="center"/>
      <protection hidden="1"/>
    </xf>
    <xf numFmtId="0" fontId="2" fillId="2" borderId="4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 textRotation="90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2" fillId="2" borderId="7" xfId="0" applyFont="1" applyFill="1" applyBorder="1" applyAlignment="1" applyProtection="1">
      <alignment vertical="center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2" fillId="4" borderId="1" xfId="0" applyFont="1" applyFill="1" applyBorder="1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0" fontId="2" fillId="4" borderId="3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2" fillId="4" borderId="6" xfId="0" applyFont="1" applyFill="1" applyBorder="1" applyAlignment="1" applyProtection="1">
      <alignment vertical="center"/>
      <protection hidden="1"/>
    </xf>
    <xf numFmtId="0" fontId="2" fillId="4" borderId="7" xfId="0" applyFont="1" applyFill="1" applyBorder="1" applyAlignment="1" applyProtection="1">
      <alignment vertical="center"/>
      <protection hidden="1"/>
    </xf>
    <xf numFmtId="0" fontId="2" fillId="4" borderId="8" xfId="0" applyFont="1" applyFill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textRotation="90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 textRotation="90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hidden="1"/>
    </xf>
    <xf numFmtId="164" fontId="2" fillId="0" borderId="12" xfId="0" applyNumberFormat="1" applyFont="1" applyBorder="1" applyAlignment="1" applyProtection="1">
      <alignment horizontal="center" vertical="center"/>
      <protection hidden="1"/>
    </xf>
    <xf numFmtId="164" fontId="6" fillId="0" borderId="18" xfId="0" applyNumberFormat="1" applyFont="1" applyBorder="1" applyAlignment="1" applyProtection="1">
      <alignment horizontal="center" vertical="center"/>
      <protection hidden="1"/>
    </xf>
    <xf numFmtId="164" fontId="6" fillId="0" borderId="19" xfId="0" applyNumberFormat="1" applyFont="1" applyBorder="1" applyAlignment="1" applyProtection="1">
      <alignment horizontal="center" vertical="center"/>
      <protection hidden="1"/>
    </xf>
    <xf numFmtId="164" fontId="6" fillId="0" borderId="20" xfId="0" applyNumberFormat="1" applyFont="1" applyBorder="1" applyAlignment="1" applyProtection="1">
      <alignment horizontal="center" vertical="center"/>
      <protection hidden="1"/>
    </xf>
    <xf numFmtId="164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164" fontId="6" fillId="0" borderId="15" xfId="0" applyNumberFormat="1" applyFont="1" applyBorder="1" applyAlignment="1" applyProtection="1">
      <alignment horizontal="center" vertical="center"/>
      <protection hidden="1"/>
    </xf>
    <xf numFmtId="164" fontId="6" fillId="0" borderId="16" xfId="0" applyNumberFormat="1" applyFont="1" applyBorder="1" applyAlignment="1" applyProtection="1">
      <alignment horizontal="center" vertical="center"/>
      <protection hidden="1"/>
    </xf>
    <xf numFmtId="164" fontId="6" fillId="0" borderId="17" xfId="0" applyNumberFormat="1" applyFont="1" applyBorder="1" applyAlignment="1" applyProtection="1">
      <alignment horizontal="center" vertical="center"/>
      <protection hidden="1"/>
    </xf>
    <xf numFmtId="164" fontId="2" fillId="0" borderId="18" xfId="0" applyNumberFormat="1" applyFont="1" applyBorder="1" applyAlignment="1" applyProtection="1">
      <alignment horizontal="center" vertical="center"/>
      <protection hidden="1"/>
    </xf>
    <xf numFmtId="164" fontId="2" fillId="0" borderId="19" xfId="0" applyNumberFormat="1" applyFont="1" applyBorder="1" applyAlignment="1" applyProtection="1">
      <alignment horizontal="center" vertical="center"/>
      <protection hidden="1"/>
    </xf>
    <xf numFmtId="164" fontId="2" fillId="0" borderId="20" xfId="0" applyNumberFormat="1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164" fontId="2" fillId="0" borderId="21" xfId="0" applyNumberFormat="1" applyFont="1" applyBorder="1" applyAlignment="1" applyProtection="1">
      <alignment horizontal="center" vertical="center"/>
      <protection hidden="1"/>
    </xf>
    <xf numFmtId="164" fontId="2" fillId="0" borderId="22" xfId="0" applyNumberFormat="1" applyFont="1" applyBorder="1" applyAlignment="1" applyProtection="1">
      <alignment horizontal="center" vertical="center"/>
      <protection hidden="1"/>
    </xf>
    <xf numFmtId="164" fontId="2" fillId="0" borderId="23" xfId="0" applyNumberFormat="1" applyFont="1" applyBorder="1" applyAlignment="1" applyProtection="1">
      <alignment horizontal="center" vertical="center"/>
      <protection hidden="1"/>
    </xf>
    <xf numFmtId="164" fontId="2" fillId="0" borderId="15" xfId="0" applyNumberFormat="1" applyFont="1" applyBorder="1" applyAlignment="1" applyProtection="1">
      <alignment horizontal="center" vertical="center"/>
      <protection hidden="1"/>
    </xf>
    <xf numFmtId="164" fontId="2" fillId="0" borderId="16" xfId="0" applyNumberFormat="1" applyFont="1" applyBorder="1" applyAlignment="1" applyProtection="1">
      <alignment horizontal="center" vertical="center"/>
      <protection hidden="1"/>
    </xf>
    <xf numFmtId="164" fontId="2" fillId="0" borderId="17" xfId="0" applyNumberFormat="1" applyFont="1" applyBorder="1" applyAlignment="1" applyProtection="1">
      <alignment horizontal="center" vertical="center"/>
      <protection hidden="1"/>
    </xf>
    <xf numFmtId="164" fontId="6" fillId="0" borderId="21" xfId="0" applyNumberFormat="1" applyFont="1" applyBorder="1" applyAlignment="1" applyProtection="1">
      <alignment horizontal="center" vertical="center"/>
      <protection hidden="1"/>
    </xf>
    <xf numFmtId="164" fontId="6" fillId="0" borderId="22" xfId="0" applyNumberFormat="1" applyFont="1" applyBorder="1" applyAlignment="1" applyProtection="1">
      <alignment horizontal="center" vertical="center"/>
      <protection hidden="1"/>
    </xf>
    <xf numFmtId="164" fontId="6" fillId="0" borderId="23" xfId="0" applyNumberFormat="1" applyFont="1" applyBorder="1" applyAlignment="1" applyProtection="1">
      <alignment horizontal="center" vertical="center"/>
      <protection hidden="1"/>
    </xf>
    <xf numFmtId="0" fontId="2" fillId="0" borderId="12" xfId="0" applyFont="1" applyFill="1" applyBorder="1" applyAlignment="1" applyProtection="1">
      <alignment horizontal="center" vertical="center"/>
      <protection hidden="1"/>
    </xf>
    <xf numFmtId="164" fontId="6" fillId="0" borderId="18" xfId="0" applyNumberFormat="1" applyFont="1" applyFill="1" applyBorder="1" applyAlignment="1" applyProtection="1">
      <alignment horizontal="center" vertical="center"/>
      <protection hidden="1"/>
    </xf>
    <xf numFmtId="164" fontId="6" fillId="0" borderId="19" xfId="0" applyNumberFormat="1" applyFont="1" applyFill="1" applyBorder="1" applyAlignment="1" applyProtection="1">
      <alignment horizontal="center" vertical="center"/>
      <protection hidden="1"/>
    </xf>
    <xf numFmtId="164" fontId="6" fillId="0" borderId="20" xfId="0" applyNumberFormat="1" applyFont="1" applyFill="1" applyBorder="1" applyAlignment="1" applyProtection="1">
      <alignment horizontal="center" vertical="center"/>
      <protection hidden="1"/>
    </xf>
    <xf numFmtId="164" fontId="2" fillId="0" borderId="18" xfId="0" applyNumberFormat="1" applyFont="1" applyFill="1" applyBorder="1" applyAlignment="1" applyProtection="1">
      <alignment horizontal="center" vertical="center"/>
      <protection hidden="1"/>
    </xf>
    <xf numFmtId="164" fontId="2" fillId="0" borderId="19" xfId="0" applyNumberFormat="1" applyFont="1" applyFill="1" applyBorder="1" applyAlignment="1" applyProtection="1">
      <alignment horizontal="center" vertical="center"/>
      <protection hidden="1"/>
    </xf>
    <xf numFmtId="164" fontId="2" fillId="0" borderId="20" xfId="0" applyNumberFormat="1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</xdr:colOff>
      <xdr:row>15</xdr:row>
      <xdr:rowOff>121920</xdr:rowOff>
    </xdr:from>
    <xdr:to>
      <xdr:col>6</xdr:col>
      <xdr:colOff>91440</xdr:colOff>
      <xdr:row>21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758440" y="510540"/>
          <a:ext cx="0" cy="79248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83820</xdr:colOff>
      <xdr:row>20</xdr:row>
      <xdr:rowOff>38100</xdr:rowOff>
    </xdr:from>
    <xdr:to>
      <xdr:col>8</xdr:col>
      <xdr:colOff>182880</xdr:colOff>
      <xdr:row>20</xdr:row>
      <xdr:rowOff>38100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369820" y="1203960"/>
          <a:ext cx="861060" cy="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83820</xdr:colOff>
      <xdr:row>18</xdr:row>
      <xdr:rowOff>68580</xdr:rowOff>
    </xdr:from>
    <xdr:to>
      <xdr:col>8</xdr:col>
      <xdr:colOff>121920</xdr:colOff>
      <xdr:row>24</xdr:row>
      <xdr:rowOff>76200</xdr:rowOff>
    </xdr:to>
    <xdr:sp macro="" textlink="">
      <xdr:nvSpPr>
        <xdr:cNvPr id="6" name="Arc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69820" y="975360"/>
          <a:ext cx="800100" cy="800100"/>
        </a:xfrm>
        <a:prstGeom prst="arc">
          <a:avLst>
            <a:gd name="adj1" fmla="val 12946818"/>
            <a:gd name="adj2" fmla="val 19713077"/>
          </a:avLst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19</xdr:col>
      <xdr:colOff>99060</xdr:colOff>
      <xdr:row>16</xdr:row>
      <xdr:rowOff>0</xdr:rowOff>
    </xdr:from>
    <xdr:to>
      <xdr:col>19</xdr:col>
      <xdr:colOff>99060</xdr:colOff>
      <xdr:row>21</xdr:row>
      <xdr:rowOff>7620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242560" y="518160"/>
          <a:ext cx="0" cy="79248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91440</xdr:colOff>
      <xdr:row>20</xdr:row>
      <xdr:rowOff>45720</xdr:rowOff>
    </xdr:from>
    <xdr:to>
      <xdr:col>22</xdr:col>
      <xdr:colOff>0</xdr:colOff>
      <xdr:row>20</xdr:row>
      <xdr:rowOff>45720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853940" y="1211580"/>
          <a:ext cx="861060" cy="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91440</xdr:colOff>
      <xdr:row>18</xdr:row>
      <xdr:rowOff>76200</xdr:rowOff>
    </xdr:from>
    <xdr:to>
      <xdr:col>21</xdr:col>
      <xdr:colOff>129540</xdr:colOff>
      <xdr:row>24</xdr:row>
      <xdr:rowOff>83820</xdr:rowOff>
    </xdr:to>
    <xdr:sp macro="" textlink="">
      <xdr:nvSpPr>
        <xdr:cNvPr id="9" name="Arc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853940" y="982980"/>
          <a:ext cx="800100" cy="800100"/>
        </a:xfrm>
        <a:prstGeom prst="arc">
          <a:avLst>
            <a:gd name="adj1" fmla="val 12946818"/>
            <a:gd name="adj2" fmla="val 19713077"/>
          </a:avLst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0</xdr:colOff>
      <xdr:row>24</xdr:row>
      <xdr:rowOff>53340</xdr:rowOff>
    </xdr:from>
    <xdr:to>
      <xdr:col>3</xdr:col>
      <xdr:colOff>0</xdr:colOff>
      <xdr:row>30</xdr:row>
      <xdr:rowOff>87630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095500" y="1752600"/>
          <a:ext cx="0" cy="94107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</xdr:colOff>
      <xdr:row>26</xdr:row>
      <xdr:rowOff>0</xdr:rowOff>
    </xdr:from>
    <xdr:to>
      <xdr:col>23</xdr:col>
      <xdr:colOff>80010</xdr:colOff>
      <xdr:row>26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996440" y="2087880"/>
          <a:ext cx="398907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179070</xdr:colOff>
      <xdr:row>24</xdr:row>
      <xdr:rowOff>53340</xdr:rowOff>
    </xdr:from>
    <xdr:to>
      <xdr:col>4</xdr:col>
      <xdr:colOff>179070</xdr:colOff>
      <xdr:row>26</xdr:row>
      <xdr:rowOff>91440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902970" y="3777615"/>
          <a:ext cx="0" cy="32385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24</xdr:row>
      <xdr:rowOff>53340</xdr:rowOff>
    </xdr:from>
    <xdr:to>
      <xdr:col>8</xdr:col>
      <xdr:colOff>0</xdr:colOff>
      <xdr:row>26</xdr:row>
      <xdr:rowOff>91440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3048000" y="1760220"/>
          <a:ext cx="0" cy="2971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24</xdr:row>
      <xdr:rowOff>57150</xdr:rowOff>
    </xdr:from>
    <xdr:to>
      <xdr:col>18</xdr:col>
      <xdr:colOff>0</xdr:colOff>
      <xdr:row>26</xdr:row>
      <xdr:rowOff>95250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4953000" y="1756410"/>
          <a:ext cx="0" cy="42672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24</xdr:row>
      <xdr:rowOff>57150</xdr:rowOff>
    </xdr:from>
    <xdr:to>
      <xdr:col>21</xdr:col>
      <xdr:colOff>0</xdr:colOff>
      <xdr:row>26</xdr:row>
      <xdr:rowOff>95250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5524500" y="1756410"/>
          <a:ext cx="0" cy="42672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</xdr:colOff>
      <xdr:row>28</xdr:row>
      <xdr:rowOff>0</xdr:rowOff>
    </xdr:from>
    <xdr:to>
      <xdr:col>23</xdr:col>
      <xdr:colOff>91440</xdr:colOff>
      <xdr:row>28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2004060" y="2346960"/>
          <a:ext cx="399288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</xdr:colOff>
      <xdr:row>30</xdr:row>
      <xdr:rowOff>3810</xdr:rowOff>
    </xdr:from>
    <xdr:to>
      <xdr:col>23</xdr:col>
      <xdr:colOff>87630</xdr:colOff>
      <xdr:row>30</xdr:row>
      <xdr:rowOff>3810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996440" y="2609850"/>
          <a:ext cx="399669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3810</xdr:colOff>
      <xdr:row>24</xdr:row>
      <xdr:rowOff>53340</xdr:rowOff>
    </xdr:from>
    <xdr:to>
      <xdr:col>23</xdr:col>
      <xdr:colOff>3810</xdr:colOff>
      <xdr:row>30</xdr:row>
      <xdr:rowOff>87630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5909310" y="1752600"/>
          <a:ext cx="0" cy="94107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</xdr:colOff>
      <xdr:row>26</xdr:row>
      <xdr:rowOff>64770</xdr:rowOff>
    </xdr:from>
    <xdr:to>
      <xdr:col>6</xdr:col>
      <xdr:colOff>91440</xdr:colOff>
      <xdr:row>28</xdr:row>
      <xdr:rowOff>87630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2758440" y="2030730"/>
          <a:ext cx="0" cy="28194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59055</xdr:colOff>
      <xdr:row>27</xdr:row>
      <xdr:rowOff>97155</xdr:rowOff>
    </xdr:from>
    <xdr:to>
      <xdr:col>6</xdr:col>
      <xdr:colOff>139065</xdr:colOff>
      <xdr:row>28</xdr:row>
      <xdr:rowOff>51435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H="1">
          <a:off x="1144905" y="4250055"/>
          <a:ext cx="80010" cy="9715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25</xdr:row>
      <xdr:rowOff>97155</xdr:rowOff>
    </xdr:from>
    <xdr:to>
      <xdr:col>3</xdr:col>
      <xdr:colOff>32385</xdr:colOff>
      <xdr:row>26</xdr:row>
      <xdr:rowOff>51435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H="1">
          <a:off x="504825" y="3964305"/>
          <a:ext cx="70485" cy="9715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148590</xdr:colOff>
      <xdr:row>27</xdr:row>
      <xdr:rowOff>91440</xdr:rowOff>
    </xdr:from>
    <xdr:to>
      <xdr:col>3</xdr:col>
      <xdr:colOff>38100</xdr:colOff>
      <xdr:row>28</xdr:row>
      <xdr:rowOff>45720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 flipH="1">
          <a:off x="2053590" y="2308860"/>
          <a:ext cx="80010" cy="8382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146685</xdr:colOff>
      <xdr:row>25</xdr:row>
      <xdr:rowOff>87630</xdr:rowOff>
    </xdr:from>
    <xdr:to>
      <xdr:col>5</xdr:col>
      <xdr:colOff>36195</xdr:colOff>
      <xdr:row>26</xdr:row>
      <xdr:rowOff>41910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flipH="1">
          <a:off x="870585" y="3954780"/>
          <a:ext cx="70485" cy="9715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139065</xdr:colOff>
      <xdr:row>29</xdr:row>
      <xdr:rowOff>100965</xdr:rowOff>
    </xdr:from>
    <xdr:to>
      <xdr:col>3</xdr:col>
      <xdr:colOff>28575</xdr:colOff>
      <xdr:row>30</xdr:row>
      <xdr:rowOff>55245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 flipH="1">
          <a:off x="501015" y="4539615"/>
          <a:ext cx="70485" cy="9715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25</xdr:row>
      <xdr:rowOff>97155</xdr:rowOff>
    </xdr:from>
    <xdr:to>
      <xdr:col>8</xdr:col>
      <xdr:colOff>32385</xdr:colOff>
      <xdr:row>26</xdr:row>
      <xdr:rowOff>51435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 flipH="1">
          <a:off x="1409700" y="3964305"/>
          <a:ext cx="70485" cy="9715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139065</xdr:colOff>
      <xdr:row>25</xdr:row>
      <xdr:rowOff>97155</xdr:rowOff>
    </xdr:from>
    <xdr:to>
      <xdr:col>18</xdr:col>
      <xdr:colOff>28575</xdr:colOff>
      <xdr:row>26</xdr:row>
      <xdr:rowOff>51435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flipH="1">
          <a:off x="3215640" y="3964305"/>
          <a:ext cx="70485" cy="9715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156210</xdr:colOff>
      <xdr:row>25</xdr:row>
      <xdr:rowOff>87630</xdr:rowOff>
    </xdr:from>
    <xdr:to>
      <xdr:col>23</xdr:col>
      <xdr:colOff>45720</xdr:colOff>
      <xdr:row>26</xdr:row>
      <xdr:rowOff>41910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 flipH="1">
          <a:off x="5871210" y="2045970"/>
          <a:ext cx="80010" cy="8382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139065</xdr:colOff>
      <xdr:row>25</xdr:row>
      <xdr:rowOff>97155</xdr:rowOff>
    </xdr:from>
    <xdr:to>
      <xdr:col>21</xdr:col>
      <xdr:colOff>28575</xdr:colOff>
      <xdr:row>26</xdr:row>
      <xdr:rowOff>51435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flipH="1">
          <a:off x="3758565" y="3964305"/>
          <a:ext cx="70485" cy="9715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146685</xdr:colOff>
      <xdr:row>27</xdr:row>
      <xdr:rowOff>93345</xdr:rowOff>
    </xdr:from>
    <xdr:to>
      <xdr:col>23</xdr:col>
      <xdr:colOff>36195</xdr:colOff>
      <xdr:row>28</xdr:row>
      <xdr:rowOff>47625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 flipH="1">
          <a:off x="4128135" y="4246245"/>
          <a:ext cx="70485" cy="9715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142875</xdr:colOff>
      <xdr:row>29</xdr:row>
      <xdr:rowOff>91440</xdr:rowOff>
    </xdr:from>
    <xdr:to>
      <xdr:col>23</xdr:col>
      <xdr:colOff>32385</xdr:colOff>
      <xdr:row>30</xdr:row>
      <xdr:rowOff>45720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 flipH="1">
          <a:off x="4124325" y="4530090"/>
          <a:ext cx="70485" cy="9715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91440</xdr:colOff>
      <xdr:row>26</xdr:row>
      <xdr:rowOff>64770</xdr:rowOff>
    </xdr:from>
    <xdr:to>
      <xdr:col>19</xdr:col>
      <xdr:colOff>91440</xdr:colOff>
      <xdr:row>28</xdr:row>
      <xdr:rowOff>87630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5234940" y="2152650"/>
          <a:ext cx="0" cy="28194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59055</xdr:colOff>
      <xdr:row>27</xdr:row>
      <xdr:rowOff>97155</xdr:rowOff>
    </xdr:from>
    <xdr:to>
      <xdr:col>19</xdr:col>
      <xdr:colOff>139065</xdr:colOff>
      <xdr:row>28</xdr:row>
      <xdr:rowOff>51435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 flipH="1">
          <a:off x="3497580" y="4250055"/>
          <a:ext cx="80010" cy="9715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</xdr:colOff>
      <xdr:row>24</xdr:row>
      <xdr:rowOff>49530</xdr:rowOff>
    </xdr:from>
    <xdr:to>
      <xdr:col>27</xdr:col>
      <xdr:colOff>3810</xdr:colOff>
      <xdr:row>28</xdr:row>
      <xdr:rowOff>60960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>
          <a:off x="6671310" y="1748790"/>
          <a:ext cx="0" cy="52959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146685</xdr:colOff>
      <xdr:row>25</xdr:row>
      <xdr:rowOff>93345</xdr:rowOff>
    </xdr:from>
    <xdr:to>
      <xdr:col>27</xdr:col>
      <xdr:colOff>36195</xdr:colOff>
      <xdr:row>26</xdr:row>
      <xdr:rowOff>47625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4852035" y="3960495"/>
          <a:ext cx="70485" cy="9715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123825</xdr:colOff>
      <xdr:row>26</xdr:row>
      <xdr:rowOff>9525</xdr:rowOff>
    </xdr:from>
    <xdr:to>
      <xdr:col>33</xdr:col>
      <xdr:colOff>51435</xdr:colOff>
      <xdr:row>26</xdr:row>
      <xdr:rowOff>9525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4829175" y="4019550"/>
          <a:ext cx="1194435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137160</xdr:colOff>
      <xdr:row>28</xdr:row>
      <xdr:rowOff>3810</xdr:rowOff>
    </xdr:from>
    <xdr:to>
      <xdr:col>33</xdr:col>
      <xdr:colOff>64770</xdr:colOff>
      <xdr:row>28</xdr:row>
      <xdr:rowOff>3810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6614160" y="2221230"/>
          <a:ext cx="126111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24</xdr:row>
      <xdr:rowOff>38100</xdr:rowOff>
    </xdr:from>
    <xdr:to>
      <xdr:col>33</xdr:col>
      <xdr:colOff>0</xdr:colOff>
      <xdr:row>28</xdr:row>
      <xdr:rowOff>72390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7810500" y="1737360"/>
          <a:ext cx="0" cy="55245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154305</xdr:colOff>
      <xdr:row>27</xdr:row>
      <xdr:rowOff>91440</xdr:rowOff>
    </xdr:from>
    <xdr:to>
      <xdr:col>27</xdr:col>
      <xdr:colOff>28575</xdr:colOff>
      <xdr:row>28</xdr:row>
      <xdr:rowOff>41910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flipH="1">
          <a:off x="4859655" y="4244340"/>
          <a:ext cx="55245" cy="9334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150495</xdr:colOff>
      <xdr:row>25</xdr:row>
      <xdr:rowOff>100965</xdr:rowOff>
    </xdr:from>
    <xdr:to>
      <xdr:col>33</xdr:col>
      <xdr:colOff>24765</xdr:colOff>
      <xdr:row>26</xdr:row>
      <xdr:rowOff>47625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flipH="1">
          <a:off x="5941695" y="3968115"/>
          <a:ext cx="55245" cy="8953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152400</xdr:colOff>
      <xdr:row>27</xdr:row>
      <xdr:rowOff>99060</xdr:rowOff>
    </xdr:from>
    <xdr:to>
      <xdr:col>33</xdr:col>
      <xdr:colOff>34290</xdr:colOff>
      <xdr:row>28</xdr:row>
      <xdr:rowOff>45720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flipH="1">
          <a:off x="7772400" y="2186940"/>
          <a:ext cx="72390" cy="7620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24</xdr:row>
      <xdr:rowOff>57150</xdr:rowOff>
    </xdr:from>
    <xdr:to>
      <xdr:col>29</xdr:col>
      <xdr:colOff>0</xdr:colOff>
      <xdr:row>26</xdr:row>
      <xdr:rowOff>64770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7048500" y="1756410"/>
          <a:ext cx="0" cy="26670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146685</xdr:colOff>
      <xdr:row>25</xdr:row>
      <xdr:rowOff>108585</xdr:rowOff>
    </xdr:from>
    <xdr:to>
      <xdr:col>29</xdr:col>
      <xdr:colOff>24765</xdr:colOff>
      <xdr:row>26</xdr:row>
      <xdr:rowOff>47625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 flipH="1">
          <a:off x="5213985" y="3975735"/>
          <a:ext cx="59055" cy="8191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3810</xdr:colOff>
      <xdr:row>24</xdr:row>
      <xdr:rowOff>57150</xdr:rowOff>
    </xdr:from>
    <xdr:to>
      <xdr:col>31</xdr:col>
      <xdr:colOff>3810</xdr:colOff>
      <xdr:row>26</xdr:row>
      <xdr:rowOff>64770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7433310" y="1756410"/>
          <a:ext cx="0" cy="26670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150495</xdr:colOff>
      <xdr:row>25</xdr:row>
      <xdr:rowOff>108585</xdr:rowOff>
    </xdr:from>
    <xdr:to>
      <xdr:col>31</xdr:col>
      <xdr:colOff>28575</xdr:colOff>
      <xdr:row>26</xdr:row>
      <xdr:rowOff>47625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 flipH="1">
          <a:off x="5579745" y="3975735"/>
          <a:ext cx="59055" cy="8191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106680</xdr:colOff>
      <xdr:row>24</xdr:row>
      <xdr:rowOff>0</xdr:rowOff>
    </xdr:from>
    <xdr:to>
      <xdr:col>35</xdr:col>
      <xdr:colOff>64770</xdr:colOff>
      <xdr:row>24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6078855" y="3724275"/>
          <a:ext cx="32004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99060</xdr:colOff>
      <xdr:row>21</xdr:row>
      <xdr:rowOff>0</xdr:rowOff>
    </xdr:from>
    <xdr:to>
      <xdr:col>35</xdr:col>
      <xdr:colOff>80010</xdr:colOff>
      <xdr:row>21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>
          <a:off x="7909560" y="1303020"/>
          <a:ext cx="36195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20</xdr:row>
      <xdr:rowOff>91440</xdr:rowOff>
    </xdr:from>
    <xdr:to>
      <xdr:col>35</xdr:col>
      <xdr:colOff>0</xdr:colOff>
      <xdr:row>24</xdr:row>
      <xdr:rowOff>57150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8191500" y="1257300"/>
          <a:ext cx="0" cy="49911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152400</xdr:colOff>
      <xdr:row>20</xdr:row>
      <xdr:rowOff>106680</xdr:rowOff>
    </xdr:from>
    <xdr:to>
      <xdr:col>35</xdr:col>
      <xdr:colOff>34290</xdr:colOff>
      <xdr:row>21</xdr:row>
      <xdr:rowOff>34290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 flipH="1">
          <a:off x="8153400" y="1272540"/>
          <a:ext cx="72390" cy="6477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142875</xdr:colOff>
      <xdr:row>23</xdr:row>
      <xdr:rowOff>112395</xdr:rowOff>
    </xdr:from>
    <xdr:to>
      <xdr:col>35</xdr:col>
      <xdr:colOff>24765</xdr:colOff>
      <xdr:row>24</xdr:row>
      <xdr:rowOff>43815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 flipH="1">
          <a:off x="6296025" y="3684270"/>
          <a:ext cx="62865" cy="8382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</xdr:colOff>
      <xdr:row>40</xdr:row>
      <xdr:rowOff>133350</xdr:rowOff>
    </xdr:from>
    <xdr:to>
      <xdr:col>3</xdr:col>
      <xdr:colOff>3810</xdr:colOff>
      <xdr:row>44</xdr:row>
      <xdr:rowOff>3810</xdr:rowOff>
    </xdr:to>
    <xdr:cxnSp macro="">
      <xdr:nvCxnSpPr>
        <xdr:cNvPr id="91" name="Straight Arrow Connector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 flipV="1">
          <a:off x="2099310" y="2747010"/>
          <a:ext cx="0" cy="39624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40</xdr:row>
      <xdr:rowOff>133350</xdr:rowOff>
    </xdr:from>
    <xdr:to>
      <xdr:col>23</xdr:col>
      <xdr:colOff>0</xdr:colOff>
      <xdr:row>46</xdr:row>
      <xdr:rowOff>7620</xdr:rowOff>
    </xdr:to>
    <xdr:cxnSp macro="">
      <xdr:nvCxnSpPr>
        <xdr:cNvPr id="92" name="Straight Arrow Connector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 flipV="1">
          <a:off x="5905500" y="2747010"/>
          <a:ext cx="0" cy="65913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44</xdr:row>
      <xdr:rowOff>3810</xdr:rowOff>
    </xdr:from>
    <xdr:to>
      <xdr:col>23</xdr:col>
      <xdr:colOff>0</xdr:colOff>
      <xdr:row>46</xdr:row>
      <xdr:rowOff>15240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CxnSpPr/>
      </xdr:nvCxnSpPr>
      <xdr:spPr>
        <a:xfrm>
          <a:off x="2103120" y="3143250"/>
          <a:ext cx="3802380" cy="270510"/>
        </a:xfrm>
        <a:prstGeom prst="line">
          <a:avLst/>
        </a:prstGeom>
        <a:ln w="127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40</xdr:row>
      <xdr:rowOff>133350</xdr:rowOff>
    </xdr:from>
    <xdr:to>
      <xdr:col>5</xdr:col>
      <xdr:colOff>0</xdr:colOff>
      <xdr:row>44</xdr:row>
      <xdr:rowOff>34290</xdr:rowOff>
    </xdr:to>
    <xdr:cxnSp macro="">
      <xdr:nvCxnSpPr>
        <xdr:cNvPr id="96" name="Straight Arrow Connector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 flipV="1">
          <a:off x="2476500" y="2747010"/>
          <a:ext cx="0" cy="42672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40</xdr:row>
      <xdr:rowOff>133350</xdr:rowOff>
    </xdr:from>
    <xdr:to>
      <xdr:col>8</xdr:col>
      <xdr:colOff>0</xdr:colOff>
      <xdr:row>44</xdr:row>
      <xdr:rowOff>80010</xdr:rowOff>
    </xdr:to>
    <xdr:cxnSp macro="">
      <xdr:nvCxnSpPr>
        <xdr:cNvPr id="98" name="Straight Arrow Connector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>
        <a:xfrm flipV="1">
          <a:off x="3048000" y="2747010"/>
          <a:ext cx="0" cy="47244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41</xdr:row>
      <xdr:rowOff>0</xdr:rowOff>
    </xdr:from>
    <xdr:to>
      <xdr:col>18</xdr:col>
      <xdr:colOff>0</xdr:colOff>
      <xdr:row>45</xdr:row>
      <xdr:rowOff>83820</xdr:rowOff>
    </xdr:to>
    <xdr:cxnSp macro="">
      <xdr:nvCxnSpPr>
        <xdr:cNvPr id="100" name="Straight Arrow Connector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 flipV="1">
          <a:off x="4953000" y="2750820"/>
          <a:ext cx="0" cy="60198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3810</xdr:colOff>
      <xdr:row>40</xdr:row>
      <xdr:rowOff>129540</xdr:rowOff>
    </xdr:from>
    <xdr:to>
      <xdr:col>21</xdr:col>
      <xdr:colOff>3810</xdr:colOff>
      <xdr:row>45</xdr:row>
      <xdr:rowOff>121920</xdr:rowOff>
    </xdr:to>
    <xdr:cxnSp macro="">
      <xdr:nvCxnSpPr>
        <xdr:cNvPr id="102" name="Straight Arrow Connector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/>
      </xdr:nvCxnSpPr>
      <xdr:spPr>
        <a:xfrm flipV="1">
          <a:off x="5528310" y="2743200"/>
          <a:ext cx="0" cy="64770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64770</xdr:colOff>
      <xdr:row>40</xdr:row>
      <xdr:rowOff>133350</xdr:rowOff>
    </xdr:from>
    <xdr:to>
      <xdr:col>16</xdr:col>
      <xdr:colOff>64770</xdr:colOff>
      <xdr:row>45</xdr:row>
      <xdr:rowOff>60960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 flipV="1">
          <a:off x="4636770" y="2747010"/>
          <a:ext cx="0" cy="58293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129540</xdr:colOff>
      <xdr:row>40</xdr:row>
      <xdr:rowOff>133350</xdr:rowOff>
    </xdr:from>
    <xdr:to>
      <xdr:col>9</xdr:col>
      <xdr:colOff>129540</xdr:colOff>
      <xdr:row>44</xdr:row>
      <xdr:rowOff>91440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 flipV="1">
          <a:off x="3368040" y="2747010"/>
          <a:ext cx="0" cy="48387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186690</xdr:colOff>
      <xdr:row>40</xdr:row>
      <xdr:rowOff>129540</xdr:rowOff>
    </xdr:from>
    <xdr:to>
      <xdr:col>12</xdr:col>
      <xdr:colOff>186690</xdr:colOff>
      <xdr:row>45</xdr:row>
      <xdr:rowOff>11430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 flipV="1">
          <a:off x="3996690" y="2743200"/>
          <a:ext cx="0" cy="53721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28</xdr:row>
      <xdr:rowOff>80010</xdr:rowOff>
    </xdr:from>
    <xdr:to>
      <xdr:col>6</xdr:col>
      <xdr:colOff>95250</xdr:colOff>
      <xdr:row>47</xdr:row>
      <xdr:rowOff>125730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CxnSpPr/>
      </xdr:nvCxnSpPr>
      <xdr:spPr>
        <a:xfrm>
          <a:off x="2762250" y="2305050"/>
          <a:ext cx="0" cy="134874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</xdr:colOff>
      <xdr:row>28</xdr:row>
      <xdr:rowOff>38100</xdr:rowOff>
    </xdr:from>
    <xdr:to>
      <xdr:col>5</xdr:col>
      <xdr:colOff>3810</xdr:colOff>
      <xdr:row>40</xdr:row>
      <xdr:rowOff>95250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CxnSpPr/>
      </xdr:nvCxnSpPr>
      <xdr:spPr>
        <a:xfrm>
          <a:off x="2480310" y="2263140"/>
          <a:ext cx="0" cy="44577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91440</xdr:colOff>
      <xdr:row>28</xdr:row>
      <xdr:rowOff>76200</xdr:rowOff>
    </xdr:from>
    <xdr:to>
      <xdr:col>19</xdr:col>
      <xdr:colOff>91440</xdr:colOff>
      <xdr:row>46</xdr:row>
      <xdr:rowOff>125730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CxnSpPr/>
      </xdr:nvCxnSpPr>
      <xdr:spPr>
        <a:xfrm>
          <a:off x="5234940" y="2301240"/>
          <a:ext cx="0" cy="122301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26</xdr:row>
      <xdr:rowOff>121920</xdr:rowOff>
    </xdr:from>
    <xdr:to>
      <xdr:col>8</xdr:col>
      <xdr:colOff>0</xdr:colOff>
      <xdr:row>40</xdr:row>
      <xdr:rowOff>118110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CxnSpPr/>
      </xdr:nvCxnSpPr>
      <xdr:spPr>
        <a:xfrm>
          <a:off x="3048000" y="2087880"/>
          <a:ext cx="0" cy="64389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26</xdr:row>
      <xdr:rowOff>125730</xdr:rowOff>
    </xdr:from>
    <xdr:to>
      <xdr:col>18</xdr:col>
      <xdr:colOff>0</xdr:colOff>
      <xdr:row>40</xdr:row>
      <xdr:rowOff>121920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>
          <a:off x="4953000" y="2091690"/>
          <a:ext cx="0" cy="64389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28</xdr:row>
      <xdr:rowOff>11430</xdr:rowOff>
    </xdr:from>
    <xdr:to>
      <xdr:col>21</xdr:col>
      <xdr:colOff>0</xdr:colOff>
      <xdr:row>40</xdr:row>
      <xdr:rowOff>68580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CxnSpPr/>
      </xdr:nvCxnSpPr>
      <xdr:spPr>
        <a:xfrm>
          <a:off x="5524500" y="2236470"/>
          <a:ext cx="0" cy="187071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</xdr:colOff>
      <xdr:row>35</xdr:row>
      <xdr:rowOff>3810</xdr:rowOff>
    </xdr:from>
    <xdr:to>
      <xdr:col>23</xdr:col>
      <xdr:colOff>76200</xdr:colOff>
      <xdr:row>35</xdr:row>
      <xdr:rowOff>3810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CxnSpPr/>
      </xdr:nvCxnSpPr>
      <xdr:spPr>
        <a:xfrm>
          <a:off x="2004060" y="3394710"/>
          <a:ext cx="3977640" cy="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</xdr:colOff>
      <xdr:row>34</xdr:row>
      <xdr:rowOff>106680</xdr:rowOff>
    </xdr:from>
    <xdr:to>
      <xdr:col>3</xdr:col>
      <xdr:colOff>22860</xdr:colOff>
      <xdr:row>35</xdr:row>
      <xdr:rowOff>22860</xdr:rowOff>
    </xdr:to>
    <xdr:sp macro="" textlink="">
      <xdr:nvSpPr>
        <xdr:cNvPr id="175" name="Oval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072640" y="3368040"/>
          <a:ext cx="45720" cy="45720"/>
        </a:xfrm>
        <a:prstGeom prst="ellipse">
          <a:avLst/>
        </a:prstGeom>
        <a:solidFill>
          <a:srgbClr val="FF00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171450</xdr:colOff>
      <xdr:row>34</xdr:row>
      <xdr:rowOff>106680</xdr:rowOff>
    </xdr:from>
    <xdr:to>
      <xdr:col>5</xdr:col>
      <xdr:colOff>26670</xdr:colOff>
      <xdr:row>35</xdr:row>
      <xdr:rowOff>22860</xdr:rowOff>
    </xdr:to>
    <xdr:sp macro="" textlink="">
      <xdr:nvSpPr>
        <xdr:cNvPr id="176" name="Oval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457450" y="3368040"/>
          <a:ext cx="45720" cy="45720"/>
        </a:xfrm>
        <a:prstGeom prst="ellipse">
          <a:avLst/>
        </a:prstGeom>
        <a:solidFill>
          <a:srgbClr val="FF00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76200</xdr:colOff>
      <xdr:row>34</xdr:row>
      <xdr:rowOff>110490</xdr:rowOff>
    </xdr:from>
    <xdr:to>
      <xdr:col>6</xdr:col>
      <xdr:colOff>121920</xdr:colOff>
      <xdr:row>35</xdr:row>
      <xdr:rowOff>26670</xdr:rowOff>
    </xdr:to>
    <xdr:sp macro="" textlink="">
      <xdr:nvSpPr>
        <xdr:cNvPr id="177" name="Oval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2743200" y="3371850"/>
          <a:ext cx="45720" cy="45720"/>
        </a:xfrm>
        <a:prstGeom prst="ellipse">
          <a:avLst/>
        </a:prstGeom>
        <a:solidFill>
          <a:srgbClr val="FF00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163830</xdr:colOff>
      <xdr:row>34</xdr:row>
      <xdr:rowOff>106680</xdr:rowOff>
    </xdr:from>
    <xdr:to>
      <xdr:col>8</xdr:col>
      <xdr:colOff>19050</xdr:colOff>
      <xdr:row>35</xdr:row>
      <xdr:rowOff>22860</xdr:rowOff>
    </xdr:to>
    <xdr:sp macro="" textlink="">
      <xdr:nvSpPr>
        <xdr:cNvPr id="178" name="Oval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021330" y="3368040"/>
          <a:ext cx="45720" cy="45720"/>
        </a:xfrm>
        <a:prstGeom prst="ellipse">
          <a:avLst/>
        </a:prstGeom>
        <a:solidFill>
          <a:srgbClr val="FF00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17</xdr:col>
      <xdr:colOff>167640</xdr:colOff>
      <xdr:row>34</xdr:row>
      <xdr:rowOff>106680</xdr:rowOff>
    </xdr:from>
    <xdr:to>
      <xdr:col>18</xdr:col>
      <xdr:colOff>22860</xdr:colOff>
      <xdr:row>35</xdr:row>
      <xdr:rowOff>22860</xdr:rowOff>
    </xdr:to>
    <xdr:sp macro="" textlink="">
      <xdr:nvSpPr>
        <xdr:cNvPr id="179" name="Oval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4930140" y="3368040"/>
          <a:ext cx="45720" cy="45720"/>
        </a:xfrm>
        <a:prstGeom prst="ellipse">
          <a:avLst/>
        </a:prstGeom>
        <a:solidFill>
          <a:srgbClr val="FF00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19</xdr:col>
      <xdr:colOff>72390</xdr:colOff>
      <xdr:row>34</xdr:row>
      <xdr:rowOff>110490</xdr:rowOff>
    </xdr:from>
    <xdr:to>
      <xdr:col>19</xdr:col>
      <xdr:colOff>118110</xdr:colOff>
      <xdr:row>35</xdr:row>
      <xdr:rowOff>26670</xdr:rowOff>
    </xdr:to>
    <xdr:sp macro="" textlink="">
      <xdr:nvSpPr>
        <xdr:cNvPr id="180" name="Oval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215890" y="3371850"/>
          <a:ext cx="45720" cy="45720"/>
        </a:xfrm>
        <a:prstGeom prst="ellipse">
          <a:avLst/>
        </a:prstGeom>
        <a:solidFill>
          <a:srgbClr val="FF00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20</xdr:col>
      <xdr:colOff>167640</xdr:colOff>
      <xdr:row>34</xdr:row>
      <xdr:rowOff>110490</xdr:rowOff>
    </xdr:from>
    <xdr:to>
      <xdr:col>21</xdr:col>
      <xdr:colOff>22860</xdr:colOff>
      <xdr:row>35</xdr:row>
      <xdr:rowOff>26670</xdr:rowOff>
    </xdr:to>
    <xdr:sp macro="" textlink="">
      <xdr:nvSpPr>
        <xdr:cNvPr id="181" name="Oval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501640" y="3371850"/>
          <a:ext cx="45720" cy="45720"/>
        </a:xfrm>
        <a:prstGeom prst="ellipse">
          <a:avLst/>
        </a:prstGeom>
        <a:solidFill>
          <a:srgbClr val="FF00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163830</xdr:colOff>
      <xdr:row>34</xdr:row>
      <xdr:rowOff>106680</xdr:rowOff>
    </xdr:from>
    <xdr:to>
      <xdr:col>23</xdr:col>
      <xdr:colOff>19050</xdr:colOff>
      <xdr:row>35</xdr:row>
      <xdr:rowOff>22860</xdr:rowOff>
    </xdr:to>
    <xdr:sp macro="" textlink="">
      <xdr:nvSpPr>
        <xdr:cNvPr id="182" name="Oval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878830" y="3368040"/>
          <a:ext cx="45720" cy="45720"/>
        </a:xfrm>
        <a:prstGeom prst="ellipse">
          <a:avLst/>
        </a:prstGeom>
        <a:solidFill>
          <a:srgbClr val="FF00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133350</xdr:colOff>
      <xdr:row>35</xdr:row>
      <xdr:rowOff>0</xdr:rowOff>
    </xdr:from>
    <xdr:to>
      <xdr:col>9</xdr:col>
      <xdr:colOff>133350</xdr:colOff>
      <xdr:row>41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/>
      </xdr:nvCxnSpPr>
      <xdr:spPr>
        <a:xfrm>
          <a:off x="3371850" y="3390900"/>
          <a:ext cx="0" cy="77724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110490</xdr:colOff>
      <xdr:row>34</xdr:row>
      <xdr:rowOff>106680</xdr:rowOff>
    </xdr:from>
    <xdr:to>
      <xdr:col>9</xdr:col>
      <xdr:colOff>156210</xdr:colOff>
      <xdr:row>35</xdr:row>
      <xdr:rowOff>22860</xdr:rowOff>
    </xdr:to>
    <xdr:sp macro="" textlink="">
      <xdr:nvSpPr>
        <xdr:cNvPr id="183" name="Oval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3348990" y="3368040"/>
          <a:ext cx="45720" cy="45720"/>
        </a:xfrm>
        <a:prstGeom prst="ellipse">
          <a:avLst/>
        </a:prstGeom>
        <a:solidFill>
          <a:srgbClr val="FF00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0</xdr:colOff>
      <xdr:row>35</xdr:row>
      <xdr:rowOff>0</xdr:rowOff>
    </xdr:from>
    <xdr:to>
      <xdr:col>13</xdr:col>
      <xdr:colOff>0</xdr:colOff>
      <xdr:row>41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/>
      </xdr:nvCxnSpPr>
      <xdr:spPr>
        <a:xfrm>
          <a:off x="4000500" y="3390900"/>
          <a:ext cx="0" cy="77724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167640</xdr:colOff>
      <xdr:row>34</xdr:row>
      <xdr:rowOff>106680</xdr:rowOff>
    </xdr:from>
    <xdr:to>
      <xdr:col>13</xdr:col>
      <xdr:colOff>22860</xdr:colOff>
      <xdr:row>35</xdr:row>
      <xdr:rowOff>22860</xdr:rowOff>
    </xdr:to>
    <xdr:sp macro="" textlink="">
      <xdr:nvSpPr>
        <xdr:cNvPr id="189" name="Oval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3977640" y="3368040"/>
          <a:ext cx="45720" cy="45720"/>
        </a:xfrm>
        <a:prstGeom prst="ellipse">
          <a:avLst/>
        </a:prstGeom>
        <a:solidFill>
          <a:srgbClr val="FF00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68580</xdr:colOff>
      <xdr:row>35</xdr:row>
      <xdr:rowOff>3810</xdr:rowOff>
    </xdr:from>
    <xdr:to>
      <xdr:col>16</xdr:col>
      <xdr:colOff>68580</xdr:colOff>
      <xdr:row>41</xdr:row>
      <xdr:rowOff>3810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/>
      </xdr:nvCxnSpPr>
      <xdr:spPr>
        <a:xfrm>
          <a:off x="4640580" y="3394710"/>
          <a:ext cx="0" cy="77724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45720</xdr:colOff>
      <xdr:row>34</xdr:row>
      <xdr:rowOff>110490</xdr:rowOff>
    </xdr:from>
    <xdr:to>
      <xdr:col>16</xdr:col>
      <xdr:colOff>91440</xdr:colOff>
      <xdr:row>35</xdr:row>
      <xdr:rowOff>26670</xdr:rowOff>
    </xdr:to>
    <xdr:sp macro="" textlink="">
      <xdr:nvSpPr>
        <xdr:cNvPr id="191" name="Oval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4617720" y="3371850"/>
          <a:ext cx="45720" cy="45720"/>
        </a:xfrm>
        <a:prstGeom prst="ellipse">
          <a:avLst/>
        </a:prstGeom>
        <a:solidFill>
          <a:srgbClr val="FF00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137160</xdr:colOff>
      <xdr:row>40</xdr:row>
      <xdr:rowOff>0</xdr:rowOff>
    </xdr:from>
    <xdr:to>
      <xdr:col>9</xdr:col>
      <xdr:colOff>179070</xdr:colOff>
      <xdr:row>40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/>
      </xdr:nvCxnSpPr>
      <xdr:spPr>
        <a:xfrm>
          <a:off x="2994660" y="4038600"/>
          <a:ext cx="42291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156211</xdr:colOff>
      <xdr:row>39</xdr:row>
      <xdr:rowOff>85725</xdr:rowOff>
    </xdr:from>
    <xdr:to>
      <xdr:col>8</xdr:col>
      <xdr:colOff>28575</xdr:colOff>
      <xdr:row>40</xdr:row>
      <xdr:rowOff>38100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CxnSpPr/>
      </xdr:nvCxnSpPr>
      <xdr:spPr>
        <a:xfrm flipH="1">
          <a:off x="1423036" y="5781675"/>
          <a:ext cx="53339" cy="7620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100013</xdr:colOff>
      <xdr:row>39</xdr:row>
      <xdr:rowOff>85725</xdr:rowOff>
    </xdr:from>
    <xdr:to>
      <xdr:col>9</xdr:col>
      <xdr:colOff>166688</xdr:colOff>
      <xdr:row>40</xdr:row>
      <xdr:rowOff>38100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CxnSpPr/>
      </xdr:nvCxnSpPr>
      <xdr:spPr>
        <a:xfrm flipH="1">
          <a:off x="1728788" y="5781675"/>
          <a:ext cx="66675" cy="7620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</xdr:colOff>
      <xdr:row>40</xdr:row>
      <xdr:rowOff>0</xdr:rowOff>
    </xdr:from>
    <xdr:to>
      <xdr:col>18</xdr:col>
      <xdr:colOff>49530</xdr:colOff>
      <xdr:row>40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CxnSpPr/>
      </xdr:nvCxnSpPr>
      <xdr:spPr>
        <a:xfrm>
          <a:off x="4579620" y="4038600"/>
          <a:ext cx="42291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31433</xdr:colOff>
      <xdr:row>39</xdr:row>
      <xdr:rowOff>94297</xdr:rowOff>
    </xdr:from>
    <xdr:to>
      <xdr:col>16</xdr:col>
      <xdr:colOff>96203</xdr:colOff>
      <xdr:row>40</xdr:row>
      <xdr:rowOff>33337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CxnSpPr/>
      </xdr:nvCxnSpPr>
      <xdr:spPr>
        <a:xfrm flipH="1">
          <a:off x="2927033" y="5790247"/>
          <a:ext cx="64770" cy="62865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156210</xdr:colOff>
      <xdr:row>39</xdr:row>
      <xdr:rowOff>95250</xdr:rowOff>
    </xdr:from>
    <xdr:to>
      <xdr:col>18</xdr:col>
      <xdr:colOff>38100</xdr:colOff>
      <xdr:row>40</xdr:row>
      <xdr:rowOff>38100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CxnSpPr/>
      </xdr:nvCxnSpPr>
      <xdr:spPr>
        <a:xfrm flipH="1">
          <a:off x="4918710" y="4004310"/>
          <a:ext cx="72390" cy="7239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7240</xdr:colOff>
      <xdr:row>44</xdr:row>
      <xdr:rowOff>30480</xdr:rowOff>
    </xdr:from>
    <xdr:to>
      <xdr:col>3</xdr:col>
      <xdr:colOff>7240</xdr:colOff>
      <xdr:row>60</xdr:row>
      <xdr:rowOff>76049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CxnSpPr/>
      </xdr:nvCxnSpPr>
      <xdr:spPr>
        <a:xfrm>
          <a:off x="550165" y="6383655"/>
          <a:ext cx="0" cy="2283944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380</xdr:colOff>
      <xdr:row>46</xdr:row>
      <xdr:rowOff>43866</xdr:rowOff>
    </xdr:from>
    <xdr:to>
      <xdr:col>23</xdr:col>
      <xdr:colOff>380</xdr:colOff>
      <xdr:row>60</xdr:row>
      <xdr:rowOff>88176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CxnSpPr/>
      </xdr:nvCxnSpPr>
      <xdr:spPr>
        <a:xfrm>
          <a:off x="4162805" y="6682791"/>
          <a:ext cx="0" cy="1996935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3715</xdr:colOff>
      <xdr:row>44</xdr:row>
      <xdr:rowOff>95158</xdr:rowOff>
    </xdr:from>
    <xdr:to>
      <xdr:col>8</xdr:col>
      <xdr:colOff>3715</xdr:colOff>
      <xdr:row>62</xdr:row>
      <xdr:rowOff>88273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CxnSpPr/>
      </xdr:nvCxnSpPr>
      <xdr:spPr>
        <a:xfrm>
          <a:off x="1451515" y="6448333"/>
          <a:ext cx="0" cy="249819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</xdr:colOff>
      <xdr:row>44</xdr:row>
      <xdr:rowOff>58777</xdr:rowOff>
    </xdr:from>
    <xdr:to>
      <xdr:col>5</xdr:col>
      <xdr:colOff>38</xdr:colOff>
      <xdr:row>61</xdr:row>
      <xdr:rowOff>128649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CxnSpPr/>
      </xdr:nvCxnSpPr>
      <xdr:spPr>
        <a:xfrm>
          <a:off x="904913" y="6411952"/>
          <a:ext cx="0" cy="2441597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3905</xdr:colOff>
      <xdr:row>45</xdr:row>
      <xdr:rowOff>97809</xdr:rowOff>
    </xdr:from>
    <xdr:to>
      <xdr:col>18</xdr:col>
      <xdr:colOff>3905</xdr:colOff>
      <xdr:row>61</xdr:row>
      <xdr:rowOff>76098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3261455" y="6593859"/>
          <a:ext cx="0" cy="2207139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123190</xdr:colOff>
      <xdr:row>44</xdr:row>
      <xdr:rowOff>103243</xdr:rowOff>
    </xdr:from>
    <xdr:to>
      <xdr:col>9</xdr:col>
      <xdr:colOff>123190</xdr:colOff>
      <xdr:row>59</xdr:row>
      <xdr:rowOff>108340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>
          <a:off x="1751965" y="6456418"/>
          <a:ext cx="0" cy="2110122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177545</xdr:colOff>
      <xdr:row>45</xdr:row>
      <xdr:rowOff>16961</xdr:rowOff>
    </xdr:from>
    <xdr:to>
      <xdr:col>12</xdr:col>
      <xdr:colOff>177545</xdr:colOff>
      <xdr:row>56</xdr:row>
      <xdr:rowOff>67770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CxnSpPr/>
      </xdr:nvCxnSpPr>
      <xdr:spPr>
        <a:xfrm>
          <a:off x="2349245" y="6513011"/>
          <a:ext cx="0" cy="1612909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61785</xdr:colOff>
      <xdr:row>45</xdr:row>
      <xdr:rowOff>65470</xdr:rowOff>
    </xdr:from>
    <xdr:to>
      <xdr:col>16</xdr:col>
      <xdr:colOff>61785</xdr:colOff>
      <xdr:row>59</xdr:row>
      <xdr:rowOff>15365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CxnSpPr/>
      </xdr:nvCxnSpPr>
      <xdr:spPr>
        <a:xfrm>
          <a:off x="2957385" y="6561520"/>
          <a:ext cx="0" cy="1912045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3962</xdr:colOff>
      <xdr:row>45</xdr:row>
      <xdr:rowOff>142275</xdr:rowOff>
    </xdr:from>
    <xdr:to>
      <xdr:col>21</xdr:col>
      <xdr:colOff>3962</xdr:colOff>
      <xdr:row>62</xdr:row>
      <xdr:rowOff>55935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>
          <a:off x="3804437" y="6638325"/>
          <a:ext cx="0" cy="2275860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90554</xdr:colOff>
      <xdr:row>53</xdr:row>
      <xdr:rowOff>124218</xdr:rowOff>
    </xdr:from>
    <xdr:to>
      <xdr:col>6</xdr:col>
      <xdr:colOff>90554</xdr:colOff>
      <xdr:row>60</xdr:row>
      <xdr:rowOff>116473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>
          <a:off x="1176404" y="7782318"/>
          <a:ext cx="0" cy="925705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94421</xdr:colOff>
      <xdr:row>54</xdr:row>
      <xdr:rowOff>104055</xdr:rowOff>
    </xdr:from>
    <xdr:to>
      <xdr:col>19</xdr:col>
      <xdr:colOff>94421</xdr:colOff>
      <xdr:row>60</xdr:row>
      <xdr:rowOff>108388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>
          <a:off x="3532946" y="7895505"/>
          <a:ext cx="0" cy="804433"/>
        </a:xfrm>
        <a:prstGeom prst="line">
          <a:avLst/>
        </a:prstGeom>
        <a:ln w="6350">
          <a:solidFill>
            <a:schemeClr val="accent3">
              <a:lumMod val="75000"/>
            </a:schemeClr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</xdr:colOff>
      <xdr:row>23</xdr:row>
      <xdr:rowOff>38100</xdr:rowOff>
    </xdr:from>
    <xdr:to>
      <xdr:col>29</xdr:col>
      <xdr:colOff>60960</xdr:colOff>
      <xdr:row>23</xdr:row>
      <xdr:rowOff>83820</xdr:rowOff>
    </xdr:to>
    <xdr:sp macro="" textlink="">
      <xdr:nvSpPr>
        <xdr:cNvPr id="208" name="Oval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7063740" y="1607820"/>
          <a:ext cx="45720" cy="45720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27</xdr:col>
      <xdr:colOff>91440</xdr:colOff>
      <xdr:row>23</xdr:row>
      <xdr:rowOff>38100</xdr:rowOff>
    </xdr:from>
    <xdr:to>
      <xdr:col>27</xdr:col>
      <xdr:colOff>137160</xdr:colOff>
      <xdr:row>23</xdr:row>
      <xdr:rowOff>83820</xdr:rowOff>
    </xdr:to>
    <xdr:sp macro="" textlink="">
      <xdr:nvSpPr>
        <xdr:cNvPr id="209" name="Oval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6758940" y="1607820"/>
          <a:ext cx="45720" cy="45720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30</xdr:col>
      <xdr:colOff>118110</xdr:colOff>
      <xdr:row>23</xdr:row>
      <xdr:rowOff>38100</xdr:rowOff>
    </xdr:from>
    <xdr:to>
      <xdr:col>30</xdr:col>
      <xdr:colOff>163830</xdr:colOff>
      <xdr:row>23</xdr:row>
      <xdr:rowOff>83820</xdr:rowOff>
    </xdr:to>
    <xdr:sp macro="" textlink="">
      <xdr:nvSpPr>
        <xdr:cNvPr id="213" name="Oval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7357110" y="1607820"/>
          <a:ext cx="45720" cy="45720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25</xdr:col>
      <xdr:colOff>118110</xdr:colOff>
      <xdr:row>23</xdr:row>
      <xdr:rowOff>64770</xdr:rowOff>
    </xdr:from>
    <xdr:to>
      <xdr:col>27</xdr:col>
      <xdr:colOff>114300</xdr:colOff>
      <xdr:row>23</xdr:row>
      <xdr:rowOff>64770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CxnSpPr/>
      </xdr:nvCxnSpPr>
      <xdr:spPr>
        <a:xfrm>
          <a:off x="6404610" y="1634490"/>
          <a:ext cx="37719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91440</xdr:colOff>
      <xdr:row>23</xdr:row>
      <xdr:rowOff>45720</xdr:rowOff>
    </xdr:from>
    <xdr:to>
      <xdr:col>32</xdr:col>
      <xdr:colOff>137160</xdr:colOff>
      <xdr:row>23</xdr:row>
      <xdr:rowOff>91440</xdr:rowOff>
    </xdr:to>
    <xdr:sp macro="" textlink="">
      <xdr:nvSpPr>
        <xdr:cNvPr id="218" name="Oval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7711440" y="1615440"/>
          <a:ext cx="45720" cy="45720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25</xdr:col>
      <xdr:colOff>186690</xdr:colOff>
      <xdr:row>20</xdr:row>
      <xdr:rowOff>87630</xdr:rowOff>
    </xdr:from>
    <xdr:to>
      <xdr:col>25</xdr:col>
      <xdr:colOff>186690</xdr:colOff>
      <xdr:row>24</xdr:row>
      <xdr:rowOff>45720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flipV="1">
          <a:off x="6473190" y="1253490"/>
          <a:ext cx="0" cy="49911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106680</xdr:colOff>
      <xdr:row>20</xdr:row>
      <xdr:rowOff>140970</xdr:rowOff>
    </xdr:from>
    <xdr:to>
      <xdr:col>26</xdr:col>
      <xdr:colOff>163830</xdr:colOff>
      <xdr:row>20</xdr:row>
      <xdr:rowOff>140970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flipH="1">
          <a:off x="6393180" y="1306830"/>
          <a:ext cx="24765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152400</xdr:colOff>
      <xdr:row>20</xdr:row>
      <xdr:rowOff>110490</xdr:rowOff>
    </xdr:from>
    <xdr:to>
      <xdr:col>26</xdr:col>
      <xdr:colOff>26670</xdr:colOff>
      <xdr:row>21</xdr:row>
      <xdr:rowOff>26670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 flipH="1">
          <a:off x="6438900" y="1276350"/>
          <a:ext cx="64770" cy="6096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152400</xdr:colOff>
      <xdr:row>23</xdr:row>
      <xdr:rowOff>34290</xdr:rowOff>
    </xdr:from>
    <xdr:to>
      <xdr:col>26</xdr:col>
      <xdr:colOff>26670</xdr:colOff>
      <xdr:row>23</xdr:row>
      <xdr:rowOff>95250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 flipH="1">
          <a:off x="6438900" y="1604010"/>
          <a:ext cx="64770" cy="6096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121920</xdr:colOff>
      <xdr:row>23</xdr:row>
      <xdr:rowOff>133350</xdr:rowOff>
    </xdr:from>
    <xdr:to>
      <xdr:col>26</xdr:col>
      <xdr:colOff>148590</xdr:colOff>
      <xdr:row>23</xdr:row>
      <xdr:rowOff>133350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CxnSpPr/>
      </xdr:nvCxnSpPr>
      <xdr:spPr>
        <a:xfrm>
          <a:off x="6408420" y="1703070"/>
          <a:ext cx="21717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156210</xdr:colOff>
      <xdr:row>23</xdr:row>
      <xdr:rowOff>102870</xdr:rowOff>
    </xdr:from>
    <xdr:to>
      <xdr:col>26</xdr:col>
      <xdr:colOff>30480</xdr:colOff>
      <xdr:row>24</xdr:row>
      <xdr:rowOff>26670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flipH="1">
          <a:off x="6442710" y="1672590"/>
          <a:ext cx="64770" cy="6096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179070</xdr:colOff>
      <xdr:row>21</xdr:row>
      <xdr:rowOff>45720</xdr:rowOff>
    </xdr:from>
    <xdr:to>
      <xdr:col>29</xdr:col>
      <xdr:colOff>34290</xdr:colOff>
      <xdr:row>21</xdr:row>
      <xdr:rowOff>91440</xdr:rowOff>
    </xdr:to>
    <xdr:sp macro="" textlink="">
      <xdr:nvSpPr>
        <xdr:cNvPr id="232" name="Oval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7037070" y="1356360"/>
          <a:ext cx="45720" cy="45720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27</xdr:col>
      <xdr:colOff>64770</xdr:colOff>
      <xdr:row>21</xdr:row>
      <xdr:rowOff>45720</xdr:rowOff>
    </xdr:from>
    <xdr:to>
      <xdr:col>27</xdr:col>
      <xdr:colOff>110490</xdr:colOff>
      <xdr:row>21</xdr:row>
      <xdr:rowOff>91440</xdr:rowOff>
    </xdr:to>
    <xdr:sp macro="" textlink="">
      <xdr:nvSpPr>
        <xdr:cNvPr id="233" name="Oval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6732270" y="1356360"/>
          <a:ext cx="45720" cy="45720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29</xdr:col>
      <xdr:colOff>125730</xdr:colOff>
      <xdr:row>21</xdr:row>
      <xdr:rowOff>49530</xdr:rowOff>
    </xdr:from>
    <xdr:to>
      <xdr:col>29</xdr:col>
      <xdr:colOff>171450</xdr:colOff>
      <xdr:row>21</xdr:row>
      <xdr:rowOff>95250</xdr:rowOff>
    </xdr:to>
    <xdr:sp macro="" textlink="">
      <xdr:nvSpPr>
        <xdr:cNvPr id="234" name="Oval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7174230" y="1360170"/>
          <a:ext cx="45720" cy="45720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28</xdr:col>
      <xdr:colOff>34290</xdr:colOff>
      <xdr:row>21</xdr:row>
      <xdr:rowOff>49530</xdr:rowOff>
    </xdr:from>
    <xdr:to>
      <xdr:col>28</xdr:col>
      <xdr:colOff>80010</xdr:colOff>
      <xdr:row>21</xdr:row>
      <xdr:rowOff>95250</xdr:rowOff>
    </xdr:to>
    <xdr:sp macro="" textlink="">
      <xdr:nvSpPr>
        <xdr:cNvPr id="235" name="Oval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6892290" y="1360170"/>
          <a:ext cx="45720" cy="45720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30</xdr:col>
      <xdr:colOff>91440</xdr:colOff>
      <xdr:row>21</xdr:row>
      <xdr:rowOff>45720</xdr:rowOff>
    </xdr:from>
    <xdr:to>
      <xdr:col>30</xdr:col>
      <xdr:colOff>137160</xdr:colOff>
      <xdr:row>21</xdr:row>
      <xdr:rowOff>91440</xdr:rowOff>
    </xdr:to>
    <xdr:sp macro="" textlink="">
      <xdr:nvSpPr>
        <xdr:cNvPr id="236" name="Oval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7330440" y="1356360"/>
          <a:ext cx="45720" cy="45720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31</xdr:col>
      <xdr:colOff>76200</xdr:colOff>
      <xdr:row>21</xdr:row>
      <xdr:rowOff>49530</xdr:rowOff>
    </xdr:from>
    <xdr:to>
      <xdr:col>31</xdr:col>
      <xdr:colOff>121920</xdr:colOff>
      <xdr:row>21</xdr:row>
      <xdr:rowOff>95250</xdr:rowOff>
    </xdr:to>
    <xdr:sp macro="" textlink="">
      <xdr:nvSpPr>
        <xdr:cNvPr id="237" name="Oval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7505700" y="1360170"/>
          <a:ext cx="45720" cy="45720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32</xdr:col>
      <xdr:colOff>64770</xdr:colOff>
      <xdr:row>21</xdr:row>
      <xdr:rowOff>53340</xdr:rowOff>
    </xdr:from>
    <xdr:to>
      <xdr:col>32</xdr:col>
      <xdr:colOff>110490</xdr:colOff>
      <xdr:row>21</xdr:row>
      <xdr:rowOff>99060</xdr:rowOff>
    </xdr:to>
    <xdr:sp macro="" textlink="">
      <xdr:nvSpPr>
        <xdr:cNvPr id="238" name="Oval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7684770" y="1363980"/>
          <a:ext cx="45720" cy="45720"/>
        </a:xfrm>
        <a:prstGeom prst="ellips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99060</xdr:colOff>
      <xdr:row>41</xdr:row>
      <xdr:rowOff>15240</xdr:rowOff>
    </xdr:from>
    <xdr:to>
      <xdr:col>6</xdr:col>
      <xdr:colOff>99060</xdr:colOff>
      <xdr:row>44</xdr:row>
      <xdr:rowOff>45720</xdr:rowOff>
    </xdr:to>
    <xdr:cxnSp macro="">
      <xdr:nvCxnSpPr>
        <xdr:cNvPr id="129" name="Straight Arrow Connector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CxnSpPr/>
      </xdr:nvCxnSpPr>
      <xdr:spPr>
        <a:xfrm flipV="1">
          <a:off x="1242060" y="5638800"/>
          <a:ext cx="0" cy="41910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99060</xdr:colOff>
      <xdr:row>40</xdr:row>
      <xdr:rowOff>121920</xdr:rowOff>
    </xdr:from>
    <xdr:to>
      <xdr:col>19</xdr:col>
      <xdr:colOff>99060</xdr:colOff>
      <xdr:row>45</xdr:row>
      <xdr:rowOff>99060</xdr:rowOff>
    </xdr:to>
    <xdr:cxnSp macro="">
      <xdr:nvCxnSpPr>
        <xdr:cNvPr id="136" name="Straight Arrow Connector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CxnSpPr/>
      </xdr:nvCxnSpPr>
      <xdr:spPr>
        <a:xfrm flipV="1">
          <a:off x="3718560" y="5615940"/>
          <a:ext cx="0" cy="62484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182880</xdr:colOff>
      <xdr:row>20</xdr:row>
      <xdr:rowOff>22860</xdr:rowOff>
    </xdr:from>
    <xdr:to>
      <xdr:col>12</xdr:col>
      <xdr:colOff>182880</xdr:colOff>
      <xdr:row>24</xdr:row>
      <xdr:rowOff>125730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468880" y="2903220"/>
          <a:ext cx="0" cy="643890"/>
        </a:xfrm>
        <a:prstGeom prst="line">
          <a:avLst/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84772</xdr:colOff>
      <xdr:row>20</xdr:row>
      <xdr:rowOff>19050</xdr:rowOff>
    </xdr:from>
    <xdr:to>
      <xdr:col>12</xdr:col>
      <xdr:colOff>151448</xdr:colOff>
      <xdr:row>20</xdr:row>
      <xdr:rowOff>118110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2354580" y="2915602"/>
          <a:ext cx="99060" cy="66676"/>
        </a:xfrm>
        <a:prstGeom prst="triangl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88582</xdr:colOff>
      <xdr:row>24</xdr:row>
      <xdr:rowOff>11430</xdr:rowOff>
    </xdr:from>
    <xdr:to>
      <xdr:col>12</xdr:col>
      <xdr:colOff>155258</xdr:colOff>
      <xdr:row>24</xdr:row>
      <xdr:rowOff>110490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 rot="16200000">
          <a:off x="2358390" y="3449002"/>
          <a:ext cx="99060" cy="66676"/>
        </a:xfrm>
        <a:prstGeom prst="triangl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9525</xdr:colOff>
      <xdr:row>41</xdr:row>
      <xdr:rowOff>9525</xdr:rowOff>
    </xdr:from>
    <xdr:to>
      <xdr:col>23</xdr:col>
      <xdr:colOff>19050</xdr:colOff>
      <xdr:row>41</xdr:row>
      <xdr:rowOff>9525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F62D1D83-ECE3-4F16-ADDC-A73F29E414BE}"/>
            </a:ext>
          </a:extLst>
        </xdr:cNvPr>
        <xdr:cNvCxnSpPr/>
      </xdr:nvCxnSpPr>
      <xdr:spPr>
        <a:xfrm>
          <a:off x="552450" y="5953125"/>
          <a:ext cx="3629025" cy="0"/>
        </a:xfrm>
        <a:prstGeom prst="line">
          <a:avLst/>
        </a:prstGeom>
        <a:ln w="1905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47</xdr:row>
      <xdr:rowOff>53996</xdr:rowOff>
    </xdr:from>
    <xdr:to>
      <xdr:col>23</xdr:col>
      <xdr:colOff>9525</xdr:colOff>
      <xdr:row>56</xdr:row>
      <xdr:rowOff>38594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6FAC859B-2DC6-4872-A4F7-BAE50086D282}"/>
            </a:ext>
          </a:extLst>
        </xdr:cNvPr>
        <xdr:cNvGrpSpPr/>
      </xdr:nvGrpSpPr>
      <xdr:grpSpPr>
        <a:xfrm>
          <a:off x="542925" y="6835796"/>
          <a:ext cx="3629025" cy="1260948"/>
          <a:chOff x="542925" y="6835796"/>
          <a:chExt cx="3629025" cy="1260948"/>
        </a:xfrm>
      </xdr:grpSpPr>
      <xdr:sp macro="" textlink="">
        <xdr:nvSpPr>
          <xdr:cNvPr id="111" name="Freeform 11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/>
        </xdr:nvSpPr>
        <xdr:spPr>
          <a:xfrm>
            <a:off x="542925" y="6977280"/>
            <a:ext cx="637099" cy="549764"/>
          </a:xfrm>
          <a:custGeom>
            <a:avLst/>
            <a:gdLst>
              <a:gd name="connsiteX0" fmla="*/ 0 w 670560"/>
              <a:gd name="connsiteY0" fmla="*/ 518160 h 518160"/>
              <a:gd name="connsiteX1" fmla="*/ 426720 w 670560"/>
              <a:gd name="connsiteY1" fmla="*/ 350520 h 518160"/>
              <a:gd name="connsiteX2" fmla="*/ 670560 w 670560"/>
              <a:gd name="connsiteY2" fmla="*/ 0 h 518160"/>
              <a:gd name="connsiteX3" fmla="*/ 670560 w 670560"/>
              <a:gd name="connsiteY3" fmla="*/ 0 h 5181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70560" h="518160">
                <a:moveTo>
                  <a:pt x="0" y="518160"/>
                </a:moveTo>
                <a:cubicBezTo>
                  <a:pt x="157480" y="477520"/>
                  <a:pt x="314960" y="436880"/>
                  <a:pt x="426720" y="350520"/>
                </a:cubicBezTo>
                <a:cubicBezTo>
                  <a:pt x="538480" y="264160"/>
                  <a:pt x="670560" y="0"/>
                  <a:pt x="670560" y="0"/>
                </a:cubicBezTo>
                <a:lnTo>
                  <a:pt x="670560" y="0"/>
                </a:lnTo>
              </a:path>
            </a:pathLst>
          </a:custGeom>
          <a:noFill/>
          <a:ln w="158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CxnSpPr/>
        </xdr:nvCxnSpPr>
        <xdr:spPr>
          <a:xfrm>
            <a:off x="1176404" y="6981322"/>
            <a:ext cx="0" cy="861027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CxnSpPr/>
        </xdr:nvCxnSpPr>
        <xdr:spPr>
          <a:xfrm>
            <a:off x="3529326" y="6835796"/>
            <a:ext cx="0" cy="1127824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8" name="Freeform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/>
        </xdr:nvSpPr>
        <xdr:spPr>
          <a:xfrm>
            <a:off x="1172784" y="6835796"/>
            <a:ext cx="2356542" cy="1006552"/>
          </a:xfrm>
          <a:custGeom>
            <a:avLst/>
            <a:gdLst>
              <a:gd name="connsiteX0" fmla="*/ 0 w 2480310"/>
              <a:gd name="connsiteY0" fmla="*/ 948690 h 948690"/>
              <a:gd name="connsiteX1" fmla="*/ 670560 w 2480310"/>
              <a:gd name="connsiteY1" fmla="*/ 834390 h 948690"/>
              <a:gd name="connsiteX2" fmla="*/ 1249680 w 2480310"/>
              <a:gd name="connsiteY2" fmla="*/ 662940 h 948690"/>
              <a:gd name="connsiteX3" fmla="*/ 2019300 w 2480310"/>
              <a:gd name="connsiteY3" fmla="*/ 339090 h 948690"/>
              <a:gd name="connsiteX4" fmla="*/ 2480310 w 2480310"/>
              <a:gd name="connsiteY4" fmla="*/ 0 h 9486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480310" h="948690">
                <a:moveTo>
                  <a:pt x="0" y="948690"/>
                </a:moveTo>
                <a:cubicBezTo>
                  <a:pt x="231140" y="915352"/>
                  <a:pt x="462280" y="882015"/>
                  <a:pt x="670560" y="834390"/>
                </a:cubicBezTo>
                <a:cubicBezTo>
                  <a:pt x="878840" y="786765"/>
                  <a:pt x="1024890" y="745490"/>
                  <a:pt x="1249680" y="662940"/>
                </a:cubicBezTo>
                <a:cubicBezTo>
                  <a:pt x="1474470" y="580390"/>
                  <a:pt x="1814195" y="449580"/>
                  <a:pt x="2019300" y="339090"/>
                </a:cubicBezTo>
                <a:cubicBezTo>
                  <a:pt x="2224405" y="228600"/>
                  <a:pt x="2352357" y="114300"/>
                  <a:pt x="2480310" y="0"/>
                </a:cubicBezTo>
              </a:path>
            </a:pathLst>
          </a:custGeom>
          <a:noFill/>
          <a:ln w="158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9" name="Freeform 118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/>
        </xdr:nvSpPr>
        <xdr:spPr>
          <a:xfrm>
            <a:off x="3529326" y="7535128"/>
            <a:ext cx="633479" cy="421444"/>
          </a:xfrm>
          <a:custGeom>
            <a:avLst/>
            <a:gdLst>
              <a:gd name="connsiteX0" fmla="*/ 0 w 666750"/>
              <a:gd name="connsiteY0" fmla="*/ 396240 h 397217"/>
              <a:gd name="connsiteX1" fmla="*/ 377190 w 666750"/>
              <a:gd name="connsiteY1" fmla="*/ 335280 h 397217"/>
              <a:gd name="connsiteX2" fmla="*/ 666750 w 666750"/>
              <a:gd name="connsiteY2" fmla="*/ 0 h 39721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66750" h="397217">
                <a:moveTo>
                  <a:pt x="0" y="396240"/>
                </a:moveTo>
                <a:cubicBezTo>
                  <a:pt x="133032" y="398780"/>
                  <a:pt x="266065" y="401320"/>
                  <a:pt x="377190" y="335280"/>
                </a:cubicBezTo>
                <a:cubicBezTo>
                  <a:pt x="488315" y="269240"/>
                  <a:pt x="577532" y="134620"/>
                  <a:pt x="666750" y="0"/>
                </a:cubicBezTo>
              </a:path>
            </a:pathLst>
          </a:custGeom>
          <a:noFill/>
          <a:ln w="158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2" name="Straight Connector 201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CxnSpPr/>
        </xdr:nvCxnSpPr>
        <xdr:spPr>
          <a:xfrm>
            <a:off x="1122106" y="8060363"/>
            <a:ext cx="2461519" cy="0"/>
          </a:xfrm>
          <a:prstGeom prst="line">
            <a:avLst/>
          </a:prstGeom>
          <a:ln w="9525"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Connector 202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CxnSpPr/>
        </xdr:nvCxnSpPr>
        <xdr:spPr>
          <a:xfrm flipH="1">
            <a:off x="1149731" y="8023262"/>
            <a:ext cx="61538" cy="72763"/>
          </a:xfrm>
          <a:prstGeom prst="line">
            <a:avLst/>
          </a:prstGeom>
          <a:ln w="9525"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Straight Connector 203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CxnSpPr/>
        </xdr:nvCxnSpPr>
        <xdr:spPr>
          <a:xfrm flipH="1">
            <a:off x="2314190" y="8019218"/>
            <a:ext cx="68778" cy="76805"/>
          </a:xfrm>
          <a:prstGeom prst="line">
            <a:avLst/>
          </a:prstGeom>
          <a:ln w="9525"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 flipH="1">
            <a:off x="3501510" y="8019939"/>
            <a:ext cx="68778" cy="76805"/>
          </a:xfrm>
          <a:prstGeom prst="line">
            <a:avLst/>
          </a:prstGeom>
          <a:ln w="9525"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1AEA851B-DF9C-44C8-89E1-1DE0A3B68A56}"/>
              </a:ext>
            </a:extLst>
          </xdr:cNvPr>
          <xdr:cNvCxnSpPr/>
        </xdr:nvCxnSpPr>
        <xdr:spPr>
          <a:xfrm>
            <a:off x="542925" y="7534275"/>
            <a:ext cx="3629025" cy="0"/>
          </a:xfrm>
          <a:prstGeom prst="line">
            <a:avLst/>
          </a:prstGeom>
          <a:ln w="19050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0</xdr:colOff>
      <xdr:row>56</xdr:row>
      <xdr:rowOff>100728</xdr:rowOff>
    </xdr:from>
    <xdr:to>
      <xdr:col>23</xdr:col>
      <xdr:colOff>9525</xdr:colOff>
      <xdr:row>66</xdr:row>
      <xdr:rowOff>26670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DA34EAD2-6ACA-4C48-98A2-37D641134584}"/>
            </a:ext>
          </a:extLst>
        </xdr:cNvPr>
        <xdr:cNvGrpSpPr/>
      </xdr:nvGrpSpPr>
      <xdr:grpSpPr>
        <a:xfrm>
          <a:off x="542925" y="8158878"/>
          <a:ext cx="3629025" cy="1259442"/>
          <a:chOff x="542925" y="8158878"/>
          <a:chExt cx="3629025" cy="1259442"/>
        </a:xfrm>
      </xdr:grpSpPr>
      <xdr:sp macro="" textlink="">
        <xdr:nvSpPr>
          <xdr:cNvPr id="120" name="Freeform 11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/>
        </xdr:nvSpPr>
        <xdr:spPr>
          <a:xfrm>
            <a:off x="556070" y="8723031"/>
            <a:ext cx="626239" cy="481043"/>
          </a:xfrm>
          <a:custGeom>
            <a:avLst/>
            <a:gdLst>
              <a:gd name="connsiteX0" fmla="*/ 0 w 567690"/>
              <a:gd name="connsiteY0" fmla="*/ 0 h 453390"/>
              <a:gd name="connsiteX1" fmla="*/ 358140 w 567690"/>
              <a:gd name="connsiteY1" fmla="*/ 171450 h 453390"/>
              <a:gd name="connsiteX2" fmla="*/ 567690 w 567690"/>
              <a:gd name="connsiteY2" fmla="*/ 453390 h 453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567690" h="453390">
                <a:moveTo>
                  <a:pt x="0" y="0"/>
                </a:moveTo>
                <a:cubicBezTo>
                  <a:pt x="131762" y="47942"/>
                  <a:pt x="263525" y="95885"/>
                  <a:pt x="358140" y="171450"/>
                </a:cubicBezTo>
                <a:cubicBezTo>
                  <a:pt x="452755" y="247015"/>
                  <a:pt x="510222" y="350202"/>
                  <a:pt x="567690" y="453390"/>
                </a:cubicBezTo>
              </a:path>
            </a:pathLst>
          </a:custGeom>
          <a:noFill/>
          <a:ln w="158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3" name="Freeform 122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/>
        </xdr:nvSpPr>
        <xdr:spPr>
          <a:xfrm>
            <a:off x="3532946" y="8723031"/>
            <a:ext cx="637099" cy="687204"/>
          </a:xfrm>
          <a:custGeom>
            <a:avLst/>
            <a:gdLst>
              <a:gd name="connsiteX0" fmla="*/ 670560 w 670560"/>
              <a:gd name="connsiteY0" fmla="*/ 0 h 647700"/>
              <a:gd name="connsiteX1" fmla="*/ 236220 w 670560"/>
              <a:gd name="connsiteY1" fmla="*/ 232410 h 647700"/>
              <a:gd name="connsiteX2" fmla="*/ 0 w 670560"/>
              <a:gd name="connsiteY2" fmla="*/ 647700 h 647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70560" h="647700">
                <a:moveTo>
                  <a:pt x="670560" y="0"/>
                </a:moveTo>
                <a:cubicBezTo>
                  <a:pt x="509270" y="62230"/>
                  <a:pt x="347980" y="124460"/>
                  <a:pt x="236220" y="232410"/>
                </a:cubicBezTo>
                <a:cubicBezTo>
                  <a:pt x="124460" y="340360"/>
                  <a:pt x="62230" y="494030"/>
                  <a:pt x="0" y="647700"/>
                </a:cubicBezTo>
              </a:path>
            </a:pathLst>
          </a:custGeom>
          <a:noFill/>
          <a:ln w="158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CxnSpPr/>
        </xdr:nvCxnSpPr>
        <xdr:spPr>
          <a:xfrm>
            <a:off x="1182309" y="8723031"/>
            <a:ext cx="0" cy="695289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CxnSpPr/>
        </xdr:nvCxnSpPr>
        <xdr:spPr>
          <a:xfrm>
            <a:off x="3536566" y="8723031"/>
            <a:ext cx="0" cy="691247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8" name="Freeform 127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/>
        </xdr:nvSpPr>
        <xdr:spPr>
          <a:xfrm>
            <a:off x="1176404" y="8158878"/>
            <a:ext cx="2356542" cy="1259442"/>
          </a:xfrm>
          <a:custGeom>
            <a:avLst/>
            <a:gdLst>
              <a:gd name="connsiteX0" fmla="*/ 0 w 2495550"/>
              <a:gd name="connsiteY0" fmla="*/ 1187042 h 1187042"/>
              <a:gd name="connsiteX1" fmla="*/ 1249680 w 2495550"/>
              <a:gd name="connsiteY1" fmla="*/ 2132 h 1187042"/>
              <a:gd name="connsiteX2" fmla="*/ 2495550 w 2495550"/>
              <a:gd name="connsiteY2" fmla="*/ 954632 h 11870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495550" h="1187042">
                <a:moveTo>
                  <a:pt x="0" y="1187042"/>
                </a:moveTo>
                <a:cubicBezTo>
                  <a:pt x="416877" y="613954"/>
                  <a:pt x="833755" y="40867"/>
                  <a:pt x="1249680" y="2132"/>
                </a:cubicBezTo>
                <a:cubicBezTo>
                  <a:pt x="1665605" y="-36603"/>
                  <a:pt x="2080577" y="459014"/>
                  <a:pt x="2495550" y="954632"/>
                </a:cubicBezTo>
              </a:path>
            </a:pathLst>
          </a:custGeom>
          <a:noFill/>
          <a:ln w="158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07FC9048-792D-4D9B-BAAA-3B004D75885E}"/>
              </a:ext>
            </a:extLst>
          </xdr:cNvPr>
          <xdr:cNvCxnSpPr/>
        </xdr:nvCxnSpPr>
        <xdr:spPr>
          <a:xfrm>
            <a:off x="542925" y="8715375"/>
            <a:ext cx="3629025" cy="0"/>
          </a:xfrm>
          <a:prstGeom prst="line">
            <a:avLst/>
          </a:prstGeom>
          <a:ln w="19050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chemeClr val="accent6">
              <a:lumMod val="75000"/>
            </a:schemeClr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tx2">
              <a:lumMod val="60000"/>
              <a:lumOff val="40000"/>
            </a:schemeClr>
          </a:solidFill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72"/>
  <sheetViews>
    <sheetView showGridLines="0" tabSelected="1" zoomScaleNormal="100" workbookViewId="0">
      <selection activeCell="AD8" sqref="AD8"/>
    </sheetView>
  </sheetViews>
  <sheetFormatPr defaultColWidth="8.85546875" defaultRowHeight="11.25" x14ac:dyDescent="0.25"/>
  <cols>
    <col min="1" max="447" width="2.7109375" style="3" customWidth="1"/>
    <col min="448" max="16384" width="8.85546875" style="3"/>
  </cols>
  <sheetData>
    <row r="1" spans="2:44" ht="12" thickBot="1" x14ac:dyDescent="0.3"/>
    <row r="2" spans="2:44" ht="32.450000000000003" customHeight="1" x14ac:dyDescent="0.25">
      <c r="B2" s="84" t="s">
        <v>38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6"/>
      <c r="AO2" s="1"/>
      <c r="AP2" s="1"/>
      <c r="AQ2" s="1"/>
      <c r="AR2" s="1"/>
    </row>
    <row r="3" spans="2:44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2" t="s">
        <v>34</v>
      </c>
      <c r="AB3" s="5"/>
      <c r="AC3" s="5"/>
      <c r="AD3" s="5"/>
      <c r="AE3" s="5"/>
      <c r="AF3" s="5"/>
      <c r="AH3" s="5"/>
      <c r="AI3" s="5"/>
      <c r="AJ3" s="5"/>
      <c r="AK3" s="5"/>
      <c r="AL3" s="5"/>
      <c r="AM3" s="5"/>
      <c r="AN3" s="6"/>
    </row>
    <row r="4" spans="2:44" x14ac:dyDescent="0.25">
      <c r="B4" s="4"/>
      <c r="C4" s="5"/>
      <c r="D4" s="5" t="s">
        <v>5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6"/>
    </row>
    <row r="5" spans="2:44" x14ac:dyDescent="0.25">
      <c r="B5" s="4"/>
      <c r="C5" s="5"/>
      <c r="D5" s="5" t="s">
        <v>6</v>
      </c>
      <c r="E5" s="5"/>
      <c r="F5" s="35">
        <f>+I19</f>
        <v>120</v>
      </c>
      <c r="G5" s="35"/>
      <c r="H5" s="7" t="s">
        <v>3</v>
      </c>
      <c r="I5" s="35">
        <f>+C20</f>
        <v>60</v>
      </c>
      <c r="J5" s="35"/>
      <c r="K5" s="7" t="s">
        <v>7</v>
      </c>
      <c r="L5" s="35">
        <f>+AI22</f>
        <v>1.1000000000000001</v>
      </c>
      <c r="M5" s="35"/>
      <c r="N5" s="7" t="s">
        <v>3</v>
      </c>
      <c r="O5" s="35">
        <f>+V19</f>
        <v>75</v>
      </c>
      <c r="P5" s="35"/>
      <c r="Q5" s="7" t="s">
        <v>3</v>
      </c>
      <c r="R5" s="35">
        <f>+P20</f>
        <v>50</v>
      </c>
      <c r="S5" s="35"/>
      <c r="T5" s="7" t="s">
        <v>7</v>
      </c>
      <c r="U5" s="35">
        <f>+AI22</f>
        <v>1.1000000000000001</v>
      </c>
      <c r="V5" s="35"/>
      <c r="W5" s="7" t="s">
        <v>4</v>
      </c>
      <c r="X5" s="35">
        <f>+F16</f>
        <v>930</v>
      </c>
      <c r="Y5" s="35"/>
      <c r="Z5" s="7" t="s">
        <v>7</v>
      </c>
      <c r="AA5" s="35">
        <f>M30/2-E28</f>
        <v>2</v>
      </c>
      <c r="AB5" s="35"/>
      <c r="AC5" s="7" t="s">
        <v>3</v>
      </c>
      <c r="AD5" s="35">
        <f>+S16</f>
        <v>1170</v>
      </c>
      <c r="AE5" s="35"/>
      <c r="AF5" s="7" t="s">
        <v>7</v>
      </c>
      <c r="AG5" s="35">
        <f>+M30/2-U28</f>
        <v>2</v>
      </c>
      <c r="AH5" s="35"/>
      <c r="AI5" s="7" t="s">
        <v>8</v>
      </c>
      <c r="AJ5" s="35">
        <f>F5+I5*L5+O5+R5*U5-X5*AA5+AD5*AG5</f>
        <v>796</v>
      </c>
      <c r="AK5" s="35"/>
      <c r="AL5" s="5" t="s">
        <v>1</v>
      </c>
      <c r="AM5" s="5"/>
      <c r="AN5" s="6"/>
    </row>
    <row r="6" spans="2:44" x14ac:dyDescent="0.25">
      <c r="B6" s="4"/>
      <c r="C6" s="5"/>
      <c r="D6" s="5" t="s">
        <v>9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6"/>
    </row>
    <row r="7" spans="2:44" x14ac:dyDescent="0.25">
      <c r="B7" s="4"/>
      <c r="C7" s="5"/>
      <c r="D7" s="5" t="s">
        <v>10</v>
      </c>
      <c r="E7" s="35">
        <f>+AD28</f>
        <v>1.5</v>
      </c>
      <c r="F7" s="35"/>
      <c r="G7" s="7" t="s">
        <v>7</v>
      </c>
      <c r="H7" s="35">
        <f>+M30</f>
        <v>6.5</v>
      </c>
      <c r="I7" s="35"/>
      <c r="J7" s="7" t="s">
        <v>8</v>
      </c>
      <c r="K7" s="35">
        <f>+E7*H7</f>
        <v>9.75</v>
      </c>
      <c r="L7" s="35"/>
      <c r="M7" s="5" t="s">
        <v>11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6"/>
    </row>
    <row r="8" spans="2:44" x14ac:dyDescent="0.25">
      <c r="B8" s="4"/>
      <c r="C8" s="5"/>
      <c r="D8" s="5" t="s">
        <v>41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6"/>
    </row>
    <row r="9" spans="2:44" x14ac:dyDescent="0.25">
      <c r="B9" s="4"/>
      <c r="C9" s="5"/>
      <c r="D9" s="5" t="s">
        <v>12</v>
      </c>
      <c r="E9" s="5"/>
      <c r="F9" s="35">
        <f>+AD28</f>
        <v>1.5</v>
      </c>
      <c r="G9" s="35"/>
      <c r="H9" s="7" t="s">
        <v>7</v>
      </c>
      <c r="I9" s="35">
        <f>+M30</f>
        <v>6.5</v>
      </c>
      <c r="J9" s="35"/>
      <c r="K9" s="5" t="s">
        <v>13</v>
      </c>
      <c r="L9" s="5">
        <v>6</v>
      </c>
      <c r="M9" s="7" t="s">
        <v>8</v>
      </c>
      <c r="N9" s="35">
        <f>+F9*I9^2/L9</f>
        <v>10.5625</v>
      </c>
      <c r="O9" s="35"/>
      <c r="P9" s="5" t="s">
        <v>14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6"/>
    </row>
    <row r="10" spans="2:44" x14ac:dyDescent="0.25">
      <c r="B10" s="4"/>
      <c r="C10" s="5"/>
      <c r="D10" s="5" t="s">
        <v>16</v>
      </c>
      <c r="E10" s="5"/>
      <c r="F10" s="7"/>
      <c r="G10" s="7"/>
      <c r="H10" s="7"/>
      <c r="I10" s="7"/>
      <c r="J10" s="7"/>
      <c r="K10" s="5"/>
      <c r="L10" s="5"/>
      <c r="M10" s="7"/>
      <c r="N10" s="7"/>
      <c r="O10" s="7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"/>
    </row>
    <row r="11" spans="2:44" x14ac:dyDescent="0.25">
      <c r="B11" s="4"/>
      <c r="C11" s="5"/>
      <c r="D11" s="5" t="s">
        <v>17</v>
      </c>
      <c r="E11" s="35">
        <f>+F16</f>
        <v>930</v>
      </c>
      <c r="F11" s="35"/>
      <c r="G11" s="7" t="s">
        <v>3</v>
      </c>
      <c r="H11" s="35">
        <f>+S16</f>
        <v>1170</v>
      </c>
      <c r="I11" s="35"/>
      <c r="J11" s="7" t="s">
        <v>8</v>
      </c>
      <c r="K11" s="35">
        <f>+E11+H11</f>
        <v>2100</v>
      </c>
      <c r="L11" s="35"/>
      <c r="M11" s="7" t="s">
        <v>0</v>
      </c>
      <c r="N11" s="7"/>
      <c r="O11" s="7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"/>
    </row>
    <row r="12" spans="2:44" x14ac:dyDescent="0.25">
      <c r="B12" s="4"/>
      <c r="C12" s="5"/>
      <c r="D12" s="5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6"/>
    </row>
    <row r="13" spans="2:44" x14ac:dyDescent="0.25">
      <c r="B13" s="4"/>
      <c r="C13" s="5"/>
      <c r="D13" s="5" t="s">
        <v>42</v>
      </c>
      <c r="E13" s="5"/>
      <c r="F13" s="5"/>
      <c r="G13" s="5"/>
      <c r="H13" s="5"/>
      <c r="I13" s="5"/>
      <c r="J13" s="35">
        <f>+J14</f>
        <v>2100</v>
      </c>
      <c r="K13" s="35"/>
      <c r="L13" s="5" t="s">
        <v>18</v>
      </c>
      <c r="M13" s="35">
        <f>+M14</f>
        <v>9.75</v>
      </c>
      <c r="N13" s="35"/>
      <c r="O13" s="7" t="s">
        <v>4</v>
      </c>
      <c r="P13" s="35">
        <f>+P14</f>
        <v>796</v>
      </c>
      <c r="Q13" s="35"/>
      <c r="R13" s="5" t="s">
        <v>18</v>
      </c>
      <c r="S13" s="35">
        <f>+S14</f>
        <v>10.5625</v>
      </c>
      <c r="T13" s="35"/>
      <c r="U13" s="5" t="s">
        <v>8</v>
      </c>
      <c r="V13" s="35">
        <f>+J13/M13-P13/S13</f>
        <v>140.02366863905326</v>
      </c>
      <c r="W13" s="35"/>
      <c r="X13" s="5" t="s">
        <v>19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6"/>
    </row>
    <row r="14" spans="2:44" x14ac:dyDescent="0.25">
      <c r="B14" s="4"/>
      <c r="C14" s="5"/>
      <c r="D14" s="5" t="s">
        <v>20</v>
      </c>
      <c r="E14" s="5"/>
      <c r="F14" s="5"/>
      <c r="G14" s="5"/>
      <c r="H14" s="5"/>
      <c r="I14" s="5"/>
      <c r="J14" s="35">
        <f>+K11</f>
        <v>2100</v>
      </c>
      <c r="K14" s="35"/>
      <c r="L14" s="5" t="s">
        <v>18</v>
      </c>
      <c r="M14" s="35">
        <f>+K7</f>
        <v>9.75</v>
      </c>
      <c r="N14" s="35"/>
      <c r="O14" s="7" t="s">
        <v>3</v>
      </c>
      <c r="P14" s="35">
        <f>+AJ5</f>
        <v>796</v>
      </c>
      <c r="Q14" s="35"/>
      <c r="R14" s="5" t="s">
        <v>18</v>
      </c>
      <c r="S14" s="35">
        <f>+N9</f>
        <v>10.5625</v>
      </c>
      <c r="T14" s="35"/>
      <c r="U14" s="5" t="s">
        <v>8</v>
      </c>
      <c r="V14" s="35">
        <f>+J14/M14+P14/S14</f>
        <v>290.74556213017752</v>
      </c>
      <c r="W14" s="35"/>
      <c r="X14" s="5" t="s">
        <v>19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"/>
    </row>
    <row r="15" spans="2:44" x14ac:dyDescent="0.25">
      <c r="B15" s="4"/>
      <c r="C15" s="5"/>
      <c r="D15" s="5"/>
      <c r="E15" s="5"/>
      <c r="F15" s="5"/>
      <c r="G15" s="5"/>
      <c r="H15" s="5"/>
      <c r="I15" s="5"/>
      <c r="J15" s="7"/>
      <c r="K15" s="7"/>
      <c r="L15" s="5"/>
      <c r="M15" s="7"/>
      <c r="N15" s="7"/>
      <c r="O15" s="7"/>
      <c r="P15" s="7"/>
      <c r="Q15" s="7"/>
      <c r="R15" s="5"/>
      <c r="S15" s="7"/>
      <c r="T15" s="7"/>
      <c r="U15" s="5"/>
      <c r="V15" s="7"/>
      <c r="W15" s="7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6"/>
    </row>
    <row r="16" spans="2:44" x14ac:dyDescent="0.25">
      <c r="B16" s="4"/>
      <c r="C16" s="5"/>
      <c r="D16" s="5"/>
      <c r="E16" s="5"/>
      <c r="F16" s="36">
        <v>930</v>
      </c>
      <c r="G16" s="36"/>
      <c r="H16" s="5" t="s"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36">
        <v>1170</v>
      </c>
      <c r="T16" s="36"/>
      <c r="U16" s="5" t="s">
        <v>0</v>
      </c>
      <c r="V16" s="5"/>
      <c r="W16" s="5"/>
      <c r="X16" s="5"/>
      <c r="Y16" s="5"/>
      <c r="Z16" s="5"/>
      <c r="AA16" s="5"/>
      <c r="AB16" s="5"/>
      <c r="AC16" s="5"/>
      <c r="AD16" s="8" t="s">
        <v>40</v>
      </c>
      <c r="AE16" s="5"/>
      <c r="AF16" s="5"/>
      <c r="AG16" s="5"/>
      <c r="AH16" s="5"/>
      <c r="AI16" s="5"/>
      <c r="AJ16" s="5"/>
      <c r="AK16" s="5"/>
      <c r="AL16" s="5"/>
      <c r="AM16" s="5"/>
      <c r="AN16" s="6"/>
    </row>
    <row r="17" spans="2:40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6"/>
    </row>
    <row r="18" spans="2:40" x14ac:dyDescent="0.25">
      <c r="B18" s="4"/>
      <c r="C18" s="5"/>
      <c r="D18" s="5"/>
      <c r="E18" s="9"/>
      <c r="F18" s="10"/>
      <c r="G18" s="11"/>
      <c r="H18" s="12"/>
      <c r="I18" s="9"/>
      <c r="J18" s="5"/>
      <c r="K18" s="5"/>
      <c r="L18" s="5"/>
      <c r="M18" s="5"/>
      <c r="N18" s="5"/>
      <c r="O18" s="5"/>
      <c r="P18" s="5"/>
      <c r="Q18" s="5"/>
      <c r="R18" s="9"/>
      <c r="S18" s="10"/>
      <c r="T18" s="11"/>
      <c r="U18" s="12"/>
      <c r="V18" s="9"/>
      <c r="W18" s="5"/>
      <c r="X18" s="5"/>
      <c r="Y18" s="5"/>
      <c r="Z18" s="5"/>
      <c r="AA18" s="5"/>
      <c r="AB18" s="5"/>
      <c r="AC18" s="9"/>
      <c r="AD18" s="10"/>
      <c r="AE18" s="12"/>
      <c r="AF18" s="9"/>
      <c r="AG18" s="5"/>
      <c r="AH18" s="5"/>
      <c r="AI18" s="5"/>
      <c r="AJ18" s="5"/>
      <c r="AK18" s="5"/>
      <c r="AL18" s="5"/>
      <c r="AM18" s="5"/>
      <c r="AN18" s="6"/>
    </row>
    <row r="19" spans="2:40" x14ac:dyDescent="0.25">
      <c r="B19" s="4"/>
      <c r="C19" s="5"/>
      <c r="D19" s="5"/>
      <c r="E19" s="5"/>
      <c r="F19" s="13"/>
      <c r="G19" s="14"/>
      <c r="H19" s="15"/>
      <c r="I19" s="37">
        <v>120</v>
      </c>
      <c r="J19" s="36"/>
      <c r="K19" s="5" t="s">
        <v>1</v>
      </c>
      <c r="L19" s="5"/>
      <c r="M19" s="5"/>
      <c r="N19" s="5"/>
      <c r="O19" s="5"/>
      <c r="P19" s="5"/>
      <c r="Q19" s="5"/>
      <c r="R19" s="5"/>
      <c r="S19" s="13"/>
      <c r="T19" s="14"/>
      <c r="U19" s="15"/>
      <c r="V19" s="37">
        <v>75</v>
      </c>
      <c r="W19" s="36"/>
      <c r="X19" s="5" t="s">
        <v>1</v>
      </c>
      <c r="Y19" s="5"/>
      <c r="Z19" s="5"/>
      <c r="AA19" s="5"/>
      <c r="AB19" s="5"/>
      <c r="AC19" s="5"/>
      <c r="AD19" s="13"/>
      <c r="AE19" s="15"/>
      <c r="AF19" s="5"/>
      <c r="AG19" s="5"/>
      <c r="AH19" s="5"/>
      <c r="AI19" s="5"/>
      <c r="AJ19" s="5"/>
      <c r="AK19" s="5"/>
      <c r="AL19" s="5"/>
      <c r="AM19" s="5"/>
      <c r="AN19" s="6"/>
    </row>
    <row r="20" spans="2:40" x14ac:dyDescent="0.25">
      <c r="B20" s="4"/>
      <c r="C20" s="36">
        <v>60</v>
      </c>
      <c r="D20" s="36"/>
      <c r="E20" s="5" t="s">
        <v>0</v>
      </c>
      <c r="F20" s="13"/>
      <c r="G20" s="14"/>
      <c r="H20" s="15"/>
      <c r="I20" s="5"/>
      <c r="J20" s="5"/>
      <c r="K20" s="5"/>
      <c r="L20" s="5"/>
      <c r="M20" s="5"/>
      <c r="N20" s="5"/>
      <c r="O20" s="5"/>
      <c r="P20" s="36">
        <v>50</v>
      </c>
      <c r="Q20" s="36"/>
      <c r="R20" s="5" t="s">
        <v>0</v>
      </c>
      <c r="S20" s="13"/>
      <c r="T20" s="14"/>
      <c r="U20" s="15"/>
      <c r="V20" s="5"/>
      <c r="W20" s="5"/>
      <c r="X20" s="5"/>
      <c r="Y20" s="5"/>
      <c r="Z20" s="5"/>
      <c r="AA20" s="5"/>
      <c r="AB20" s="5"/>
      <c r="AC20" s="5"/>
      <c r="AD20" s="13"/>
      <c r="AE20" s="15"/>
      <c r="AF20" s="5"/>
      <c r="AG20" s="5"/>
      <c r="AH20" s="5"/>
      <c r="AI20" s="5"/>
      <c r="AJ20" s="5"/>
      <c r="AK20" s="5"/>
      <c r="AL20" s="5"/>
      <c r="AM20" s="5"/>
      <c r="AN20" s="6"/>
    </row>
    <row r="21" spans="2:40" ht="12" thickBot="1" x14ac:dyDescent="0.3">
      <c r="B21" s="4"/>
      <c r="C21" s="5"/>
      <c r="D21" s="7" t="s">
        <v>4</v>
      </c>
      <c r="E21" s="5"/>
      <c r="F21" s="13"/>
      <c r="G21" s="14"/>
      <c r="H21" s="15"/>
      <c r="I21" s="5"/>
      <c r="J21" s="7" t="s">
        <v>3</v>
      </c>
      <c r="K21" s="5"/>
      <c r="L21" s="5"/>
      <c r="M21" s="5" t="s">
        <v>39</v>
      </c>
      <c r="N21" s="5"/>
      <c r="O21" s="5"/>
      <c r="P21" s="5"/>
      <c r="Q21" s="7" t="s">
        <v>4</v>
      </c>
      <c r="R21" s="5"/>
      <c r="S21" s="13"/>
      <c r="T21" s="14"/>
      <c r="U21" s="15"/>
      <c r="V21" s="5"/>
      <c r="W21" s="7" t="s">
        <v>3</v>
      </c>
      <c r="X21" s="5"/>
      <c r="Y21" s="5"/>
      <c r="Z21" s="5"/>
      <c r="AA21" s="5"/>
      <c r="AB21" s="5"/>
      <c r="AC21" s="5"/>
      <c r="AD21" s="13"/>
      <c r="AE21" s="15"/>
      <c r="AF21" s="5"/>
      <c r="AG21" s="5"/>
      <c r="AH21" s="5"/>
      <c r="AI21" s="16" t="s">
        <v>2</v>
      </c>
      <c r="AJ21" s="5"/>
      <c r="AK21" s="5"/>
      <c r="AL21" s="5"/>
      <c r="AM21" s="5"/>
      <c r="AN21" s="6"/>
    </row>
    <row r="22" spans="2:40" x14ac:dyDescent="0.25">
      <c r="B22" s="4"/>
      <c r="C22" s="5"/>
      <c r="D22" s="17"/>
      <c r="E22" s="18"/>
      <c r="F22" s="14"/>
      <c r="G22" s="14"/>
      <c r="H22" s="14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4"/>
      <c r="T22" s="14"/>
      <c r="U22" s="14"/>
      <c r="V22" s="18"/>
      <c r="W22" s="19"/>
      <c r="X22" s="5"/>
      <c r="Y22" s="5"/>
      <c r="Z22" s="5"/>
      <c r="AA22" s="5"/>
      <c r="AB22" s="17"/>
      <c r="AC22" s="18"/>
      <c r="AD22" s="14"/>
      <c r="AE22" s="14"/>
      <c r="AF22" s="18"/>
      <c r="AG22" s="19"/>
      <c r="AH22" s="5"/>
      <c r="AI22" s="50">
        <v>1.1000000000000001</v>
      </c>
      <c r="AJ22" s="5"/>
      <c r="AK22" s="5"/>
      <c r="AL22" s="5"/>
      <c r="AM22" s="5"/>
      <c r="AN22" s="6"/>
    </row>
    <row r="23" spans="2:40" x14ac:dyDescent="0.25">
      <c r="B23" s="4"/>
      <c r="C23" s="5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20" t="s">
        <v>21</v>
      </c>
      <c r="Y23" s="35">
        <f>+AI22-Y24</f>
        <v>1.04</v>
      </c>
      <c r="Z23" s="35"/>
      <c r="AA23" s="5" t="s">
        <v>2</v>
      </c>
      <c r="AB23" s="13"/>
      <c r="AC23" s="14"/>
      <c r="AD23" s="14"/>
      <c r="AE23" s="14"/>
      <c r="AF23" s="14"/>
      <c r="AG23" s="15"/>
      <c r="AH23" s="5"/>
      <c r="AI23" s="50"/>
      <c r="AJ23" s="5"/>
      <c r="AK23" s="5"/>
      <c r="AL23" s="5"/>
      <c r="AM23" s="5"/>
      <c r="AN23" s="6"/>
    </row>
    <row r="24" spans="2:40" ht="12" thickBot="1" x14ac:dyDescent="0.3">
      <c r="B24" s="4"/>
      <c r="C24" s="5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  <c r="X24" s="20" t="s">
        <v>37</v>
      </c>
      <c r="Y24" s="36">
        <v>0.06</v>
      </c>
      <c r="Z24" s="36"/>
      <c r="AA24" s="5" t="s">
        <v>2</v>
      </c>
      <c r="AB24" s="21"/>
      <c r="AC24" s="22"/>
      <c r="AD24" s="22"/>
      <c r="AE24" s="22"/>
      <c r="AF24" s="22"/>
      <c r="AG24" s="23"/>
      <c r="AH24" s="5"/>
      <c r="AI24" s="50"/>
      <c r="AJ24" s="5"/>
      <c r="AK24" s="5"/>
      <c r="AL24" s="5"/>
      <c r="AM24" s="5"/>
      <c r="AN24" s="6"/>
    </row>
    <row r="25" spans="2:40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 t="s">
        <v>39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6"/>
    </row>
    <row r="26" spans="2:40" x14ac:dyDescent="0.25">
      <c r="B26" s="4"/>
      <c r="C26" s="5"/>
      <c r="D26" s="35">
        <f>+E28-F26/2</f>
        <v>1</v>
      </c>
      <c r="E26" s="35"/>
      <c r="F26" s="36">
        <v>0.5</v>
      </c>
      <c r="G26" s="36"/>
      <c r="H26" s="5" t="s">
        <v>2</v>
      </c>
      <c r="I26" s="5"/>
      <c r="J26" s="5"/>
      <c r="K26" s="5"/>
      <c r="L26" s="5"/>
      <c r="M26" s="35">
        <f>M28-F26/2-S26/2</f>
        <v>3.5</v>
      </c>
      <c r="N26" s="35"/>
      <c r="O26" s="5" t="s">
        <v>2</v>
      </c>
      <c r="P26" s="5"/>
      <c r="Q26" s="5"/>
      <c r="R26" s="5"/>
      <c r="S26" s="36">
        <v>0.5</v>
      </c>
      <c r="T26" s="36"/>
      <c r="U26" s="5" t="s">
        <v>2</v>
      </c>
      <c r="V26" s="35">
        <f>+U28-S26/2</f>
        <v>1</v>
      </c>
      <c r="W26" s="35"/>
      <c r="X26" s="5" t="s">
        <v>2</v>
      </c>
      <c r="Y26" s="5"/>
      <c r="Z26" s="5"/>
      <c r="AA26" s="5"/>
      <c r="AB26" s="36">
        <v>0.45</v>
      </c>
      <c r="AC26" s="36"/>
      <c r="AD26" s="36">
        <v>0.6</v>
      </c>
      <c r="AE26" s="36"/>
      <c r="AF26" s="35">
        <f>+AB26</f>
        <v>0.45</v>
      </c>
      <c r="AG26" s="35"/>
      <c r="AH26" s="5" t="s">
        <v>2</v>
      </c>
      <c r="AI26" s="5"/>
      <c r="AJ26" s="5"/>
      <c r="AK26" s="5"/>
      <c r="AL26" s="5"/>
      <c r="AM26" s="5"/>
      <c r="AN26" s="6"/>
    </row>
    <row r="27" spans="2:40" x14ac:dyDescent="0.2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6"/>
    </row>
    <row r="28" spans="2:40" x14ac:dyDescent="0.25">
      <c r="B28" s="4"/>
      <c r="C28" s="5"/>
      <c r="D28" s="5"/>
      <c r="E28" s="36">
        <v>1.25</v>
      </c>
      <c r="F28" s="36"/>
      <c r="G28" s="5" t="s">
        <v>2</v>
      </c>
      <c r="H28" s="5"/>
      <c r="I28" s="5"/>
      <c r="J28" s="5"/>
      <c r="K28" s="5"/>
      <c r="L28" s="5"/>
      <c r="M28" s="36">
        <v>4</v>
      </c>
      <c r="N28" s="36"/>
      <c r="O28" s="5" t="s">
        <v>2</v>
      </c>
      <c r="P28" s="5"/>
      <c r="Q28" s="5"/>
      <c r="R28" s="5"/>
      <c r="S28" s="5"/>
      <c r="T28" s="5"/>
      <c r="U28" s="36">
        <v>1.25</v>
      </c>
      <c r="V28" s="36"/>
      <c r="W28" s="5" t="s">
        <v>2</v>
      </c>
      <c r="X28" s="5"/>
      <c r="Y28" s="5"/>
      <c r="Z28" s="5"/>
      <c r="AA28" s="5"/>
      <c r="AB28" s="5"/>
      <c r="AC28" s="5"/>
      <c r="AD28" s="35">
        <f>+AB26+AD26+AF26</f>
        <v>1.5</v>
      </c>
      <c r="AE28" s="35"/>
      <c r="AF28" s="5" t="s">
        <v>2</v>
      </c>
      <c r="AG28" s="5"/>
      <c r="AH28" s="5"/>
      <c r="AI28" s="5"/>
      <c r="AJ28" s="5"/>
      <c r="AK28" s="5"/>
      <c r="AL28" s="5"/>
      <c r="AM28" s="5"/>
      <c r="AN28" s="6"/>
    </row>
    <row r="29" spans="2:40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"/>
    </row>
    <row r="30" spans="2:40" x14ac:dyDescent="0.25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35">
        <f>+E28+M28+U28</f>
        <v>6.5</v>
      </c>
      <c r="N30" s="35"/>
      <c r="O30" s="5" t="s">
        <v>2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"/>
    </row>
    <row r="31" spans="2:40" ht="10.15" customHeight="1" x14ac:dyDescent="0.2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"/>
    </row>
    <row r="32" spans="2:40" ht="10.15" customHeight="1" thickBot="1" x14ac:dyDescent="0.3">
      <c r="B32" s="4"/>
      <c r="C32" s="1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16"/>
      <c r="Y32" s="5"/>
      <c r="AN32" s="6"/>
    </row>
    <row r="33" spans="2:40" ht="10.15" customHeight="1" x14ac:dyDescent="0.25">
      <c r="B33" s="4"/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9"/>
      <c r="X33" s="16"/>
      <c r="Y33" s="5"/>
      <c r="AN33" s="6"/>
    </row>
    <row r="34" spans="2:40" ht="10.15" customHeight="1" thickBot="1" x14ac:dyDescent="0.3">
      <c r="B34" s="4"/>
      <c r="C34" s="16"/>
      <c r="D34" s="13"/>
      <c r="E34" s="14"/>
      <c r="F34" s="14"/>
      <c r="G34" s="24">
        <v>3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4">
        <v>9</v>
      </c>
      <c r="U34" s="14"/>
      <c r="V34" s="14"/>
      <c r="W34" s="15"/>
      <c r="X34" s="16"/>
      <c r="Y34" s="5"/>
      <c r="AN34" s="6"/>
    </row>
    <row r="35" spans="2:40" ht="10.15" customHeight="1" x14ac:dyDescent="0.25">
      <c r="B35" s="4"/>
      <c r="C35" s="8">
        <v>1</v>
      </c>
      <c r="D35" s="13"/>
      <c r="E35" s="24">
        <v>2</v>
      </c>
      <c r="F35" s="25"/>
      <c r="G35" s="26"/>
      <c r="H35" s="27"/>
      <c r="I35" s="28">
        <v>4</v>
      </c>
      <c r="J35" s="24">
        <v>5</v>
      </c>
      <c r="K35" s="14"/>
      <c r="L35" s="14"/>
      <c r="M35" s="24">
        <v>6</v>
      </c>
      <c r="N35" s="14"/>
      <c r="O35" s="14"/>
      <c r="P35" s="14"/>
      <c r="Q35" s="24">
        <v>7</v>
      </c>
      <c r="R35" s="24">
        <v>8</v>
      </c>
      <c r="S35" s="25"/>
      <c r="T35" s="26"/>
      <c r="U35" s="27"/>
      <c r="V35" s="24">
        <v>10</v>
      </c>
      <c r="W35" s="15"/>
      <c r="X35" s="8">
        <v>11</v>
      </c>
      <c r="Y35" s="5"/>
      <c r="AN35" s="6"/>
    </row>
    <row r="36" spans="2:40" ht="10.15" customHeight="1" thickBot="1" x14ac:dyDescent="0.3">
      <c r="B36" s="4"/>
      <c r="C36" s="16"/>
      <c r="D36" s="13"/>
      <c r="E36" s="14"/>
      <c r="F36" s="29"/>
      <c r="G36" s="30"/>
      <c r="H36" s="31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29"/>
      <c r="T36" s="30"/>
      <c r="U36" s="31"/>
      <c r="V36" s="14"/>
      <c r="W36" s="15"/>
      <c r="X36" s="16"/>
      <c r="Y36" s="5"/>
      <c r="AN36" s="6"/>
    </row>
    <row r="37" spans="2:40" ht="10.15" customHeight="1" x14ac:dyDescent="0.25">
      <c r="B37" s="4"/>
      <c r="C37" s="16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  <c r="X37" s="16"/>
      <c r="Y37" s="5"/>
      <c r="AN37" s="6"/>
    </row>
    <row r="38" spans="2:40" ht="10.15" customHeight="1" thickBot="1" x14ac:dyDescent="0.3">
      <c r="B38" s="4"/>
      <c r="C38" s="16"/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3"/>
      <c r="X38" s="16"/>
      <c r="Y38" s="5"/>
      <c r="AN38" s="6"/>
    </row>
    <row r="39" spans="2:40" ht="10.15" customHeight="1" x14ac:dyDescent="0.25">
      <c r="B39" s="4"/>
      <c r="C39" s="1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6"/>
      <c r="Y39" s="5"/>
      <c r="AN39" s="6"/>
    </row>
    <row r="40" spans="2:40" ht="10.15" customHeight="1" x14ac:dyDescent="0.25">
      <c r="B40" s="4"/>
      <c r="C40" s="38" t="s">
        <v>19</v>
      </c>
      <c r="D40" s="5"/>
      <c r="E40" s="5"/>
      <c r="F40" s="5"/>
      <c r="G40" s="5"/>
      <c r="H40" s="5" t="s">
        <v>21</v>
      </c>
      <c r="I40" s="35">
        <f>+Y23</f>
        <v>1.04</v>
      </c>
      <c r="J40" s="35"/>
      <c r="K40" s="5" t="s">
        <v>2</v>
      </c>
      <c r="L40" s="5"/>
      <c r="M40" s="5"/>
      <c r="N40" s="5"/>
      <c r="O40" s="5"/>
      <c r="P40" s="5" t="s">
        <v>21</v>
      </c>
      <c r="Q40" s="35">
        <f>+Y23</f>
        <v>1.04</v>
      </c>
      <c r="R40" s="35"/>
      <c r="S40" s="5" t="s">
        <v>2</v>
      </c>
      <c r="T40" s="5"/>
      <c r="U40" s="5"/>
      <c r="V40" s="5"/>
      <c r="W40" s="5"/>
      <c r="X40" s="38" t="s">
        <v>19</v>
      </c>
      <c r="Y40" s="5"/>
      <c r="AN40" s="6"/>
    </row>
    <row r="41" spans="2:40" ht="10.15" customHeight="1" x14ac:dyDescent="0.25">
      <c r="B41" s="4"/>
      <c r="C41" s="3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38"/>
      <c r="Y41" s="5"/>
      <c r="AN41" s="6"/>
    </row>
    <row r="42" spans="2:40" ht="10.15" customHeight="1" x14ac:dyDescent="0.25">
      <c r="B42" s="4"/>
      <c r="C42" s="3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38"/>
      <c r="Y42" s="5"/>
      <c r="AN42" s="6"/>
    </row>
    <row r="43" spans="2:40" x14ac:dyDescent="0.25">
      <c r="B43" s="4"/>
      <c r="C43" s="38">
        <f>+V13</f>
        <v>140.02366863905326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38">
        <f>+V14</f>
        <v>290.74556213017752</v>
      </c>
      <c r="Y43" s="5"/>
      <c r="AN43" s="6"/>
    </row>
    <row r="44" spans="2:40" x14ac:dyDescent="0.25">
      <c r="B44" s="4"/>
      <c r="C44" s="38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38"/>
      <c r="Y44" s="5"/>
      <c r="AN44" s="6"/>
    </row>
    <row r="45" spans="2:40" x14ac:dyDescent="0.25">
      <c r="B45" s="4"/>
      <c r="C45" s="3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38"/>
      <c r="Y45" s="5"/>
      <c r="AN45" s="6"/>
    </row>
    <row r="46" spans="2:40" x14ac:dyDescent="0.25">
      <c r="B46" s="4"/>
      <c r="C46" s="38" t="s">
        <v>44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38" t="s">
        <v>43</v>
      </c>
      <c r="Y46" s="5"/>
      <c r="AN46" s="6"/>
    </row>
    <row r="47" spans="2:40" x14ac:dyDescent="0.25">
      <c r="B47" s="4"/>
      <c r="C47" s="3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38"/>
      <c r="Y47" s="5"/>
      <c r="AN47" s="6"/>
    </row>
    <row r="48" spans="2:40" x14ac:dyDescent="0.25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42" t="s">
        <v>22</v>
      </c>
      <c r="AA48" s="43"/>
      <c r="AB48" s="48" t="s">
        <v>23</v>
      </c>
      <c r="AC48" s="48"/>
      <c r="AD48" s="48"/>
      <c r="AE48" s="48" t="s">
        <v>24</v>
      </c>
      <c r="AF48" s="48"/>
      <c r="AG48" s="48"/>
      <c r="AH48" s="48" t="s">
        <v>25</v>
      </c>
      <c r="AI48" s="48"/>
      <c r="AJ48" s="48"/>
      <c r="AK48" s="48" t="s">
        <v>26</v>
      </c>
      <c r="AL48" s="48"/>
      <c r="AM48" s="48"/>
      <c r="AN48" s="6"/>
    </row>
    <row r="49" spans="2:40" x14ac:dyDescent="0.25">
      <c r="B49" s="4"/>
      <c r="C49" s="5"/>
      <c r="D49" s="5"/>
      <c r="E49" s="5"/>
      <c r="F49" s="5"/>
      <c r="G49" s="5"/>
      <c r="H49" s="5"/>
      <c r="I49" s="5"/>
      <c r="J49" s="5"/>
      <c r="K49" s="5" t="s">
        <v>35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44"/>
      <c r="AA49" s="45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6"/>
    </row>
    <row r="50" spans="2:40" ht="15" x14ac:dyDescent="0.2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44"/>
      <c r="AA50" s="45"/>
      <c r="AB50" s="49" t="s">
        <v>27</v>
      </c>
      <c r="AC50" s="49"/>
      <c r="AD50" s="49"/>
      <c r="AE50" s="39" t="s">
        <v>28</v>
      </c>
      <c r="AF50" s="39"/>
      <c r="AG50" s="39"/>
      <c r="AH50" s="40" t="s">
        <v>32</v>
      </c>
      <c r="AI50" s="40"/>
      <c r="AJ50" s="40"/>
      <c r="AK50" s="40" t="s">
        <v>33</v>
      </c>
      <c r="AL50" s="40"/>
      <c r="AM50" s="40"/>
      <c r="AN50" s="6"/>
    </row>
    <row r="51" spans="2:40" ht="10.9" customHeight="1" thickBot="1" x14ac:dyDescent="0.3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46"/>
      <c r="AA51" s="47"/>
      <c r="AB51" s="41" t="s">
        <v>29</v>
      </c>
      <c r="AC51" s="41"/>
      <c r="AD51" s="41"/>
      <c r="AE51" s="87" t="s">
        <v>45</v>
      </c>
      <c r="AF51" s="41"/>
      <c r="AG51" s="41"/>
      <c r="AH51" s="41" t="s">
        <v>30</v>
      </c>
      <c r="AI51" s="41"/>
      <c r="AJ51" s="41"/>
      <c r="AK51" s="41" t="s">
        <v>31</v>
      </c>
      <c r="AL51" s="41"/>
      <c r="AM51" s="41"/>
      <c r="AN51" s="6"/>
    </row>
    <row r="52" spans="2:40" ht="10.9" customHeight="1" thickTop="1" x14ac:dyDescent="0.25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7">
        <v>1</v>
      </c>
      <c r="AA52" s="57"/>
      <c r="AB52" s="51">
        <v>0</v>
      </c>
      <c r="AC52" s="51"/>
      <c r="AD52" s="51"/>
      <c r="AE52" s="58">
        <f>+C43</f>
        <v>140.02366863905326</v>
      </c>
      <c r="AF52" s="59"/>
      <c r="AG52" s="60"/>
      <c r="AH52" s="51">
        <v>0</v>
      </c>
      <c r="AI52" s="51"/>
      <c r="AJ52" s="51"/>
      <c r="AK52" s="51">
        <v>0</v>
      </c>
      <c r="AL52" s="51"/>
      <c r="AM52" s="51"/>
      <c r="AN52" s="6"/>
    </row>
    <row r="53" spans="2:40" ht="10.9" customHeight="1" x14ac:dyDescent="0.25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49">
        <v>2</v>
      </c>
      <c r="AA53" s="49"/>
      <c r="AB53" s="52">
        <f>+D26</f>
        <v>1</v>
      </c>
      <c r="AC53" s="52"/>
      <c r="AD53" s="52"/>
      <c r="AE53" s="53">
        <f>$AE$52+(AB53*($AE$64-$AE$52)/$M$30)</f>
        <v>163.21165225307237</v>
      </c>
      <c r="AF53" s="54"/>
      <c r="AG53" s="55"/>
      <c r="AH53" s="52">
        <f>($AE$52+AE53)/2*AB53*$AD$28</f>
        <v>227.42649066909422</v>
      </c>
      <c r="AI53" s="52"/>
      <c r="AJ53" s="52"/>
      <c r="AK53" s="56">
        <f>($AE$52+AE53)/2*AB53*$AD$28*(2*$AE$52+AE53)/($AE$52+AE53)*AB53/3</f>
        <v>110.81474738279474</v>
      </c>
      <c r="AL53" s="56"/>
      <c r="AM53" s="56"/>
      <c r="AN53" s="6"/>
    </row>
    <row r="54" spans="2:40" ht="10.9" customHeight="1" x14ac:dyDescent="0.25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64">
        <v>3</v>
      </c>
      <c r="AA54" s="65"/>
      <c r="AB54" s="68">
        <f>+D26+F26/2</f>
        <v>1.25</v>
      </c>
      <c r="AC54" s="69"/>
      <c r="AD54" s="70"/>
      <c r="AE54" s="74">
        <f>$AE$52+(AB54*($AE$64-$AE$52)/$M$30)</f>
        <v>169.00864815657715</v>
      </c>
      <c r="AF54" s="75"/>
      <c r="AG54" s="76"/>
      <c r="AH54" s="52">
        <f>($AE$52+AE54)/2*AB54*$AD$28</f>
        <v>289.71779699590354</v>
      </c>
      <c r="AI54" s="52"/>
      <c r="AJ54" s="52"/>
      <c r="AK54" s="56">
        <f>($AE$52+AE54)/2*AB54*$AD$28*(2*$AE$52+AE54)/($AE$52+AE54)*AB54/3</f>
        <v>175.41249431042328</v>
      </c>
      <c r="AL54" s="56"/>
      <c r="AM54" s="56"/>
      <c r="AN54" s="6"/>
    </row>
    <row r="55" spans="2:40" ht="10.9" customHeight="1" x14ac:dyDescent="0.25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66"/>
      <c r="AA55" s="67"/>
      <c r="AB55" s="71"/>
      <c r="AC55" s="72"/>
      <c r="AD55" s="73"/>
      <c r="AE55" s="58"/>
      <c r="AF55" s="59"/>
      <c r="AG55" s="60"/>
      <c r="AH55" s="61">
        <f>+AH54-F16</f>
        <v>-640.28220300409646</v>
      </c>
      <c r="AI55" s="62"/>
      <c r="AJ55" s="63"/>
      <c r="AK55" s="56">
        <f>($AE$52+AE54)/2*AB54*$AD$28*(2*$AE$52+AE54)/($AE$52+AE54)*AB54/3+$I$19+$C$20*$AI$22</f>
        <v>361.41249431042331</v>
      </c>
      <c r="AL55" s="56"/>
      <c r="AM55" s="56"/>
      <c r="AN55" s="6"/>
    </row>
    <row r="56" spans="2:40" ht="10.9" customHeight="1" x14ac:dyDescent="0.25">
      <c r="B56" s="4"/>
      <c r="C56" s="5"/>
      <c r="D56" s="5"/>
      <c r="E56" s="5"/>
      <c r="F56" s="5"/>
      <c r="G56" s="5"/>
      <c r="H56" s="5"/>
      <c r="I56" s="35">
        <f>F16*2/(AD28*(C43+AE58))-E28</f>
        <v>2.1950940256063216</v>
      </c>
      <c r="J56" s="35"/>
      <c r="K56" s="5" t="s">
        <v>2</v>
      </c>
      <c r="L56" s="5"/>
      <c r="M56" s="5"/>
      <c r="N56" s="5"/>
      <c r="O56" s="5"/>
      <c r="P56" s="35">
        <f>+M28-I56</f>
        <v>1.8049059743936784</v>
      </c>
      <c r="Q56" s="35"/>
      <c r="R56" s="5" t="s">
        <v>2</v>
      </c>
      <c r="S56" s="5"/>
      <c r="T56" s="5"/>
      <c r="U56" s="5"/>
      <c r="V56" s="5"/>
      <c r="W56" s="5"/>
      <c r="X56" s="5"/>
      <c r="Y56" s="5"/>
      <c r="Z56" s="49">
        <v>4</v>
      </c>
      <c r="AA56" s="49"/>
      <c r="AB56" s="52">
        <f>+D26+F26</f>
        <v>1.5</v>
      </c>
      <c r="AC56" s="52"/>
      <c r="AD56" s="52"/>
      <c r="AE56" s="53">
        <f>$AE$52+(AB56*($AE$64-$AE$52)/$M$30)</f>
        <v>174.80564406008193</v>
      </c>
      <c r="AF56" s="54"/>
      <c r="AG56" s="55"/>
      <c r="AH56" s="52">
        <f t="shared" ref="AH56:AH61" si="0">($AE$52+AE56)/2*AB56*$AD$28-$F$16</f>
        <v>-575.81702321347291</v>
      </c>
      <c r="AI56" s="52"/>
      <c r="AJ56" s="52"/>
      <c r="AK56" s="56">
        <f>($AE$52+AE56)/2*AB56*$AD$28*(2*$AE$52+AE56)/($AE$52+AE56)*AB56/3+$I$19+$C$20*$AI$22-$F$16*F26/2</f>
        <v>209.35480200273105</v>
      </c>
      <c r="AL56" s="56"/>
      <c r="AM56" s="56"/>
      <c r="AN56" s="6"/>
    </row>
    <row r="57" spans="2:40" ht="10.9" customHeight="1" x14ac:dyDescent="0.25"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49">
        <v>5</v>
      </c>
      <c r="AA57" s="49"/>
      <c r="AB57" s="52">
        <f>+D26+F26+I40</f>
        <v>2.54</v>
      </c>
      <c r="AC57" s="52"/>
      <c r="AD57" s="52"/>
      <c r="AE57" s="53">
        <f>$AE$52+(AB57*($AE$64-$AE$52)/$M$30)</f>
        <v>198.92114701866183</v>
      </c>
      <c r="AF57" s="54"/>
      <c r="AG57" s="55"/>
      <c r="AH57" s="52">
        <f t="shared" si="0"/>
        <v>-284.31012617205272</v>
      </c>
      <c r="AI57" s="52"/>
      <c r="AJ57" s="52"/>
      <c r="AK57" s="56">
        <f>($AE$52+AE57)/2*AB57*$AD$28*(2*$AE$52+AE57)/($AE$52+AE57)*AB57/3+$I$19+$C$20*$AI$22-$F$16*(F26/2+I40)</f>
        <v>-241.1717316777424</v>
      </c>
      <c r="AL57" s="56"/>
      <c r="AM57" s="56"/>
      <c r="AN57" s="6"/>
    </row>
    <row r="58" spans="2:40" ht="10.9" customHeight="1" x14ac:dyDescent="0.25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77">
        <v>6</v>
      </c>
      <c r="AA58" s="77"/>
      <c r="AB58" s="56">
        <f>+E28+I56</f>
        <v>3.4450940256063216</v>
      </c>
      <c r="AC58" s="56"/>
      <c r="AD58" s="56"/>
      <c r="AE58" s="78">
        <f>SQRT(F16*2*(X43-C43)/(M30*AD28)+C43^2)</f>
        <v>219.9084524535678</v>
      </c>
      <c r="AF58" s="79"/>
      <c r="AG58" s="80"/>
      <c r="AH58" s="56">
        <f t="shared" si="0"/>
        <v>0</v>
      </c>
      <c r="AI58" s="56"/>
      <c r="AJ58" s="56"/>
      <c r="AK58" s="56">
        <f>($AE$52+AE58)/2*AB58*$AD$28*(2*$AE$52+AE58)/($AE$52+AE58)*AB58/3+$I$19+$C$20*$AI$22-$F$16*(I56)</f>
        <v>-371.98451745812235</v>
      </c>
      <c r="AL58" s="56"/>
      <c r="AM58" s="56"/>
      <c r="AN58" s="6"/>
    </row>
    <row r="59" spans="2:40" ht="10.9" customHeight="1" x14ac:dyDescent="0.25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49">
        <v>7</v>
      </c>
      <c r="AA59" s="49"/>
      <c r="AB59" s="52">
        <f>+D26+F26+M26-Q40</f>
        <v>3.96</v>
      </c>
      <c r="AC59" s="52"/>
      <c r="AD59" s="52"/>
      <c r="AE59" s="53">
        <f>$AE$52+(AB59*($AE$64-$AE$52)/$M$30)</f>
        <v>231.84808375056895</v>
      </c>
      <c r="AF59" s="54"/>
      <c r="AG59" s="55"/>
      <c r="AH59" s="52">
        <f t="shared" si="0"/>
        <v>174.45910459717788</v>
      </c>
      <c r="AI59" s="52"/>
      <c r="AJ59" s="52"/>
      <c r="AK59" s="56">
        <f>($AE$52+AE59)/2*AB59*$AD$28*(2*$AE$52+AE59)/($AE$52+AE59)*AB59/3+$I$19+$C$20*$AI$22-$F$16*(F26/2+M26-Q40)</f>
        <v>-327.46519139918109</v>
      </c>
      <c r="AL59" s="56"/>
      <c r="AM59" s="56"/>
      <c r="AN59" s="6"/>
    </row>
    <row r="60" spans="2:40" ht="10.9" customHeight="1" x14ac:dyDescent="0.25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49">
        <v>8</v>
      </c>
      <c r="AA60" s="49"/>
      <c r="AB60" s="52">
        <f>+D26+F26+M26</f>
        <v>5</v>
      </c>
      <c r="AC60" s="52"/>
      <c r="AD60" s="52"/>
      <c r="AE60" s="53">
        <f>$AE$52+(AB60*($AE$64-$AE$52)/$M$30)</f>
        <v>255.96358670914884</v>
      </c>
      <c r="AF60" s="54"/>
      <c r="AG60" s="55"/>
      <c r="AH60" s="52">
        <f t="shared" si="0"/>
        <v>554.95220755575792</v>
      </c>
      <c r="AI60" s="52"/>
      <c r="AJ60" s="52"/>
      <c r="AK60" s="56">
        <f>($AE$52+AE60)/2*AB60*$AD$28*(2*$AE$52+AE60)/($AE$52+AE60)*AB60/3+$I$19+$C$20*$AI$22-$F$16*(F26/2+M26)</f>
        <v>48.568274920346084</v>
      </c>
      <c r="AL60" s="56"/>
      <c r="AM60" s="56"/>
      <c r="AN60" s="6"/>
    </row>
    <row r="61" spans="2:40" ht="10.9" customHeight="1" x14ac:dyDescent="0.25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64">
        <v>9</v>
      </c>
      <c r="AA61" s="65"/>
      <c r="AB61" s="68">
        <f>+E28+M28</f>
        <v>5.25</v>
      </c>
      <c r="AC61" s="69"/>
      <c r="AD61" s="70"/>
      <c r="AE61" s="74">
        <f>$AE$52+(AB61*($AE$64-$AE$52)/$M$30)</f>
        <v>261.76058261265359</v>
      </c>
      <c r="AF61" s="75"/>
      <c r="AG61" s="76"/>
      <c r="AH61" s="52">
        <f t="shared" si="0"/>
        <v>652.02548930359558</v>
      </c>
      <c r="AI61" s="52"/>
      <c r="AJ61" s="52"/>
      <c r="AK61" s="56">
        <f>($AE$52+AE61)/2*AB61*$AD$28*(2*$AE$52+AE61)/($AE$52+AE61)*AB61/3+$I$19+$C$20*$AI$22-$F$16*(M28)</f>
        <v>199.39519799726804</v>
      </c>
      <c r="AL61" s="56"/>
      <c r="AM61" s="56"/>
      <c r="AN61" s="6"/>
    </row>
    <row r="62" spans="2:40" ht="10.9" customHeight="1" x14ac:dyDescent="0.25"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66"/>
      <c r="AA62" s="67"/>
      <c r="AB62" s="71"/>
      <c r="AC62" s="72"/>
      <c r="AD62" s="73"/>
      <c r="AE62" s="58"/>
      <c r="AF62" s="59"/>
      <c r="AG62" s="60"/>
      <c r="AH62" s="61">
        <f>+AH61-S16</f>
        <v>-517.97451069640442</v>
      </c>
      <c r="AI62" s="62"/>
      <c r="AJ62" s="63"/>
      <c r="AK62" s="81">
        <f>($AE$52+AE61)/2*AB61*$AD$28*(2*$AE$52+AE61)/($AE$52+AE61)*AB61/3+$I$19+$C$20*$AI$22-$F$16*(M28)+$V$19+$P$20*$AI$22</f>
        <v>329.39519799726804</v>
      </c>
      <c r="AL62" s="82"/>
      <c r="AM62" s="83"/>
      <c r="AN62" s="6"/>
    </row>
    <row r="63" spans="2:40" ht="10.9" customHeight="1" x14ac:dyDescent="0.25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49">
        <v>10</v>
      </c>
      <c r="AA63" s="49"/>
      <c r="AB63" s="52">
        <f>+E28+M28+S26/2</f>
        <v>5.5</v>
      </c>
      <c r="AC63" s="52"/>
      <c r="AD63" s="52"/>
      <c r="AE63" s="53">
        <f>$AE$52+(AB63*($AE$64-$AE$52)/$M$30)</f>
        <v>267.5575785161584</v>
      </c>
      <c r="AF63" s="54"/>
      <c r="AG63" s="55"/>
      <c r="AH63" s="52">
        <f>($AE$52+AE63)/2*AB63*$AD$28-$F$16-$S$16</f>
        <v>-418.72735548475202</v>
      </c>
      <c r="AI63" s="52"/>
      <c r="AJ63" s="52"/>
      <c r="AK63" s="81">
        <f>($AE$52+AE63)/2*AB63*$AD$28*(2*$AE$52+AE63)/($AE$52+AE63)*AB63/3+$I$19+$C$20*$AI$22-$F$16*(M28+S26/2)+$V$19+$P$20*$AI$22-$S$16*S26/2</f>
        <v>212.26217569412711</v>
      </c>
      <c r="AL63" s="82"/>
      <c r="AM63" s="83"/>
      <c r="AN63" s="6"/>
    </row>
    <row r="64" spans="2:40" ht="10.9" customHeight="1" x14ac:dyDescent="0.25">
      <c r="B64" s="4"/>
      <c r="C64" s="5"/>
      <c r="D64" s="5"/>
      <c r="E64" s="5"/>
      <c r="F64" s="5"/>
      <c r="G64" s="5"/>
      <c r="H64" s="5"/>
      <c r="I64" s="5"/>
      <c r="J64" s="5"/>
      <c r="K64" s="5" t="s">
        <v>36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49">
        <v>11</v>
      </c>
      <c r="AA64" s="49"/>
      <c r="AB64" s="52">
        <f>+M30</f>
        <v>6.5</v>
      </c>
      <c r="AC64" s="52"/>
      <c r="AD64" s="52"/>
      <c r="AE64" s="78">
        <f>+X43</f>
        <v>290.74556213017752</v>
      </c>
      <c r="AF64" s="79"/>
      <c r="AG64" s="80"/>
      <c r="AH64" s="52">
        <f>($AE$52+AE64)/2*AB64*$AD$28-$F$16-$S$16</f>
        <v>0</v>
      </c>
      <c r="AI64" s="52"/>
      <c r="AJ64" s="52"/>
      <c r="AK64" s="81">
        <f>($AE$52+AE64)/2*AB64*$AD$28*(2*$AE$52+AE64)/($AE$52+AE64)*AB64/3+$I$19+$C$20*$AI$22-$F$16*(M28+U28)+$V$19+$P$20*$AI$22-$S$16*U28</f>
        <v>0</v>
      </c>
      <c r="AL64" s="82"/>
      <c r="AM64" s="83"/>
      <c r="AN64" s="6"/>
    </row>
    <row r="65" spans="2:40" ht="10.9" customHeight="1" x14ac:dyDescent="0.25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6"/>
    </row>
    <row r="66" spans="2:40" ht="10.9" customHeight="1" x14ac:dyDescent="0.25"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6"/>
    </row>
    <row r="67" spans="2:40" ht="10.9" customHeight="1" x14ac:dyDescent="0.25"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6"/>
    </row>
    <row r="68" spans="2:40" ht="10.9" customHeight="1" thickBot="1" x14ac:dyDescent="0.3">
      <c r="B68" s="33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4"/>
    </row>
    <row r="69" spans="2:40" ht="10.9" customHeight="1" x14ac:dyDescent="0.25"/>
    <row r="70" spans="2:40" ht="10.9" customHeight="1" x14ac:dyDescent="0.25"/>
    <row r="71" spans="2:40" ht="10.9" customHeight="1" x14ac:dyDescent="0.25"/>
    <row r="72" spans="2:40" ht="10.9" customHeight="1" x14ac:dyDescent="0.25"/>
  </sheetData>
  <sheetProtection algorithmName="SHA-512" hashValue="TvYeoWCqRwA6V2jZG3J3wx08+2d5950EohZRml6QVWZqm7W3yRJmCIOU7nkraWVtO9ej8esIlYJ5yHyudLPjtQ==" saltValue="z7VLwjaL4Jyy3xxcCxwwHw==" spinCount="100000" sheet="1" objects="1" scenarios="1"/>
  <mergeCells count="135">
    <mergeCell ref="AK64:AM64"/>
    <mergeCell ref="B2:AN2"/>
    <mergeCell ref="Z64:AA64"/>
    <mergeCell ref="AB64:AD64"/>
    <mergeCell ref="AE64:AG64"/>
    <mergeCell ref="AH64:AJ64"/>
    <mergeCell ref="AK61:AM61"/>
    <mergeCell ref="AH62:AJ62"/>
    <mergeCell ref="AK62:AM62"/>
    <mergeCell ref="Z63:AA63"/>
    <mergeCell ref="AB63:AD63"/>
    <mergeCell ref="AE63:AG63"/>
    <mergeCell ref="AH63:AJ63"/>
    <mergeCell ref="AK63:AM63"/>
    <mergeCell ref="Z61:AA62"/>
    <mergeCell ref="AB61:AD62"/>
    <mergeCell ref="AE61:AG62"/>
    <mergeCell ref="AH61:AJ61"/>
    <mergeCell ref="AK59:AM59"/>
    <mergeCell ref="Z60:AA60"/>
    <mergeCell ref="AB60:AD60"/>
    <mergeCell ref="AE60:AG60"/>
    <mergeCell ref="AH60:AJ60"/>
    <mergeCell ref="AK60:AM60"/>
    <mergeCell ref="Z59:AA59"/>
    <mergeCell ref="AB59:AD59"/>
    <mergeCell ref="AE59:AG59"/>
    <mergeCell ref="AH59:AJ59"/>
    <mergeCell ref="AK57:AM57"/>
    <mergeCell ref="Z58:AA58"/>
    <mergeCell ref="AB58:AD58"/>
    <mergeCell ref="AE58:AG58"/>
    <mergeCell ref="AH58:AJ58"/>
    <mergeCell ref="AK58:AM58"/>
    <mergeCell ref="Z57:AA57"/>
    <mergeCell ref="AB57:AD57"/>
    <mergeCell ref="AE57:AG57"/>
    <mergeCell ref="AH57:AJ57"/>
    <mergeCell ref="AK54:AM54"/>
    <mergeCell ref="AH55:AJ55"/>
    <mergeCell ref="AK55:AM55"/>
    <mergeCell ref="Z56:AA56"/>
    <mergeCell ref="AB56:AD56"/>
    <mergeCell ref="AE56:AG56"/>
    <mergeCell ref="AH56:AJ56"/>
    <mergeCell ref="AK56:AM56"/>
    <mergeCell ref="Z54:AA55"/>
    <mergeCell ref="AB54:AD55"/>
    <mergeCell ref="AE54:AG55"/>
    <mergeCell ref="AH54:AJ54"/>
    <mergeCell ref="AK52:AM52"/>
    <mergeCell ref="Z53:AA53"/>
    <mergeCell ref="AB53:AD53"/>
    <mergeCell ref="AE53:AG53"/>
    <mergeCell ref="AH53:AJ53"/>
    <mergeCell ref="AK53:AM53"/>
    <mergeCell ref="Z52:AA52"/>
    <mergeCell ref="AB52:AD52"/>
    <mergeCell ref="AE52:AG52"/>
    <mergeCell ref="AH52:AJ52"/>
    <mergeCell ref="AE50:AG50"/>
    <mergeCell ref="AH50:AJ50"/>
    <mergeCell ref="AK50:AM50"/>
    <mergeCell ref="AB51:AD51"/>
    <mergeCell ref="AE51:AG51"/>
    <mergeCell ref="AH51:AJ51"/>
    <mergeCell ref="AK51:AM51"/>
    <mergeCell ref="Y23:Z23"/>
    <mergeCell ref="Z48:AA51"/>
    <mergeCell ref="AB48:AD49"/>
    <mergeCell ref="AE48:AG49"/>
    <mergeCell ref="AH48:AJ49"/>
    <mergeCell ref="AK48:AM49"/>
    <mergeCell ref="AB50:AD50"/>
    <mergeCell ref="AD28:AE28"/>
    <mergeCell ref="AD26:AE26"/>
    <mergeCell ref="AB26:AC26"/>
    <mergeCell ref="AF26:AG26"/>
    <mergeCell ref="AI22:AI24"/>
    <mergeCell ref="X40:X42"/>
    <mergeCell ref="I40:J40"/>
    <mergeCell ref="Q40:R40"/>
    <mergeCell ref="I56:J56"/>
    <mergeCell ref="P56:Q56"/>
    <mergeCell ref="Y24:Z24"/>
    <mergeCell ref="X46:X47"/>
    <mergeCell ref="X43:X45"/>
    <mergeCell ref="C43:C45"/>
    <mergeCell ref="C46:C47"/>
    <mergeCell ref="C40:C42"/>
    <mergeCell ref="F26:G26"/>
    <mergeCell ref="D26:E26"/>
    <mergeCell ref="M26:N26"/>
    <mergeCell ref="S26:T26"/>
    <mergeCell ref="V26:W26"/>
    <mergeCell ref="E28:F28"/>
    <mergeCell ref="M28:N28"/>
    <mergeCell ref="M30:N30"/>
    <mergeCell ref="U28:V28"/>
    <mergeCell ref="F16:G16"/>
    <mergeCell ref="C20:D20"/>
    <mergeCell ref="I19:J19"/>
    <mergeCell ref="V19:W19"/>
    <mergeCell ref="P20:Q20"/>
    <mergeCell ref="S16:T16"/>
    <mergeCell ref="F5:G5"/>
    <mergeCell ref="I5:J5"/>
    <mergeCell ref="L5:M5"/>
    <mergeCell ref="O5:P5"/>
    <mergeCell ref="R5:S5"/>
    <mergeCell ref="U5:V5"/>
    <mergeCell ref="S14:T14"/>
    <mergeCell ref="V14:W14"/>
    <mergeCell ref="J13:K13"/>
    <mergeCell ref="M13:N13"/>
    <mergeCell ref="P13:Q13"/>
    <mergeCell ref="S13:T13"/>
    <mergeCell ref="V13:W13"/>
    <mergeCell ref="J14:K14"/>
    <mergeCell ref="M14:N14"/>
    <mergeCell ref="P14:Q14"/>
    <mergeCell ref="AG5:AH5"/>
    <mergeCell ref="AJ5:AK5"/>
    <mergeCell ref="E7:F7"/>
    <mergeCell ref="H7:I7"/>
    <mergeCell ref="K7:L7"/>
    <mergeCell ref="F9:G9"/>
    <mergeCell ref="I9:J9"/>
    <mergeCell ref="N9:O9"/>
    <mergeCell ref="E11:F11"/>
    <mergeCell ref="H11:I11"/>
    <mergeCell ref="K11:L11"/>
    <mergeCell ref="X5:Y5"/>
    <mergeCell ref="AA5:AB5"/>
    <mergeCell ref="AD5:AE5"/>
  </mergeCells>
  <pageMargins left="0.7" right="0.7" top="0.75" bottom="0.75" header="0.3" footer="0.3"/>
  <pageSetup paperSize="9" orientation="portrait" r:id="rId1"/>
  <ignoredErrors>
    <ignoredError sqref="AE5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2016-06-23T07:27:48Z</dcterms:created>
  <dcterms:modified xsi:type="dcterms:W3CDTF">2018-12-22T08:23:44Z</dcterms:modified>
</cp:coreProperties>
</file>