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Gurcan Dosyalar\ozel\satis\yeni_yönetmelige_gore_hesaplar(sifreli)\cesitli_hesaplamalar\"/>
    </mc:Choice>
  </mc:AlternateContent>
  <xr:revisionPtr revIDLastSave="0" documentId="13_ncr:1_{4D4E3E0B-0DF3-40E6-A96B-7D84FB2DA4E4}" xr6:coauthVersionLast="47" xr6:coauthVersionMax="47" xr10:uidLastSave="{00000000-0000-0000-0000-000000000000}"/>
  <bookViews>
    <workbookView xWindow="-120" yWindow="-120" windowWidth="29040" windowHeight="15840" xr2:uid="{D180CC3E-C6CB-4540-9507-74978AE895D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22" i="1" l="1"/>
  <c r="Y17" i="1"/>
  <c r="Y22" i="1" s="1"/>
  <c r="AA49" i="1"/>
  <c r="U53" i="1" s="1"/>
  <c r="AA46" i="1"/>
  <c r="O53" i="1" s="1"/>
  <c r="AA78" i="1"/>
  <c r="AA81" i="1" s="1"/>
  <c r="AA77" i="1"/>
  <c r="X81" i="1" s="1"/>
  <c r="AA73" i="1"/>
  <c r="O81" i="1" s="1"/>
  <c r="Y19" i="1"/>
  <c r="AE22" i="1" s="1"/>
  <c r="Y18" i="1"/>
  <c r="AB22" i="1" s="1"/>
  <c r="Y15" i="1"/>
  <c r="Y13" i="1"/>
  <c r="M22" i="1" s="1"/>
  <c r="S22" i="1"/>
  <c r="Y14" i="1"/>
  <c r="P22" i="1" s="1"/>
  <c r="Y16" i="1"/>
  <c r="V22" i="1" s="1"/>
  <c r="AA45" i="1"/>
  <c r="L53" i="1" s="1"/>
  <c r="AA72" i="1"/>
  <c r="L81" i="1" s="1"/>
  <c r="AA75" i="1"/>
  <c r="R81" i="1" s="1"/>
  <c r="AA76" i="1"/>
  <c r="U81" i="1" s="1"/>
  <c r="AA79" i="1" a="1"/>
  <c r="AA79" i="1" s="1"/>
  <c r="AD81" i="1" s="1"/>
  <c r="H81" i="1"/>
  <c r="L78" i="1"/>
  <c r="H53" i="1"/>
  <c r="AA51" i="1" a="1"/>
  <c r="AA51" i="1" s="1"/>
  <c r="X53" i="1" s="1"/>
  <c r="AA47" i="1"/>
  <c r="R53" i="1" s="1"/>
  <c r="I22" i="1"/>
  <c r="Y20" i="1" a="1"/>
  <c r="Y20" i="1" s="1"/>
  <c r="AH22" i="1" s="1"/>
  <c r="AA53" i="1" l="1"/>
  <c r="AG81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<sst xmlns="http://schemas.openxmlformats.org/spreadsheetml/2006/main" count="411" uniqueCount="317">
  <si>
    <t>K1 (iksa plan katsayısı)</t>
  </si>
  <si>
    <t xml:space="preserve">L &lt; 50 m </t>
  </si>
  <si>
    <t xml:space="preserve">D &lt; 7 m </t>
  </si>
  <si>
    <t>7 =&lt; D &lt; 14 m</t>
  </si>
  <si>
    <t>50 =&lt; L &lt; 100 m</t>
  </si>
  <si>
    <t>100 =&lt; L &lt; 200 m</t>
  </si>
  <si>
    <t>200 =&lt; L &lt; 400 m</t>
  </si>
  <si>
    <t>400 =&lt; L &lt; 800 m</t>
  </si>
  <si>
    <t xml:space="preserve">D &gt;= 25 m </t>
  </si>
  <si>
    <t>K2 (kazı derinliği katsayısı)</t>
  </si>
  <si>
    <t>K3 (komşu yapı katsayısı)</t>
  </si>
  <si>
    <t xml:space="preserve">B &lt; D </t>
  </si>
  <si>
    <t>D / 2 &lt; B =&lt; D</t>
  </si>
  <si>
    <t>B =&lt; D / 2</t>
  </si>
  <si>
    <t>yok</t>
  </si>
  <si>
    <t>var</t>
  </si>
  <si>
    <t>geçici</t>
  </si>
  <si>
    <t>kalıcı</t>
  </si>
  <si>
    <t>ZA , ZB</t>
  </si>
  <si>
    <t>ZC , ZD</t>
  </si>
  <si>
    <t>ZE , ZF</t>
  </si>
  <si>
    <t>ADANA</t>
  </si>
  <si>
    <t>ADIYAMAN</t>
  </si>
  <si>
    <t>ELBİSTAN</t>
  </si>
  <si>
    <t>K.MARAŞ</t>
  </si>
  <si>
    <t>KOZAN</t>
  </si>
  <si>
    <t>NİĞDE</t>
  </si>
  <si>
    <t>OSMANİYE</t>
  </si>
  <si>
    <t>ANKARA</t>
  </si>
  <si>
    <t>AFYON</t>
  </si>
  <si>
    <t>BARTIN</t>
  </si>
  <si>
    <t>BOLU</t>
  </si>
  <si>
    <t>ÇORUM</t>
  </si>
  <si>
    <t>KARABÜK</t>
  </si>
  <si>
    <t>KASTAMONU</t>
  </si>
  <si>
    <t>KAYSERİ</t>
  </si>
  <si>
    <t>KDZ.EREĞLİ</t>
  </si>
  <si>
    <t>KIRŞEHİR</t>
  </si>
  <si>
    <t>NEVŞEHİR</t>
  </si>
  <si>
    <t>SİVAS</t>
  </si>
  <si>
    <t>YOZGAT</t>
  </si>
  <si>
    <t>ZONGULDAK</t>
  </si>
  <si>
    <t>ANTALYA</t>
  </si>
  <si>
    <t>ALANYA</t>
  </si>
  <si>
    <t>BURDUR</t>
  </si>
  <si>
    <t>FİNİKE</t>
  </si>
  <si>
    <t>ISPARTA</t>
  </si>
  <si>
    <t>MANAVGAT</t>
  </si>
  <si>
    <t>SERİK</t>
  </si>
  <si>
    <t>AYDIN</t>
  </si>
  <si>
    <t>DİDİM</t>
  </si>
  <si>
    <t>KUŞADASI</t>
  </si>
  <si>
    <t>NAZİLLİ</t>
  </si>
  <si>
    <t>SÖKE</t>
  </si>
  <si>
    <t>BALIKESİR</t>
  </si>
  <si>
    <t>ALTUOLUK</t>
  </si>
  <si>
    <t>AYVALIK</t>
  </si>
  <si>
    <t>BANDIRMA</t>
  </si>
  <si>
    <t>BURHANİYE</t>
  </si>
  <si>
    <t>EDREMİT</t>
  </si>
  <si>
    <t>ERDEK</t>
  </si>
  <si>
    <t>BURSA</t>
  </si>
  <si>
    <t>BİLECİK</t>
  </si>
  <si>
    <t>BOZÜYÜK</t>
  </si>
  <si>
    <t>GEMLİK</t>
  </si>
  <si>
    <t>İNEGÖL</t>
  </si>
  <si>
    <t>KÜTAHYA</t>
  </si>
  <si>
    <t xml:space="preserve">M.KEMALPAŞA </t>
  </si>
  <si>
    <t>SİMAV</t>
  </si>
  <si>
    <t>TAVŞANLI</t>
  </si>
  <si>
    <t>YALOVA</t>
  </si>
  <si>
    <t>ÇANAKKALE</t>
  </si>
  <si>
    <t>AYVACIK</t>
  </si>
  <si>
    <t>BİGA</t>
  </si>
  <si>
    <t>GELİBOLU</t>
  </si>
  <si>
    <t>DİYARBAKIR</t>
  </si>
  <si>
    <t>BATMAN</t>
  </si>
  <si>
    <t>BİNGÖL</t>
  </si>
  <si>
    <t>ELAZIĞ</t>
  </si>
  <si>
    <t>MALATYA</t>
  </si>
  <si>
    <t>MARDİN</t>
  </si>
  <si>
    <t>ŞANLIURFA</t>
  </si>
  <si>
    <t>TUNCELİ</t>
  </si>
  <si>
    <t>SİİRT</t>
  </si>
  <si>
    <t>ŞIRNAK-CİZRE</t>
  </si>
  <si>
    <t>ERZURUM</t>
  </si>
  <si>
    <t>ERZİNCAN</t>
  </si>
  <si>
    <t>IĞDIR</t>
  </si>
  <si>
    <t>KARS</t>
  </si>
  <si>
    <t>ARDAHAN</t>
  </si>
  <si>
    <t>BAYBURT</t>
  </si>
  <si>
    <t>ESKİŞEHİR</t>
  </si>
  <si>
    <t>GAZİANTEP</t>
  </si>
  <si>
    <t>KİLİS</t>
  </si>
  <si>
    <t>HATAY</t>
  </si>
  <si>
    <t>İSKENDERUN</t>
  </si>
  <si>
    <t>SAMANDAĞ</t>
  </si>
  <si>
    <t>İSTANBUL</t>
  </si>
  <si>
    <t>BAKIRKÖY</t>
  </si>
  <si>
    <t>KADIKÖY</t>
  </si>
  <si>
    <t>SİLİVRİ</t>
  </si>
  <si>
    <t>İZMİR</t>
  </si>
  <si>
    <t>ALİAĞA</t>
  </si>
  <si>
    <t>BERGAMA</t>
  </si>
  <si>
    <t>DİKİLİ</t>
  </si>
  <si>
    <t>ÖDEMİŞ</t>
  </si>
  <si>
    <t>SELÇUK</t>
  </si>
  <si>
    <t>TİRE</t>
  </si>
  <si>
    <t>KOCAELİ</t>
  </si>
  <si>
    <t>GEBZE</t>
  </si>
  <si>
    <t>KONYA</t>
  </si>
  <si>
    <t>AKSARAY</t>
  </si>
  <si>
    <t>AKŞEHİR</t>
  </si>
  <si>
    <t>BEYŞEHİR</t>
  </si>
  <si>
    <t>KONYA-EREĞLİ</t>
  </si>
  <si>
    <t>KARAMAN</t>
  </si>
  <si>
    <t>KULU</t>
  </si>
  <si>
    <t>SEYDİŞEHİR</t>
  </si>
  <si>
    <t>MANİSA</t>
  </si>
  <si>
    <t>AKHİSAR</t>
  </si>
  <si>
    <t>ALAŞEHİR</t>
  </si>
  <si>
    <t>SALİHLİ</t>
  </si>
  <si>
    <t>SOMA</t>
  </si>
  <si>
    <t>TURGUTLU</t>
  </si>
  <si>
    <t>MERSİN</t>
  </si>
  <si>
    <t>ANAMUR</t>
  </si>
  <si>
    <t>SİLİFKE</t>
  </si>
  <si>
    <t>TARSUS</t>
  </si>
  <si>
    <t>MUĞLA</t>
  </si>
  <si>
    <t>BODRUM</t>
  </si>
  <si>
    <t>FETHİYE</t>
  </si>
  <si>
    <t>DATÇA</t>
  </si>
  <si>
    <t>MARMARİS</t>
  </si>
  <si>
    <t>MİLAS</t>
  </si>
  <si>
    <t>ORTACA</t>
  </si>
  <si>
    <t>SAKARYA</t>
  </si>
  <si>
    <t>DÜZCE</t>
  </si>
  <si>
    <t>SAMSUN</t>
  </si>
  <si>
    <t>AMASYA</t>
  </si>
  <si>
    <t>MERZİFON</t>
  </si>
  <si>
    <t>ORDU</t>
  </si>
  <si>
    <t>SİNOP</t>
  </si>
  <si>
    <t>TOKAT</t>
  </si>
  <si>
    <t>TEKİRDAĞ</t>
  </si>
  <si>
    <t>ÇORLU</t>
  </si>
  <si>
    <t>KIRKLARELİ</t>
  </si>
  <si>
    <t>EDİRNE</t>
  </si>
  <si>
    <t>LÜLEBURGAZ</t>
  </si>
  <si>
    <t>TRABZON</t>
  </si>
  <si>
    <t>ARTVİN</t>
  </si>
  <si>
    <t>GİRESUN</t>
  </si>
  <si>
    <t>GÜMÜŞHANE</t>
  </si>
  <si>
    <t>RİZE</t>
  </si>
  <si>
    <t>UŞAK</t>
  </si>
  <si>
    <t>VAN</t>
  </si>
  <si>
    <t>AĞRI</t>
  </si>
  <si>
    <t>BİTLİS</t>
  </si>
  <si>
    <t>ERCİŞ</t>
  </si>
  <si>
    <t>HAKKARİ</t>
  </si>
  <si>
    <t>MUŞ</t>
  </si>
  <si>
    <t>YÜKSEKOVA</t>
  </si>
  <si>
    <t>bölge katsayısı</t>
  </si>
  <si>
    <t>L=</t>
  </si>
  <si>
    <t>m</t>
  </si>
  <si>
    <t>D=</t>
  </si>
  <si>
    <t>İksa plan uzunluğu :</t>
  </si>
  <si>
    <t>K1 =</t>
  </si>
  <si>
    <t>K2 =</t>
  </si>
  <si>
    <t>K3 =</t>
  </si>
  <si>
    <t>K4 =</t>
  </si>
  <si>
    <t>K5 =</t>
  </si>
  <si>
    <t>K6 =</t>
  </si>
  <si>
    <t>B=</t>
  </si>
  <si>
    <t>kalıcı yapı</t>
  </si>
  <si>
    <t>K7 =</t>
  </si>
  <si>
    <t>PROJE BEDELİ :</t>
  </si>
  <si>
    <t>*(</t>
  </si>
  <si>
    <t>*</t>
  </si>
  <si>
    <t>)=</t>
  </si>
  <si>
    <t>TL</t>
  </si>
  <si>
    <t>TBDY-2018 tablo 16.1 Yerel Zemin Sınıfları</t>
  </si>
  <si>
    <t>Yerel zemin sınıfı</t>
  </si>
  <si>
    <t>Zemin Sınıf</t>
  </si>
  <si>
    <t>Üst 30 metrede ortalama</t>
  </si>
  <si>
    <r>
      <t>(V</t>
    </r>
    <r>
      <rPr>
        <vertAlign val="subscript"/>
        <sz val="8"/>
        <color theme="1"/>
        <rFont val="Arial"/>
        <family val="2"/>
        <charset val="162"/>
      </rPr>
      <t>s</t>
    </r>
    <r>
      <rPr>
        <sz val="8"/>
        <color theme="1"/>
        <rFont val="Arial"/>
        <family val="2"/>
        <charset val="162"/>
      </rPr>
      <t>)</t>
    </r>
    <r>
      <rPr>
        <vertAlign val="subscript"/>
        <sz val="8"/>
        <color theme="1"/>
        <rFont val="Arial"/>
        <family val="2"/>
        <charset val="162"/>
      </rPr>
      <t>30</t>
    </r>
  </si>
  <si>
    <r>
      <t>(N</t>
    </r>
    <r>
      <rPr>
        <vertAlign val="subscript"/>
        <sz val="8"/>
        <color theme="1"/>
        <rFont val="Arial"/>
        <family val="2"/>
        <charset val="162"/>
      </rPr>
      <t>60</t>
    </r>
    <r>
      <rPr>
        <sz val="8"/>
        <color theme="1"/>
        <rFont val="Arial"/>
        <family val="2"/>
        <charset val="162"/>
      </rPr>
      <t>)</t>
    </r>
    <r>
      <rPr>
        <vertAlign val="subscript"/>
        <sz val="8"/>
        <color theme="1"/>
        <rFont val="Arial"/>
        <family val="2"/>
        <charset val="162"/>
      </rPr>
      <t>30</t>
    </r>
  </si>
  <si>
    <r>
      <t>(c</t>
    </r>
    <r>
      <rPr>
        <vertAlign val="subscript"/>
        <sz val="8"/>
        <color theme="1"/>
        <rFont val="Arial"/>
        <family val="2"/>
        <charset val="162"/>
      </rPr>
      <t>u</t>
    </r>
    <r>
      <rPr>
        <sz val="8"/>
        <color theme="1"/>
        <rFont val="Arial"/>
        <family val="2"/>
        <charset val="162"/>
      </rPr>
      <t>)</t>
    </r>
    <r>
      <rPr>
        <vertAlign val="subscript"/>
        <sz val="8"/>
        <color theme="1"/>
        <rFont val="Arial"/>
        <family val="2"/>
        <charset val="162"/>
      </rPr>
      <t>30</t>
    </r>
  </si>
  <si>
    <t>(m/s)</t>
  </si>
  <si>
    <t>(darbe/30cm)</t>
  </si>
  <si>
    <t>(kPa)</t>
  </si>
  <si>
    <t>ZA</t>
  </si>
  <si>
    <t>Sağlam , sert kayalar</t>
  </si>
  <si>
    <t>&gt;1500</t>
  </si>
  <si>
    <t>---</t>
  </si>
  <si>
    <t>ZB</t>
  </si>
  <si>
    <t>Az ayrışmış , orta sağlam kayalar</t>
  </si>
  <si>
    <t>760-1500</t>
  </si>
  <si>
    <t>ZC</t>
  </si>
  <si>
    <t>Çok sıkı kum, çakıl ve sert kil tabakaları veya ayrışmış , çok çatlaklı zayıf kayalar</t>
  </si>
  <si>
    <t>360-760</t>
  </si>
  <si>
    <t>&gt;50</t>
  </si>
  <si>
    <t>&gt;250</t>
  </si>
  <si>
    <t>ZD</t>
  </si>
  <si>
    <t>Orta sıkı - sıkı kum , çakıl veya çok katı kil tabakaları</t>
  </si>
  <si>
    <t>180-360</t>
  </si>
  <si>
    <t>15-50</t>
  </si>
  <si>
    <t>70-250</t>
  </si>
  <si>
    <t>ZE</t>
  </si>
  <si>
    <r>
      <t xml:space="preserve">Gevşek kum, çakıl veya yumuşak - katı kil tabakaları veya </t>
    </r>
    <r>
      <rPr>
        <i/>
        <sz val="8"/>
        <color theme="1"/>
        <rFont val="Arial"/>
        <family val="2"/>
        <charset val="162"/>
      </rPr>
      <t>PI</t>
    </r>
    <r>
      <rPr>
        <sz val="8"/>
        <color theme="1"/>
        <rFont val="Arial"/>
        <family val="2"/>
        <charset val="162"/>
      </rPr>
      <t xml:space="preserve"> &gt;20 ve w&gt;%40 koşullarını sağlayan toplamda 3 metreden daha kalın yumuşak kil tabakası (cu &lt; 25 kPa ) içeren profiller</t>
    </r>
  </si>
  <si>
    <t>&lt;180</t>
  </si>
  <si>
    <t>&lt;15</t>
  </si>
  <si>
    <t>&lt;70</t>
  </si>
  <si>
    <t>ZF</t>
  </si>
  <si>
    <t>Sahaya özel araştırma ve değerlendirme gerektiren zeminler:</t>
  </si>
  <si>
    <t>1) Deprem etkisi altında çökme ve potansiyel göçme riskine sahip zeminler (sıvışabilir zeminler, yüksek derecede hassas killer , göçebilir zayıf çimentolu zeminler vb.),</t>
  </si>
  <si>
    <t>2) Toplam kalınlığı 3 metreden fazla turba ve /veya organik içeriği yüksek killer,</t>
  </si>
  <si>
    <t>3) Toplam kalınlığı 8 metreden fazla olan yüksek plastisiteli ( PI &gt; 50 ) killer,</t>
  </si>
  <si>
    <t>4) Çok kalın ( &gt; 35m ) yumuşak veya orta katı killer</t>
  </si>
  <si>
    <t>dikkat sadece sarı hücrelere rakam giriniz.</t>
  </si>
  <si>
    <t>K1 (yapı yüksekliği katsayısı)</t>
  </si>
  <si>
    <t>K2 (yapı oturum alanı katsayısı)</t>
  </si>
  <si>
    <t>1000 m² =&lt; A &lt; 3000 m²</t>
  </si>
  <si>
    <t>zemin iyileştirme (taş kolon, jetgrout, derin karıştırma v.b)</t>
  </si>
  <si>
    <t>K4 (zemin iyileştirme türü katsayısı)</t>
  </si>
  <si>
    <t>H=</t>
  </si>
  <si>
    <t>A=</t>
  </si>
  <si>
    <t>m²</t>
  </si>
  <si>
    <t xml:space="preserve">A &lt; 500 m² </t>
  </si>
  <si>
    <t>500 m² =&lt; A &lt; 1000 m²</t>
  </si>
  <si>
    <t>3000 m² =&lt; A &lt; 5000 m²</t>
  </si>
  <si>
    <t>YSD &gt; ( TTD + 10 m )</t>
  </si>
  <si>
    <t>TTD &lt; YSD =&lt; ( TTD + 10 m )</t>
  </si>
  <si>
    <t>YSD =&lt; TTD</t>
  </si>
  <si>
    <t>K3 ( yeraltı suyu derinliği katsayısı)</t>
  </si>
  <si>
    <t>K4 (sıvılaşma riski katsayısı</t>
  </si>
  <si>
    <t>K3 (zemin gurubu katsayısı)</t>
  </si>
  <si>
    <t>K5 (zemin gurubu katsayısı)</t>
  </si>
  <si>
    <t>1 ~ 5 arası</t>
  </si>
  <si>
    <t>6 ~ 10 arası</t>
  </si>
  <si>
    <t>11 ~ 20 arası</t>
  </si>
  <si>
    <t>Temel taban derinliği :</t>
  </si>
  <si>
    <t>TTD =</t>
  </si>
  <si>
    <t>Yeraltı suyu derinliği :</t>
  </si>
  <si>
    <t>YSD =</t>
  </si>
  <si>
    <t>Sıvılaşma</t>
  </si>
  <si>
    <t>Sondaj sayısı :</t>
  </si>
  <si>
    <t>adet.</t>
  </si>
  <si>
    <t>RAPOR BEDELİ :</t>
  </si>
  <si>
    <t>K8 =</t>
  </si>
  <si>
    <t>Yapının bölgesi (tablo.8' den)</t>
  </si>
  <si>
    <t xml:space="preserve">İMO Şube ve temsilcilikler (tablo:8) </t>
  </si>
  <si>
    <t>Yapı yüksekliği :</t>
  </si>
  <si>
    <t>Yapı oturum alanı :</t>
  </si>
  <si>
    <t>Zemin sınıf :</t>
  </si>
  <si>
    <t>Yapı yüksekliği  :</t>
  </si>
  <si>
    <t>Zemin iyileştirme türü :</t>
  </si>
  <si>
    <t>Kazı derinliği :</t>
  </si>
  <si>
    <t>Komşu yapı :</t>
  </si>
  <si>
    <t>Komşu yapıya mesafe :</t>
  </si>
  <si>
    <t>Yapı :</t>
  </si>
  <si>
    <t>Zemin sınıfı :</t>
  </si>
  <si>
    <t>DENİZLİ</t>
  </si>
  <si>
    <t>K6 ( sondaj sayısı katsayısı )</t>
  </si>
  <si>
    <t>21 ~ 35 arası</t>
  </si>
  <si>
    <t>K7 ( bölge katsayısı)</t>
  </si>
  <si>
    <t>Bölge katsayısı projenin bulunduğu ilçenin bağlı olduğu şube veya temsilciliğe göre ilgili tablodan alınacaktır.</t>
  </si>
  <si>
    <r>
      <t>BYS = 7 ~ 8  (H</t>
    </r>
    <r>
      <rPr>
        <vertAlign val="subscript"/>
        <sz val="8"/>
        <color theme="1"/>
        <rFont val="Arial"/>
        <family val="2"/>
        <charset val="162"/>
      </rPr>
      <t>N</t>
    </r>
    <r>
      <rPr>
        <sz val="8"/>
        <color theme="1"/>
        <rFont val="Arial"/>
        <family val="2"/>
        <charset val="162"/>
      </rPr>
      <t xml:space="preserve"> &lt; 10,5 m )</t>
    </r>
  </si>
  <si>
    <r>
      <t>BYS = 5 ~ 6  (10,5 m =&lt; H</t>
    </r>
    <r>
      <rPr>
        <vertAlign val="subscript"/>
        <sz val="8"/>
        <color theme="1"/>
        <rFont val="Arial"/>
        <family val="2"/>
        <charset val="162"/>
      </rPr>
      <t>N</t>
    </r>
    <r>
      <rPr>
        <sz val="8"/>
        <color theme="1"/>
        <rFont val="Arial"/>
        <family val="2"/>
        <charset val="162"/>
      </rPr>
      <t xml:space="preserve"> &lt; 28 m)</t>
    </r>
  </si>
  <si>
    <r>
      <t>BYS = 3 ~ 4  (28 m =&lt; H</t>
    </r>
    <r>
      <rPr>
        <vertAlign val="subscript"/>
        <sz val="8"/>
        <color theme="1"/>
        <rFont val="Arial"/>
        <family val="2"/>
        <charset val="162"/>
      </rPr>
      <t>N</t>
    </r>
    <r>
      <rPr>
        <sz val="8"/>
        <color theme="1"/>
        <rFont val="Arial"/>
        <family val="2"/>
        <charset val="162"/>
      </rPr>
      <t xml:space="preserve"> &lt; 56 m)</t>
    </r>
  </si>
  <si>
    <r>
      <t>BYS = 1 ~ 2 ( H</t>
    </r>
    <r>
      <rPr>
        <vertAlign val="subscript"/>
        <sz val="8"/>
        <color theme="1"/>
        <rFont val="Arial"/>
        <family val="2"/>
        <charset val="162"/>
      </rPr>
      <t>N</t>
    </r>
    <r>
      <rPr>
        <sz val="8"/>
        <color theme="1"/>
        <rFont val="Arial"/>
        <family val="2"/>
        <charset val="162"/>
      </rPr>
      <t xml:space="preserve"> &gt; 56 m )</t>
    </r>
  </si>
  <si>
    <t>K5 ( bölge katsayısı)</t>
  </si>
  <si>
    <t>Not-1: Sahaya özel serbest zemin davranış analizleri (ZF tipi zeminlerde) bu fiyatlama kapsamında değildir</t>
  </si>
  <si>
    <t>14 =&lt; D &lt; 20 m</t>
  </si>
  <si>
    <t>21 =&lt; D &lt; 25 m</t>
  </si>
  <si>
    <t>K4 (yatay destek katsayısı)</t>
  </si>
  <si>
    <t>K6 (yapı ömrü katsayısı)</t>
  </si>
  <si>
    <t>K7 (zemin)</t>
  </si>
  <si>
    <t>K8 ( bölge katsayısı)</t>
  </si>
  <si>
    <t>K5 (YASS katsayısı)</t>
  </si>
  <si>
    <t>Yeraltı su seviyesi (YASS) :</t>
  </si>
  <si>
    <t>YSD: Yeraltı Suyu Derinliği, TTD: Temel Taban Derinliği</t>
  </si>
  <si>
    <t>Not: *Sahaya özel serbest zemin davranış analizleri (ZF tipi zeminlerde) bu fiyatlama kapsamına dahil değildir.</t>
  </si>
  <si>
    <t xml:space="preserve">A &gt;= 10000 m² </t>
  </si>
  <si>
    <t>5000 m² =&lt; A &lt; 10000 m²</t>
  </si>
  <si>
    <t xml:space="preserve"> + KDV</t>
  </si>
  <si>
    <t>800 =&lt; L &lt; 1600 m</t>
  </si>
  <si>
    <t xml:space="preserve">L &gt;= 1600 m </t>
  </si>
  <si>
    <t>*( K1 * K2 * K3 * K 4 * K5 * K6 * K7 * K8 ) + KDV</t>
  </si>
  <si>
    <t>*( K1 * K2 * K3 * K 4 * K5 ) + KDV</t>
  </si>
  <si>
    <t>*( K1 * K2 * K3 * K 4 * K5 * K6 * K7 ) + KDV</t>
  </si>
  <si>
    <t>36 ~ 49 arası</t>
  </si>
  <si>
    <t>50 ~ 64 arası</t>
  </si>
  <si>
    <t>65 ve üstü</t>
  </si>
  <si>
    <t>En düşük rapor bedeli  (KDV hariç) = 42 500 TL.</t>
  </si>
  <si>
    <t>En yüksek rapor bedeli  (KDV hariç) = 1 585 916,72 TL.</t>
  </si>
  <si>
    <r>
      <t xml:space="preserve">TMMOB İnşaat Mühendisler odası
Bina ve Bina Türü Yapılar İçin Geoteknik Rapor (2025 yılı)
</t>
    </r>
    <r>
      <rPr>
        <b/>
        <sz val="8"/>
        <color theme="7" tint="-0.499984740745262"/>
        <rFont val="Arial"/>
        <family val="2"/>
        <charset val="162"/>
      </rPr>
      <t>(inş.müh. Gürcan BERBEROĞLU tel: 0532 366 02 04   www.betoncelik.com )</t>
    </r>
  </si>
  <si>
    <t>tüm yapıların oturum alanları toplanarak geoteknik rapor asgari hizmet bedeli belirlenebilir.</t>
  </si>
  <si>
    <t>Aynı parselde birden fazla yapı bulunması durumunda K1,K3,K4,K5,K6,K7 katsayıları, temel altındaki zemin profili ve geoteknik tasarım parametrelerinin aynı olması halinde</t>
  </si>
  <si>
    <t>10000 m² =&lt; A &lt; 15000 m²</t>
  </si>
  <si>
    <t xml:space="preserve">A &gt;= 15000 m² </t>
  </si>
  <si>
    <t>kazıklı derin temel (radyeye bağlı)</t>
  </si>
  <si>
    <t>kazıklı derin temel (radyeye bağlı değil)</t>
  </si>
  <si>
    <t>Not-2: Yapı-kazık-zemin etkileşim analizleri yapılması ve p-y eğrisi analizleri bu fiyatlama kapsamında değildir.</t>
  </si>
  <si>
    <t>En düşük proje bedeli  (KDV hariç) = 75 000 TL.</t>
  </si>
  <si>
    <t>En yüksek proje bedeli  (KDV hariç) = 1 552 500,00 TL.</t>
  </si>
  <si>
    <t>bölge katsayısı en düşük 0,5 ; en yüksek 1,0 olarak alınmıştır.</t>
  </si>
  <si>
    <r>
      <t xml:space="preserve">TMMOB İnşaat Mühendisler odası
Bina ve Bina Türü Yapılar İçin Zemin İyileştirme / Derin Temel Sistemleri 
Geoteknik Projelendirme Ücreti Hesap Tablosu ( 2025 yılı )
</t>
    </r>
    <r>
      <rPr>
        <b/>
        <sz val="8"/>
        <color theme="7" tint="-0.499984740745262"/>
        <rFont val="Arial"/>
        <family val="2"/>
        <charset val="162"/>
      </rPr>
      <t>(inş.müh. Gürcan BERBEROĞLU tel: 0532 366 02 04   www.betoncelik.com )</t>
    </r>
  </si>
  <si>
    <r>
      <t xml:space="preserve">TMMOB İnşaat Mühendisler odası
Bina ve Bina Türü Yapılar İçin Kazı Destek (İksa) Yapıları 
Geoteknik Projelendirme Ücreti Hesap Tablosu ( 2025 yılı )
</t>
    </r>
    <r>
      <rPr>
        <b/>
        <sz val="8"/>
        <color theme="7" tint="-0.499984740745262"/>
        <rFont val="Arial"/>
        <family val="2"/>
        <charset val="162"/>
      </rPr>
      <t>(inş.müh. Gürcan BERBEROĞLU tel: 0532 366 02 04   www.betoncelik.com )</t>
    </r>
  </si>
  <si>
    <t>KTK-(D) içinde var</t>
  </si>
  <si>
    <t>KTK üstünde var</t>
  </si>
  <si>
    <t>üzerinde olması halinde ise 1,30 olarak alınacaktır.</t>
  </si>
  <si>
    <t>Notlar : 1-) K5 katsayısı, YASS 'nin arazi yüzeyinden itibaren kazı derinliğinin iki katı (2D) mesafe içinde olması halinde 1,15 ; daha derinde olması halinde 1,0 ; kazı tabanı</t>
  </si>
  <si>
    <t>2-) Yerel zemin sınıfı, arazi yüzeyinden itibaren kazı derinliğinin iki katı (2D) mesafesi için belirlenecektir.</t>
  </si>
  <si>
    <t>3-) İksa sisteminin farklı bölümleri için farlı katsayılar kullanılabilir.(örneğin kazı derinliğinin bazı cephelerde farklı olması veya sistemin bir kısmının geçici bir kısmının</t>
  </si>
  <si>
    <t>kalıcı olması durumları gibi)</t>
  </si>
  <si>
    <t>En yüksek proje bedeli  (KDV hariç) = 6 530 245,31 TL.</t>
  </si>
  <si>
    <t>YSD: Yeraltı Suyu Derinliği, KTK: Kazı Taban Kotu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</si>
</sst>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8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b/>
      <sz val="8"/>
      <color theme="1"/>
      <name val="Arial"/>
      <family val="2"/>
      <charset val="162"/>
    </font>
    <font>
      <sz val="8"/>
      <name val="Arial"/>
      <family val="2"/>
      <charset val="162"/>
    </font>
    <font>
      <b/>
      <sz val="8"/>
      <color theme="7" tint="-0.499984740745262"/>
      <name val="Arial"/>
      <family val="2"/>
      <charset val="162"/>
    </font>
    <font>
      <b/>
      <sz val="12"/>
      <color theme="7" tint="-0.499984740745262"/>
      <name val="Arial"/>
      <family val="2"/>
      <charset val="162"/>
    </font>
    <font>
      <vertAlign val="subscript"/>
      <sz val="8"/>
      <color theme="1"/>
      <name val="Arial"/>
      <family val="2"/>
      <charset val="162"/>
    </font>
    <font>
      <i/>
      <sz val="8"/>
      <color theme="1"/>
      <name val="Arial"/>
      <family val="2"/>
      <charset val="162"/>
    </font>
    <font>
      <b/>
      <sz val="8"/>
      <color rgb="FFFF0000"/>
      <name val="Arial"/>
      <family val="2"/>
      <charset val="162"/>
    </font>
    <font>
      <b/>
      <sz val="8"/>
      <name val="Arial"/>
      <family val="2"/>
      <charset val="16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0" borderId="0" xfId="0" applyAlignment="1" applyProtection="1">
      <alignment vertical="center"/>
      <protection hidden="1"/>
    </xf>
    <xf numFmtId="0" fontId="0" fillId="0" borderId="20" xfId="0" applyBorder="1" applyAlignment="1" applyProtection="1">
      <alignment vertical="center"/>
      <protection hidden="1"/>
    </xf>
    <xf numFmtId="0" fontId="0" fillId="0" borderId="21" xfId="0" applyBorder="1" applyAlignme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0" fillId="0" borderId="22" xfId="0" applyBorder="1" applyAlignment="1" applyProtection="1">
      <alignment vertical="center"/>
      <protection hidden="1"/>
    </xf>
    <xf numFmtId="0" fontId="0" fillId="0" borderId="23" xfId="0" applyBorder="1" applyAlignment="1" applyProtection="1">
      <alignment vertical="center"/>
      <protection hidden="1"/>
    </xf>
    <xf numFmtId="0" fontId="0" fillId="0" borderId="24" xfId="0" applyBorder="1" applyAlignment="1" applyProtection="1">
      <alignment vertical="center"/>
      <protection hidden="1"/>
    </xf>
    <xf numFmtId="0" fontId="1" fillId="0" borderId="2" xfId="0" applyFont="1" applyBorder="1" applyAlignment="1" applyProtection="1">
      <alignment vertical="center"/>
      <protection hidden="1"/>
    </xf>
    <xf numFmtId="0" fontId="1" fillId="0" borderId="9" xfId="0" applyFont="1" applyBorder="1" applyAlignment="1" applyProtection="1">
      <alignment vertical="center"/>
      <protection hidden="1"/>
    </xf>
    <xf numFmtId="0" fontId="1" fillId="0" borderId="4" xfId="0" applyFont="1" applyBorder="1" applyAlignment="1" applyProtection="1">
      <alignment vertical="center"/>
      <protection hidden="1"/>
    </xf>
    <xf numFmtId="0" fontId="1" fillId="0" borderId="5" xfId="0" applyFont="1" applyBorder="1" applyAlignment="1" applyProtection="1">
      <alignment vertical="center"/>
      <protection hidden="1"/>
    </xf>
    <xf numFmtId="0" fontId="1" fillId="0" borderId="12" xfId="0" applyFont="1" applyBorder="1" applyAlignment="1" applyProtection="1">
      <alignment vertical="center"/>
      <protection hidden="1"/>
    </xf>
    <xf numFmtId="0" fontId="1" fillId="0" borderId="7" xfId="0" applyFont="1" applyBorder="1" applyAlignment="1" applyProtection="1">
      <alignment vertical="center"/>
      <protection hidden="1"/>
    </xf>
    <xf numFmtId="0" fontId="1" fillId="0" borderId="8" xfId="0" applyFont="1" applyBorder="1" applyAlignment="1" applyProtection="1">
      <alignment vertical="center"/>
      <protection hidden="1"/>
    </xf>
    <xf numFmtId="0" fontId="7" fillId="0" borderId="6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25" xfId="0" applyFont="1" applyBorder="1" applyAlignment="1" applyProtection="1">
      <alignment vertical="center"/>
      <protection hidden="1"/>
    </xf>
    <xf numFmtId="0" fontId="7" fillId="0" borderId="13" xfId="0" applyFont="1" applyBorder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7" fillId="0" borderId="0" xfId="0" applyFont="1" applyAlignment="1" applyProtection="1">
      <alignment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 wrapText="1"/>
      <protection hidden="1"/>
    </xf>
    <xf numFmtId="0" fontId="0" fillId="3" borderId="10" xfId="0" applyFill="1" applyBorder="1" applyAlignment="1" applyProtection="1">
      <alignment horizontal="center" vertical="center" wrapText="1"/>
      <protection hidden="1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hidden="1"/>
    </xf>
    <xf numFmtId="3" fontId="0" fillId="0" borderId="0" xfId="0" applyNumberFormat="1" applyAlignment="1" applyProtection="1">
      <alignment horizontal="center" vertical="center"/>
      <protection hidden="1"/>
    </xf>
    <xf numFmtId="0" fontId="0" fillId="0" borderId="30" xfId="0" applyBorder="1" applyAlignment="1" applyProtection="1">
      <alignment horizontal="center" vertical="center"/>
      <protection hidden="1"/>
    </xf>
    <xf numFmtId="0" fontId="0" fillId="3" borderId="12" xfId="0" applyFill="1" applyBorder="1" applyAlignment="1" applyProtection="1">
      <alignment horizontal="center" vertical="center" wrapText="1"/>
      <protection hidden="1"/>
    </xf>
    <xf numFmtId="0" fontId="0" fillId="3" borderId="7" xfId="0" applyFill="1" applyBorder="1" applyAlignment="1" applyProtection="1">
      <alignment horizontal="center" vertical="center" wrapText="1"/>
      <protection hidden="1"/>
    </xf>
    <xf numFmtId="0" fontId="0" fillId="3" borderId="8" xfId="0" applyFill="1" applyBorder="1" applyAlignment="1" applyProtection="1">
      <alignment horizontal="center" vertical="center" wrapText="1"/>
      <protection hidden="1"/>
    </xf>
    <xf numFmtId="0" fontId="0" fillId="3" borderId="14" xfId="0" applyFill="1" applyBorder="1" applyAlignment="1" applyProtection="1">
      <alignment horizontal="center" vertical="center" wrapText="1"/>
      <protection hidden="1"/>
    </xf>
    <xf numFmtId="0" fontId="0" fillId="3" borderId="15" xfId="0" applyFill="1" applyBorder="1" applyAlignment="1" applyProtection="1">
      <alignment horizontal="center" vertical="center" wrapText="1"/>
      <protection hidden="1"/>
    </xf>
    <xf numFmtId="0" fontId="0" fillId="3" borderId="16" xfId="0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 applyProtection="1">
      <alignment horizontal="center" vertical="center" wrapText="1"/>
      <protection hidden="1"/>
    </xf>
    <xf numFmtId="0" fontId="0" fillId="0" borderId="31" xfId="0" applyBorder="1" applyAlignment="1" applyProtection="1">
      <alignment horizontal="center" vertical="center" wrapText="1"/>
      <protection hidden="1"/>
    </xf>
    <xf numFmtId="0" fontId="0" fillId="0" borderId="33" xfId="0" applyBorder="1" applyAlignment="1" applyProtection="1">
      <alignment horizontal="center" vertical="center" wrapText="1"/>
      <protection hidden="1"/>
    </xf>
    <xf numFmtId="0" fontId="0" fillId="0" borderId="6" xfId="0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0" fillId="0" borderId="25" xfId="0" applyBorder="1" applyAlignment="1" applyProtection="1">
      <alignment horizontal="center" vertical="center" wrapText="1"/>
      <protection hidden="1"/>
    </xf>
    <xf numFmtId="0" fontId="0" fillId="0" borderId="13" xfId="0" applyBorder="1" applyAlignment="1" applyProtection="1">
      <alignment horizontal="center" vertical="center" wrapText="1"/>
      <protection hidden="1"/>
    </xf>
    <xf numFmtId="0" fontId="0" fillId="0" borderId="2" xfId="0" applyBorder="1" applyAlignment="1" applyProtection="1">
      <alignment horizontal="center" vertical="center" wrapText="1"/>
      <protection hidden="1"/>
    </xf>
    <xf numFmtId="0" fontId="0" fillId="0" borderId="9" xfId="0" applyBorder="1" applyAlignment="1" applyProtection="1">
      <alignment horizontal="center" vertical="center" wrapText="1"/>
      <protection hidden="1"/>
    </xf>
    <xf numFmtId="3" fontId="2" fillId="0" borderId="0" xfId="0" applyNumberFormat="1" applyFont="1" applyAlignment="1" applyProtection="1">
      <alignment horizontal="center" vertical="center"/>
      <protection hidden="1"/>
    </xf>
    <xf numFmtId="0" fontId="0" fillId="3" borderId="6" xfId="0" applyFill="1" applyBorder="1" applyAlignment="1" applyProtection="1">
      <alignment horizontal="center" vertical="center" wrapText="1"/>
      <protection hidden="1"/>
    </xf>
    <xf numFmtId="0" fontId="0" fillId="3" borderId="0" xfId="0" applyFill="1" applyAlignment="1" applyProtection="1">
      <alignment horizontal="center" vertical="center" wrapText="1"/>
      <protection hidden="1"/>
    </xf>
    <xf numFmtId="0" fontId="0" fillId="3" borderId="25" xfId="0" applyFill="1" applyBorder="1" applyAlignment="1" applyProtection="1">
      <alignment horizontal="center" vertical="center" wrapText="1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3" borderId="10" xfId="0" applyFill="1" applyBorder="1" applyAlignment="1" applyProtection="1">
      <alignment horizontal="center" vertical="center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10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9" fillId="0" borderId="1" xfId="0" applyFont="1" applyBorder="1" applyAlignment="1" applyProtection="1">
      <alignment horizontal="center" vertical="center"/>
      <protection hidden="1"/>
    </xf>
    <xf numFmtId="0" fontId="9" fillId="0" borderId="11" xfId="0" applyFont="1" applyBorder="1" applyAlignment="1" applyProtection="1">
      <alignment horizontal="center" vertical="center"/>
      <protection hidden="1"/>
    </xf>
    <xf numFmtId="0" fontId="5" fillId="4" borderId="17" xfId="0" applyFont="1" applyFill="1" applyBorder="1" applyAlignment="1" applyProtection="1">
      <alignment horizontal="center" vertical="center" wrapText="1"/>
      <protection hidden="1"/>
    </xf>
    <xf numFmtId="0" fontId="5" fillId="4" borderId="18" xfId="0" applyFont="1" applyFill="1" applyBorder="1" applyAlignment="1" applyProtection="1">
      <alignment horizontal="center" vertical="center"/>
      <protection hidden="1"/>
    </xf>
    <xf numFmtId="0" fontId="5" fillId="4" borderId="19" xfId="0" applyFont="1" applyFill="1" applyBorder="1" applyAlignment="1" applyProtection="1">
      <alignment horizontal="center" vertical="center"/>
      <protection hidden="1"/>
    </xf>
    <xf numFmtId="0" fontId="1" fillId="3" borderId="3" xfId="0" applyFont="1" applyFill="1" applyBorder="1" applyAlignment="1" applyProtection="1">
      <alignment horizontal="center" vertical="center"/>
      <protection hidden="1"/>
    </xf>
    <xf numFmtId="0" fontId="1" fillId="3" borderId="4" xfId="0" applyFont="1" applyFill="1" applyBorder="1" applyAlignment="1" applyProtection="1">
      <alignment horizontal="center" vertical="center"/>
      <protection hidden="1"/>
    </xf>
    <xf numFmtId="0" fontId="1" fillId="3" borderId="5" xfId="0" applyFont="1" applyFill="1" applyBorder="1" applyAlignment="1" applyProtection="1">
      <alignment horizontal="center" vertical="center"/>
      <protection hidden="1"/>
    </xf>
    <xf numFmtId="0" fontId="1" fillId="3" borderId="3" xfId="0" applyFont="1" applyFill="1" applyBorder="1" applyAlignment="1" applyProtection="1">
      <alignment horizontal="center" vertical="center" wrapText="1"/>
      <protection hidden="1"/>
    </xf>
    <xf numFmtId="0" fontId="1" fillId="3" borderId="4" xfId="0" applyFont="1" applyFill="1" applyBorder="1" applyAlignment="1" applyProtection="1">
      <alignment horizontal="center" vertical="center" wrapText="1"/>
      <protection hidden="1"/>
    </xf>
    <xf numFmtId="0" fontId="1" fillId="3" borderId="5" xfId="0" applyFont="1" applyFill="1" applyBorder="1" applyAlignment="1" applyProtection="1">
      <alignment horizontal="center" vertical="center" wrapText="1"/>
      <protection hidden="1"/>
    </xf>
    <xf numFmtId="0" fontId="1" fillId="3" borderId="26" xfId="0" applyFont="1" applyFill="1" applyBorder="1" applyAlignment="1" applyProtection="1">
      <alignment horizontal="center" vertical="center" wrapText="1"/>
      <protection hidden="1"/>
    </xf>
    <xf numFmtId="0" fontId="1" fillId="3" borderId="27" xfId="0" applyFont="1" applyFill="1" applyBorder="1" applyAlignment="1" applyProtection="1">
      <alignment horizontal="center" vertical="center" wrapText="1"/>
      <protection hidden="1"/>
    </xf>
    <xf numFmtId="0" fontId="1" fillId="3" borderId="28" xfId="0" applyFont="1" applyFill="1" applyBorder="1" applyAlignment="1" applyProtection="1">
      <alignment horizontal="center" vertical="center" wrapText="1"/>
      <protection hidden="1"/>
    </xf>
    <xf numFmtId="0" fontId="1" fillId="3" borderId="27" xfId="0" applyFont="1" applyFill="1" applyBorder="1" applyAlignment="1" applyProtection="1">
      <alignment horizontal="center" vertical="center"/>
      <protection hidden="1"/>
    </xf>
    <xf numFmtId="0" fontId="1" fillId="3" borderId="28" xfId="0" applyFont="1" applyFill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0" fontId="2" fillId="0" borderId="4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1" fillId="0" borderId="12" xfId="0" applyFont="1" applyBorder="1" applyAlignment="1" applyProtection="1">
      <alignment horizontal="center" vertical="center"/>
      <protection hidden="1"/>
    </xf>
    <xf numFmtId="0" fontId="1" fillId="0" borderId="7" xfId="0" applyFont="1" applyBorder="1" applyAlignment="1" applyProtection="1">
      <alignment horizontal="center" vertical="center"/>
      <protection hidden="1"/>
    </xf>
    <xf numFmtId="0" fontId="1" fillId="0" borderId="12" xfId="0" quotePrefix="1" applyFont="1" applyBorder="1" applyAlignment="1" applyProtection="1">
      <alignment horizontal="center" vertical="center"/>
      <protection hidden="1"/>
    </xf>
    <xf numFmtId="0" fontId="1" fillId="0" borderId="3" xfId="0" quotePrefix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1" fillId="0" borderId="5" xfId="0" applyFont="1" applyBorder="1" applyAlignment="1" applyProtection="1">
      <alignment horizontal="center" vertical="center"/>
      <protection hidden="1"/>
    </xf>
    <xf numFmtId="0" fontId="7" fillId="0" borderId="6" xfId="0" applyFont="1" applyBorder="1" applyAlignment="1" applyProtection="1">
      <alignment horizontal="left" vertical="center" wrapText="1"/>
      <protection hidden="1"/>
    </xf>
    <xf numFmtId="0" fontId="7" fillId="0" borderId="0" xfId="0" applyFont="1" applyAlignment="1" applyProtection="1">
      <alignment horizontal="left" vertical="center" wrapText="1"/>
      <protection hidden="1"/>
    </xf>
    <xf numFmtId="0" fontId="7" fillId="0" borderId="25" xfId="0" applyFont="1" applyBorder="1" applyAlignment="1" applyProtection="1">
      <alignment horizontal="left" vertical="center" wrapText="1"/>
      <protection hidden="1"/>
    </xf>
    <xf numFmtId="0" fontId="2" fillId="0" borderId="13" xfId="0" applyFont="1" applyBorder="1" applyAlignment="1" applyProtection="1">
      <alignment horizontal="center" vertical="center"/>
      <protection hidden="1"/>
    </xf>
    <xf numFmtId="0" fontId="2" fillId="0" borderId="2" xfId="0" applyFont="1" applyBorder="1" applyAlignment="1" applyProtection="1">
      <alignment horizontal="center" vertical="center"/>
      <protection hidden="1"/>
    </xf>
    <xf numFmtId="0" fontId="2" fillId="0" borderId="9" xfId="0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vertical="center" wrapText="1"/>
      <protection hidden="1"/>
    </xf>
    <xf numFmtId="0" fontId="1" fillId="0" borderId="5" xfId="0" applyFont="1" applyBorder="1" applyAlignment="1" applyProtection="1">
      <alignment horizontal="left" vertical="center" wrapText="1"/>
      <protection hidden="1"/>
    </xf>
    <xf numFmtId="0" fontId="1" fillId="3" borderId="6" xfId="0" applyFont="1" applyFill="1" applyBorder="1" applyAlignment="1" applyProtection="1">
      <alignment horizontal="center" vertical="center"/>
      <protection hidden="1"/>
    </xf>
    <xf numFmtId="0" fontId="1" fillId="3" borderId="0" xfId="0" applyFont="1" applyFill="1" applyAlignment="1" applyProtection="1">
      <alignment horizontal="center" vertical="center"/>
      <protection hidden="1"/>
    </xf>
    <xf numFmtId="0" fontId="1" fillId="3" borderId="25" xfId="0" applyFont="1" applyFill="1" applyBorder="1" applyAlignment="1" applyProtection="1">
      <alignment horizontal="center" vertical="center"/>
      <protection hidden="1"/>
    </xf>
    <xf numFmtId="0" fontId="1" fillId="3" borderId="14" xfId="0" applyFont="1" applyFill="1" applyBorder="1" applyAlignment="1" applyProtection="1">
      <alignment horizontal="center" vertical="center"/>
      <protection hidden="1"/>
    </xf>
    <xf numFmtId="0" fontId="1" fillId="3" borderId="15" xfId="0" applyFont="1" applyFill="1" applyBorder="1" applyAlignment="1" applyProtection="1">
      <alignment horizontal="center" vertical="center"/>
      <protection hidden="1"/>
    </xf>
    <xf numFmtId="0" fontId="1" fillId="3" borderId="16" xfId="0" applyFont="1" applyFill="1" applyBorder="1" applyAlignment="1" applyProtection="1">
      <alignment horizontal="center" vertical="center"/>
      <protection hidden="1"/>
    </xf>
    <xf numFmtId="0" fontId="1" fillId="0" borderId="1" xfId="0" applyFont="1" applyBorder="1" applyAlignment="1" applyProtection="1">
      <alignment horizontal="center" vertical="center"/>
      <protection hidden="1"/>
    </xf>
    <xf numFmtId="0" fontId="1" fillId="0" borderId="29" xfId="0" applyFont="1" applyBorder="1" applyAlignment="1" applyProtection="1">
      <alignment horizontal="center" vertical="center"/>
      <protection hidden="1"/>
    </xf>
    <xf numFmtId="0" fontId="1" fillId="0" borderId="8" xfId="0" applyFont="1" applyBorder="1" applyAlignment="1" applyProtection="1">
      <alignment horizontal="center" vertical="center"/>
      <protection hidden="1"/>
    </xf>
    <xf numFmtId="0" fontId="1" fillId="0" borderId="6" xfId="0" applyFont="1" applyBorder="1" applyAlignment="1" applyProtection="1">
      <alignment horizontal="center" vertical="center"/>
      <protection hidden="1"/>
    </xf>
    <xf numFmtId="0" fontId="1" fillId="0" borderId="0" xfId="0" applyFont="1" applyAlignment="1" applyProtection="1">
      <alignment horizontal="center" vertical="center"/>
      <protection hidden="1"/>
    </xf>
    <xf numFmtId="0" fontId="1" fillId="0" borderId="6" xfId="0" quotePrefix="1" applyFont="1" applyBorder="1" applyAlignment="1" applyProtection="1">
      <alignment horizontal="center" vertical="center"/>
      <protection hidden="1"/>
    </xf>
    <xf numFmtId="0" fontId="1" fillId="0" borderId="13" xfId="0" quotePrefix="1" applyFont="1" applyBorder="1" applyAlignment="1" applyProtection="1">
      <alignment horizontal="center" vertical="center"/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1" fillId="0" borderId="9" xfId="0" applyFont="1" applyBorder="1" applyAlignment="1" applyProtection="1">
      <alignment horizontal="center" vertical="center"/>
      <protection hidden="1"/>
    </xf>
    <xf numFmtId="0" fontId="0" fillId="0" borderId="34" xfId="0" applyBorder="1" applyAlignment="1" applyProtection="1">
      <alignment horizontal="center" vertical="center"/>
      <protection hidden="1"/>
    </xf>
    <xf numFmtId="0" fontId="0" fillId="0" borderId="35" xfId="0" applyBorder="1" applyAlignment="1" applyProtection="1">
      <alignment horizontal="center" vertical="center"/>
      <protection hidden="1"/>
    </xf>
    <xf numFmtId="0" fontId="0" fillId="0" borderId="36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2" borderId="0" xfId="0" applyFill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95250</xdr:colOff>
      <xdr:row>12</xdr:row>
      <xdr:rowOff>66675</xdr:rowOff>
    </xdr:from>
    <xdr:to>
      <xdr:col>21</xdr:col>
      <xdr:colOff>95250</xdr:colOff>
      <xdr:row>12</xdr:row>
      <xdr:rowOff>66675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64965144-438F-4584-9AA6-FEE40733455C}"/>
            </a:ext>
          </a:extLst>
        </xdr:cNvPr>
        <xdr:cNvCxnSpPr/>
      </xdr:nvCxnSpPr>
      <xdr:spPr>
        <a:xfrm>
          <a:off x="2847975" y="2790825"/>
          <a:ext cx="647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95250</xdr:colOff>
      <xdr:row>13</xdr:row>
      <xdr:rowOff>66675</xdr:rowOff>
    </xdr:from>
    <xdr:to>
      <xdr:col>21</xdr:col>
      <xdr:colOff>95250</xdr:colOff>
      <xdr:row>13</xdr:row>
      <xdr:rowOff>66675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4371250E-98CA-4FDC-939B-215187961412}"/>
            </a:ext>
          </a:extLst>
        </xdr:cNvPr>
        <xdr:cNvCxnSpPr/>
      </xdr:nvCxnSpPr>
      <xdr:spPr>
        <a:xfrm>
          <a:off x="2847975" y="2933700"/>
          <a:ext cx="647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95250</xdr:colOff>
      <xdr:row>15</xdr:row>
      <xdr:rowOff>57150</xdr:rowOff>
    </xdr:from>
    <xdr:to>
      <xdr:col>21</xdr:col>
      <xdr:colOff>95250</xdr:colOff>
      <xdr:row>15</xdr:row>
      <xdr:rowOff>57150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27AA74F3-6D9B-4807-B350-6885E3910B64}"/>
            </a:ext>
          </a:extLst>
        </xdr:cNvPr>
        <xdr:cNvCxnSpPr/>
      </xdr:nvCxnSpPr>
      <xdr:spPr>
        <a:xfrm>
          <a:off x="2038350" y="1647825"/>
          <a:ext cx="6477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66675</xdr:colOff>
      <xdr:row>17</xdr:row>
      <xdr:rowOff>76200</xdr:rowOff>
    </xdr:from>
    <xdr:to>
      <xdr:col>21</xdr:col>
      <xdr:colOff>104775</xdr:colOff>
      <xdr:row>17</xdr:row>
      <xdr:rowOff>76200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7B9D8191-28F3-4460-9145-1E957C285B47}"/>
            </a:ext>
          </a:extLst>
        </xdr:cNvPr>
        <xdr:cNvCxnSpPr/>
      </xdr:nvCxnSpPr>
      <xdr:spPr>
        <a:xfrm>
          <a:off x="2495550" y="3219450"/>
          <a:ext cx="5238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66675</xdr:colOff>
      <xdr:row>18</xdr:row>
      <xdr:rowOff>76200</xdr:rowOff>
    </xdr:from>
    <xdr:to>
      <xdr:col>21</xdr:col>
      <xdr:colOff>95250</xdr:colOff>
      <xdr:row>18</xdr:row>
      <xdr:rowOff>76200</xdr:rowOff>
    </xdr:to>
    <xdr:cxnSp macro="">
      <xdr:nvCxnSpPr>
        <xdr:cNvPr id="9" name="Straight Arrow Connector 8">
          <a:extLst>
            <a:ext uri="{FF2B5EF4-FFF2-40B4-BE49-F238E27FC236}">
              <a16:creationId xmlns:a16="http://schemas.microsoft.com/office/drawing/2014/main" id="{A93EE505-1331-4C6C-995C-696E493E0E41}"/>
            </a:ext>
          </a:extLst>
        </xdr:cNvPr>
        <xdr:cNvCxnSpPr/>
      </xdr:nvCxnSpPr>
      <xdr:spPr>
        <a:xfrm>
          <a:off x="2333625" y="3362325"/>
          <a:ext cx="6762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66675</xdr:colOff>
      <xdr:row>14</xdr:row>
      <xdr:rowOff>66675</xdr:rowOff>
    </xdr:from>
    <xdr:to>
      <xdr:col>21</xdr:col>
      <xdr:colOff>95250</xdr:colOff>
      <xdr:row>14</xdr:row>
      <xdr:rowOff>66675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469AFF32-708E-4E7B-A761-9759332D28EB}"/>
            </a:ext>
          </a:extLst>
        </xdr:cNvPr>
        <xdr:cNvCxnSpPr/>
      </xdr:nvCxnSpPr>
      <xdr:spPr>
        <a:xfrm>
          <a:off x="2333625" y="1943100"/>
          <a:ext cx="3524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76200</xdr:colOff>
      <xdr:row>19</xdr:row>
      <xdr:rowOff>76200</xdr:rowOff>
    </xdr:from>
    <xdr:to>
      <xdr:col>21</xdr:col>
      <xdr:colOff>104775</xdr:colOff>
      <xdr:row>19</xdr:row>
      <xdr:rowOff>76200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3CA64E4-ABDA-4F12-ABAF-3E6432052BA9}"/>
            </a:ext>
          </a:extLst>
        </xdr:cNvPr>
        <xdr:cNvCxnSpPr/>
      </xdr:nvCxnSpPr>
      <xdr:spPr>
        <a:xfrm>
          <a:off x="2343150" y="2095500"/>
          <a:ext cx="3524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95250</xdr:colOff>
      <xdr:row>44</xdr:row>
      <xdr:rowOff>66675</xdr:rowOff>
    </xdr:from>
    <xdr:to>
      <xdr:col>23</xdr:col>
      <xdr:colOff>142875</xdr:colOff>
      <xdr:row>44</xdr:row>
      <xdr:rowOff>66675</xdr:rowOff>
    </xdr:to>
    <xdr:cxnSp macro="">
      <xdr:nvCxnSpPr>
        <xdr:cNvPr id="16" name="Straight Arrow Connector 15">
          <a:extLst>
            <a:ext uri="{FF2B5EF4-FFF2-40B4-BE49-F238E27FC236}">
              <a16:creationId xmlns:a16="http://schemas.microsoft.com/office/drawing/2014/main" id="{74E059F9-B1DD-4CCD-BEEC-841FE8C1EAF8}"/>
            </a:ext>
          </a:extLst>
        </xdr:cNvPr>
        <xdr:cNvCxnSpPr/>
      </xdr:nvCxnSpPr>
      <xdr:spPr>
        <a:xfrm>
          <a:off x="2362200" y="6705600"/>
          <a:ext cx="15049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45</xdr:row>
      <xdr:rowOff>66675</xdr:rowOff>
    </xdr:from>
    <xdr:to>
      <xdr:col>23</xdr:col>
      <xdr:colOff>133350</xdr:colOff>
      <xdr:row>45</xdr:row>
      <xdr:rowOff>66675</xdr:rowOff>
    </xdr:to>
    <xdr:cxnSp macro="">
      <xdr:nvCxnSpPr>
        <xdr:cNvPr id="17" name="Straight Arrow Connector 16">
          <a:extLst>
            <a:ext uri="{FF2B5EF4-FFF2-40B4-BE49-F238E27FC236}">
              <a16:creationId xmlns:a16="http://schemas.microsoft.com/office/drawing/2014/main" id="{C80F705B-29EC-4524-8167-88712CD28560}"/>
            </a:ext>
          </a:extLst>
        </xdr:cNvPr>
        <xdr:cNvCxnSpPr/>
      </xdr:nvCxnSpPr>
      <xdr:spPr>
        <a:xfrm>
          <a:off x="2486025" y="6848475"/>
          <a:ext cx="1371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46</xdr:row>
      <xdr:rowOff>66675</xdr:rowOff>
    </xdr:from>
    <xdr:to>
      <xdr:col>23</xdr:col>
      <xdr:colOff>123825</xdr:colOff>
      <xdr:row>46</xdr:row>
      <xdr:rowOff>66675</xdr:rowOff>
    </xdr:to>
    <xdr:cxnSp macro="">
      <xdr:nvCxnSpPr>
        <xdr:cNvPr id="20" name="Straight Arrow Connector 19">
          <a:extLst>
            <a:ext uri="{FF2B5EF4-FFF2-40B4-BE49-F238E27FC236}">
              <a16:creationId xmlns:a16="http://schemas.microsoft.com/office/drawing/2014/main" id="{94CC7AF4-F515-472E-A064-94B0640D4D5C}"/>
            </a:ext>
          </a:extLst>
        </xdr:cNvPr>
        <xdr:cNvCxnSpPr/>
      </xdr:nvCxnSpPr>
      <xdr:spPr>
        <a:xfrm>
          <a:off x="2486025" y="6991350"/>
          <a:ext cx="13620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57150</xdr:colOff>
      <xdr:row>50</xdr:row>
      <xdr:rowOff>76200</xdr:rowOff>
    </xdr:from>
    <xdr:to>
      <xdr:col>23</xdr:col>
      <xdr:colOff>123825</xdr:colOff>
      <xdr:row>50</xdr:row>
      <xdr:rowOff>76200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6878AE4C-11A3-400E-B944-F3123670913D}"/>
            </a:ext>
          </a:extLst>
        </xdr:cNvPr>
        <xdr:cNvCxnSpPr/>
      </xdr:nvCxnSpPr>
      <xdr:spPr>
        <a:xfrm>
          <a:off x="3133725" y="7553325"/>
          <a:ext cx="876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38100</xdr:colOff>
      <xdr:row>48</xdr:row>
      <xdr:rowOff>66675</xdr:rowOff>
    </xdr:from>
    <xdr:to>
      <xdr:col>23</xdr:col>
      <xdr:colOff>133350</xdr:colOff>
      <xdr:row>48</xdr:row>
      <xdr:rowOff>66675</xdr:rowOff>
    </xdr:to>
    <xdr:cxnSp macro="">
      <xdr:nvCxnSpPr>
        <xdr:cNvPr id="23" name="Straight Arrow Connector 22">
          <a:extLst>
            <a:ext uri="{FF2B5EF4-FFF2-40B4-BE49-F238E27FC236}">
              <a16:creationId xmlns:a16="http://schemas.microsoft.com/office/drawing/2014/main" id="{88A19975-798E-418C-8EA2-182A2206F1E3}"/>
            </a:ext>
          </a:extLst>
        </xdr:cNvPr>
        <xdr:cNvCxnSpPr/>
      </xdr:nvCxnSpPr>
      <xdr:spPr>
        <a:xfrm>
          <a:off x="3276600" y="7277100"/>
          <a:ext cx="5810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95250</xdr:colOff>
      <xdr:row>71</xdr:row>
      <xdr:rowOff>57150</xdr:rowOff>
    </xdr:from>
    <xdr:to>
      <xdr:col>23</xdr:col>
      <xdr:colOff>142875</xdr:colOff>
      <xdr:row>71</xdr:row>
      <xdr:rowOff>57150</xdr:rowOff>
    </xdr:to>
    <xdr:cxnSp macro="">
      <xdr:nvCxnSpPr>
        <xdr:cNvPr id="18" name="Straight Arrow Connector 17">
          <a:extLst>
            <a:ext uri="{FF2B5EF4-FFF2-40B4-BE49-F238E27FC236}">
              <a16:creationId xmlns:a16="http://schemas.microsoft.com/office/drawing/2014/main" id="{697514F5-052F-42A5-9DE7-24D65C1D0303}"/>
            </a:ext>
          </a:extLst>
        </xdr:cNvPr>
        <xdr:cNvCxnSpPr/>
      </xdr:nvCxnSpPr>
      <xdr:spPr>
        <a:xfrm>
          <a:off x="2524125" y="6677025"/>
          <a:ext cx="150495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72</xdr:row>
      <xdr:rowOff>57150</xdr:rowOff>
    </xdr:from>
    <xdr:to>
      <xdr:col>23</xdr:col>
      <xdr:colOff>133350</xdr:colOff>
      <xdr:row>72</xdr:row>
      <xdr:rowOff>57150</xdr:rowOff>
    </xdr:to>
    <xdr:cxnSp macro="">
      <xdr:nvCxnSpPr>
        <xdr:cNvPr id="19" name="Straight Arrow Connector 18">
          <a:extLst>
            <a:ext uri="{FF2B5EF4-FFF2-40B4-BE49-F238E27FC236}">
              <a16:creationId xmlns:a16="http://schemas.microsoft.com/office/drawing/2014/main" id="{ECC1AD59-3BCF-4284-91BD-DC8EEBA9D17D}"/>
            </a:ext>
          </a:extLst>
        </xdr:cNvPr>
        <xdr:cNvCxnSpPr/>
      </xdr:nvCxnSpPr>
      <xdr:spPr>
        <a:xfrm>
          <a:off x="2647950" y="6819900"/>
          <a:ext cx="13716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38100</xdr:colOff>
      <xdr:row>73</xdr:row>
      <xdr:rowOff>19050</xdr:rowOff>
    </xdr:from>
    <xdr:to>
      <xdr:col>14</xdr:col>
      <xdr:colOff>104775</xdr:colOff>
      <xdr:row>74</xdr:row>
      <xdr:rowOff>133350</xdr:rowOff>
    </xdr:to>
    <xdr:sp macro="" textlink="">
      <xdr:nvSpPr>
        <xdr:cNvPr id="11" name="Right Brace 10">
          <a:extLst>
            <a:ext uri="{FF2B5EF4-FFF2-40B4-BE49-F238E27FC236}">
              <a16:creationId xmlns:a16="http://schemas.microsoft.com/office/drawing/2014/main" id="{F2EA252E-00B7-4AFA-B798-DEA5F077F8FF}"/>
            </a:ext>
          </a:extLst>
        </xdr:cNvPr>
        <xdr:cNvSpPr/>
      </xdr:nvSpPr>
      <xdr:spPr>
        <a:xfrm>
          <a:off x="2466975" y="11772900"/>
          <a:ext cx="66675" cy="2571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tr-TR" sz="1100"/>
        </a:p>
      </xdr:txBody>
    </xdr:sp>
    <xdr:clientData/>
  </xdr:twoCellAnchor>
  <xdr:twoCellAnchor>
    <xdr:from>
      <xdr:col>15</xdr:col>
      <xdr:colOff>9525</xdr:colOff>
      <xdr:row>74</xdr:row>
      <xdr:rowOff>66675</xdr:rowOff>
    </xdr:from>
    <xdr:to>
      <xdr:col>23</xdr:col>
      <xdr:colOff>133350</xdr:colOff>
      <xdr:row>74</xdr:row>
      <xdr:rowOff>66675</xdr:rowOff>
    </xdr:to>
    <xdr:cxnSp macro="">
      <xdr:nvCxnSpPr>
        <xdr:cNvPr id="24" name="Straight Arrow Connector 23">
          <a:extLst>
            <a:ext uri="{FF2B5EF4-FFF2-40B4-BE49-F238E27FC236}">
              <a16:creationId xmlns:a16="http://schemas.microsoft.com/office/drawing/2014/main" id="{ADBE636B-2ED8-4683-81B3-4DCBD5221D66}"/>
            </a:ext>
          </a:extLst>
        </xdr:cNvPr>
        <xdr:cNvCxnSpPr/>
      </xdr:nvCxnSpPr>
      <xdr:spPr>
        <a:xfrm>
          <a:off x="2600325" y="11963400"/>
          <a:ext cx="14192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95250</xdr:colOff>
      <xdr:row>75</xdr:row>
      <xdr:rowOff>57150</xdr:rowOff>
    </xdr:from>
    <xdr:to>
      <xdr:col>23</xdr:col>
      <xdr:colOff>133350</xdr:colOff>
      <xdr:row>75</xdr:row>
      <xdr:rowOff>57150</xdr:rowOff>
    </xdr:to>
    <xdr:cxnSp macro="">
      <xdr:nvCxnSpPr>
        <xdr:cNvPr id="26" name="Straight Arrow Connector 25">
          <a:extLst>
            <a:ext uri="{FF2B5EF4-FFF2-40B4-BE49-F238E27FC236}">
              <a16:creationId xmlns:a16="http://schemas.microsoft.com/office/drawing/2014/main" id="{B6A884AA-2B23-4D2B-AED7-DCD366BC722F}"/>
            </a:ext>
          </a:extLst>
        </xdr:cNvPr>
        <xdr:cNvCxnSpPr/>
      </xdr:nvCxnSpPr>
      <xdr:spPr>
        <a:xfrm>
          <a:off x="1876425" y="12096750"/>
          <a:ext cx="214312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76</xdr:row>
      <xdr:rowOff>66675</xdr:rowOff>
    </xdr:from>
    <xdr:to>
      <xdr:col>23</xdr:col>
      <xdr:colOff>123825</xdr:colOff>
      <xdr:row>76</xdr:row>
      <xdr:rowOff>66675</xdr:rowOff>
    </xdr:to>
    <xdr:cxnSp macro="">
      <xdr:nvCxnSpPr>
        <xdr:cNvPr id="28" name="Straight Arrow Connector 27">
          <a:extLst>
            <a:ext uri="{FF2B5EF4-FFF2-40B4-BE49-F238E27FC236}">
              <a16:creationId xmlns:a16="http://schemas.microsoft.com/office/drawing/2014/main" id="{AE94D85E-0DCE-42DD-A916-C8544B65091B}"/>
            </a:ext>
          </a:extLst>
        </xdr:cNvPr>
        <xdr:cNvCxnSpPr/>
      </xdr:nvCxnSpPr>
      <xdr:spPr>
        <a:xfrm>
          <a:off x="2647950" y="12249150"/>
          <a:ext cx="13620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</xdr:col>
      <xdr:colOff>57150</xdr:colOff>
      <xdr:row>77</xdr:row>
      <xdr:rowOff>66675</xdr:rowOff>
    </xdr:from>
    <xdr:to>
      <xdr:col>23</xdr:col>
      <xdr:colOff>123825</xdr:colOff>
      <xdr:row>77</xdr:row>
      <xdr:rowOff>66675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D5EE8B4F-62E2-48FE-8884-E990F45ACA3D}"/>
            </a:ext>
          </a:extLst>
        </xdr:cNvPr>
        <xdr:cNvCxnSpPr/>
      </xdr:nvCxnSpPr>
      <xdr:spPr>
        <a:xfrm>
          <a:off x="2647950" y="12534900"/>
          <a:ext cx="1362075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57150</xdr:colOff>
      <xdr:row>78</xdr:row>
      <xdr:rowOff>66675</xdr:rowOff>
    </xdr:from>
    <xdr:to>
      <xdr:col>23</xdr:col>
      <xdr:colOff>123825</xdr:colOff>
      <xdr:row>78</xdr:row>
      <xdr:rowOff>66675</xdr:rowOff>
    </xdr:to>
    <xdr:cxnSp macro="">
      <xdr:nvCxnSpPr>
        <xdr:cNvPr id="31" name="Straight Arrow Connector 30">
          <a:extLst>
            <a:ext uri="{FF2B5EF4-FFF2-40B4-BE49-F238E27FC236}">
              <a16:creationId xmlns:a16="http://schemas.microsoft.com/office/drawing/2014/main" id="{9BC11D2C-52FF-4E72-A24B-BB3B2EFD0152}"/>
            </a:ext>
          </a:extLst>
        </xdr:cNvPr>
        <xdr:cNvCxnSpPr/>
      </xdr:nvCxnSpPr>
      <xdr:spPr>
        <a:xfrm>
          <a:off x="3133725" y="12677775"/>
          <a:ext cx="8763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76200</xdr:colOff>
      <xdr:row>16</xdr:row>
      <xdr:rowOff>57150</xdr:rowOff>
    </xdr:from>
    <xdr:to>
      <xdr:col>21</xdr:col>
      <xdr:colOff>95250</xdr:colOff>
      <xdr:row>16</xdr:row>
      <xdr:rowOff>57150</xdr:rowOff>
    </xdr:to>
    <xdr:cxnSp macro="">
      <xdr:nvCxnSpPr>
        <xdr:cNvPr id="2" name="Straight Arrow Connector 1">
          <a:extLst>
            <a:ext uri="{FF2B5EF4-FFF2-40B4-BE49-F238E27FC236}">
              <a16:creationId xmlns:a16="http://schemas.microsoft.com/office/drawing/2014/main" id="{DDD415B8-34C8-4701-A872-A7733F8A95FB}"/>
            </a:ext>
          </a:extLst>
        </xdr:cNvPr>
        <xdr:cNvCxnSpPr/>
      </xdr:nvCxnSpPr>
      <xdr:spPr>
        <a:xfrm>
          <a:off x="3152775" y="3381375"/>
          <a:ext cx="342900" cy="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10593-B57B-4120-813B-A2E75D1183E2}">
  <dimension ref="B1:DE146"/>
  <sheetViews>
    <sheetView showGridLines="0" tabSelected="1" workbookViewId="0">
      <selection activeCell="B2" sqref="B2:BB2"/>
    </sheetView>
  </sheetViews>
  <sheetFormatPr defaultRowHeight="11.25" x14ac:dyDescent="0.2"/>
  <cols>
    <col min="1" max="760" width="2.83203125" style="1" customWidth="1"/>
    <col min="761" max="16384" width="9.33203125" style="1"/>
  </cols>
  <sheetData>
    <row r="1" spans="2:109" ht="12" thickBot="1" x14ac:dyDescent="0.25"/>
    <row r="2" spans="2:109" ht="85.5" customHeight="1" x14ac:dyDescent="0.2">
      <c r="B2" s="57" t="s">
        <v>307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9"/>
      <c r="BE2" s="52" t="s">
        <v>250</v>
      </c>
      <c r="BF2" s="52"/>
      <c r="BG2" s="52"/>
      <c r="BH2" s="52"/>
      <c r="BI2" s="52"/>
      <c r="BJ2" s="52"/>
      <c r="BK2" s="52"/>
      <c r="BL2" s="52"/>
      <c r="BM2" s="52"/>
      <c r="BN2" s="52" t="s">
        <v>161</v>
      </c>
      <c r="BO2" s="52"/>
      <c r="BP2" s="52"/>
      <c r="BQ2" s="52"/>
    </row>
    <row r="3" spans="2:109" x14ac:dyDescent="0.2">
      <c r="B3" s="2"/>
      <c r="F3" s="20" t="s">
        <v>218</v>
      </c>
      <c r="BB3" s="3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</row>
    <row r="4" spans="2:109" ht="12" customHeight="1" thickBot="1" x14ac:dyDescent="0.25">
      <c r="B4" s="2"/>
      <c r="C4" s="31" t="s">
        <v>0</v>
      </c>
      <c r="D4" s="32"/>
      <c r="E4" s="32"/>
      <c r="F4" s="32"/>
      <c r="G4" s="32"/>
      <c r="H4" s="32"/>
      <c r="I4" s="32"/>
      <c r="J4" s="33"/>
      <c r="L4" s="31" t="s">
        <v>9</v>
      </c>
      <c r="M4" s="32"/>
      <c r="N4" s="32"/>
      <c r="O4" s="32"/>
      <c r="P4" s="32"/>
      <c r="Q4" s="32"/>
      <c r="R4" s="32"/>
      <c r="S4" s="33"/>
      <c r="U4" s="31" t="s">
        <v>10</v>
      </c>
      <c r="V4" s="32"/>
      <c r="W4" s="32"/>
      <c r="X4" s="32"/>
      <c r="Y4" s="32"/>
      <c r="Z4" s="32"/>
      <c r="AA4" s="32"/>
      <c r="AB4" s="33"/>
      <c r="AD4" s="31" t="s">
        <v>274</v>
      </c>
      <c r="AE4" s="32"/>
      <c r="AF4" s="32"/>
      <c r="AG4" s="32"/>
      <c r="AH4" s="33"/>
      <c r="AJ4" s="31" t="s">
        <v>275</v>
      </c>
      <c r="AK4" s="32"/>
      <c r="AL4" s="32"/>
      <c r="AM4" s="32"/>
      <c r="AN4" s="33"/>
      <c r="AP4" s="31" t="s">
        <v>276</v>
      </c>
      <c r="AQ4" s="32"/>
      <c r="AR4" s="32"/>
      <c r="AS4" s="32"/>
      <c r="AT4" s="32"/>
      <c r="AU4" s="32"/>
      <c r="AV4" s="32"/>
      <c r="AW4" s="33"/>
      <c r="BB4" s="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S4" s="60" t="s">
        <v>180</v>
      </c>
      <c r="BT4" s="61"/>
      <c r="BU4" s="61"/>
      <c r="BV4" s="61"/>
      <c r="BW4" s="61"/>
      <c r="BX4" s="61"/>
      <c r="BY4" s="61"/>
      <c r="BZ4" s="61"/>
      <c r="CA4" s="61"/>
      <c r="CB4" s="61"/>
      <c r="CC4" s="61"/>
      <c r="CD4" s="61"/>
      <c r="CE4" s="61"/>
      <c r="CF4" s="61"/>
      <c r="CG4" s="61"/>
      <c r="CH4" s="61"/>
      <c r="CI4" s="61"/>
      <c r="CJ4" s="61"/>
      <c r="CK4" s="61"/>
      <c r="CL4" s="61"/>
      <c r="CM4" s="61"/>
      <c r="CN4" s="61"/>
      <c r="CO4" s="61"/>
      <c r="CP4" s="61"/>
      <c r="CQ4" s="61"/>
      <c r="CR4" s="61"/>
      <c r="CS4" s="61"/>
      <c r="CT4" s="61"/>
      <c r="CU4" s="61"/>
      <c r="CV4" s="61"/>
      <c r="CW4" s="61"/>
      <c r="CX4" s="61"/>
      <c r="CY4" s="61"/>
      <c r="CZ4" s="61"/>
      <c r="DA4" s="61"/>
      <c r="DB4" s="61"/>
      <c r="DC4" s="61"/>
      <c r="DD4" s="61"/>
      <c r="DE4" s="62"/>
    </row>
    <row r="5" spans="2:109" ht="12.75" thickTop="1" thickBot="1" x14ac:dyDescent="0.25">
      <c r="B5" s="2"/>
      <c r="C5" s="34"/>
      <c r="D5" s="35"/>
      <c r="E5" s="35"/>
      <c r="F5" s="35"/>
      <c r="G5" s="35"/>
      <c r="H5" s="35"/>
      <c r="I5" s="35"/>
      <c r="J5" s="36"/>
      <c r="L5" s="34"/>
      <c r="M5" s="35"/>
      <c r="N5" s="35"/>
      <c r="O5" s="35"/>
      <c r="P5" s="35"/>
      <c r="Q5" s="35"/>
      <c r="R5" s="35"/>
      <c r="S5" s="36"/>
      <c r="U5" s="34"/>
      <c r="V5" s="35"/>
      <c r="W5" s="35"/>
      <c r="X5" s="35"/>
      <c r="Y5" s="35"/>
      <c r="Z5" s="35"/>
      <c r="AA5" s="35"/>
      <c r="AB5" s="36"/>
      <c r="AD5" s="47"/>
      <c r="AE5" s="48"/>
      <c r="AF5" s="48"/>
      <c r="AG5" s="48"/>
      <c r="AH5" s="49"/>
      <c r="AJ5" s="34"/>
      <c r="AK5" s="35"/>
      <c r="AL5" s="35"/>
      <c r="AM5" s="35"/>
      <c r="AN5" s="36"/>
      <c r="AP5" s="34"/>
      <c r="AQ5" s="35"/>
      <c r="AR5" s="35"/>
      <c r="AS5" s="35"/>
      <c r="AT5" s="35"/>
      <c r="AU5" s="35"/>
      <c r="AV5" s="35"/>
      <c r="AW5" s="36"/>
      <c r="BB5" s="3"/>
      <c r="BE5" s="56" t="s">
        <v>21</v>
      </c>
      <c r="BF5" s="56"/>
      <c r="BG5" s="56"/>
      <c r="BH5" s="56"/>
      <c r="BI5" s="56"/>
      <c r="BJ5" s="56"/>
      <c r="BK5" s="56"/>
      <c r="BL5" s="56"/>
      <c r="BM5" s="56"/>
      <c r="BN5" s="56">
        <v>1</v>
      </c>
      <c r="BO5" s="56"/>
      <c r="BP5" s="56"/>
      <c r="BQ5" s="56"/>
      <c r="BS5" s="63" t="s">
        <v>181</v>
      </c>
      <c r="BT5" s="64"/>
      <c r="BU5" s="65"/>
      <c r="BV5" s="61" t="s">
        <v>182</v>
      </c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2"/>
      <c r="CT5" s="60" t="s">
        <v>183</v>
      </c>
      <c r="CU5" s="61"/>
      <c r="CV5" s="61"/>
      <c r="CW5" s="61"/>
      <c r="CX5" s="61"/>
      <c r="CY5" s="61"/>
      <c r="CZ5" s="61"/>
      <c r="DA5" s="61"/>
      <c r="DB5" s="61"/>
      <c r="DC5" s="61"/>
      <c r="DD5" s="61"/>
      <c r="DE5" s="62"/>
    </row>
    <row r="6" spans="2:109" ht="12.75" thickTop="1" thickBot="1" x14ac:dyDescent="0.25">
      <c r="B6" s="2"/>
      <c r="C6" s="24" t="s">
        <v>1</v>
      </c>
      <c r="D6" s="24"/>
      <c r="E6" s="24"/>
      <c r="F6" s="24"/>
      <c r="G6" s="24"/>
      <c r="H6" s="24"/>
      <c r="I6" s="24">
        <v>1</v>
      </c>
      <c r="J6" s="24"/>
      <c r="L6" s="24" t="s">
        <v>2</v>
      </c>
      <c r="M6" s="24"/>
      <c r="N6" s="24"/>
      <c r="O6" s="24"/>
      <c r="P6" s="24"/>
      <c r="Q6" s="24"/>
      <c r="R6" s="24">
        <v>1</v>
      </c>
      <c r="S6" s="24"/>
      <c r="U6" s="24" t="s">
        <v>11</v>
      </c>
      <c r="V6" s="24"/>
      <c r="W6" s="24"/>
      <c r="X6" s="24"/>
      <c r="Y6" s="24"/>
      <c r="Z6" s="24"/>
      <c r="AA6" s="24">
        <v>1</v>
      </c>
      <c r="AB6" s="24"/>
      <c r="AD6" s="34"/>
      <c r="AE6" s="35"/>
      <c r="AF6" s="35"/>
      <c r="AG6" s="35"/>
      <c r="AH6" s="36"/>
      <c r="AJ6" s="24" t="s">
        <v>16</v>
      </c>
      <c r="AK6" s="24"/>
      <c r="AL6" s="24"/>
      <c r="AM6" s="24">
        <v>1</v>
      </c>
      <c r="AN6" s="24"/>
      <c r="AP6" s="24" t="s">
        <v>18</v>
      </c>
      <c r="AQ6" s="24"/>
      <c r="AR6" s="24"/>
      <c r="AS6" s="24"/>
      <c r="AT6" s="24"/>
      <c r="AU6" s="24"/>
      <c r="AV6" s="24">
        <v>1</v>
      </c>
      <c r="AW6" s="24"/>
      <c r="BB6" s="3"/>
      <c r="BE6" s="54" t="s">
        <v>22</v>
      </c>
      <c r="BF6" s="54"/>
      <c r="BG6" s="54"/>
      <c r="BH6" s="54"/>
      <c r="BI6" s="54"/>
      <c r="BJ6" s="54"/>
      <c r="BK6" s="54"/>
      <c r="BL6" s="54"/>
      <c r="BM6" s="54"/>
      <c r="BN6" s="54">
        <v>0.5</v>
      </c>
      <c r="BO6" s="54"/>
      <c r="BP6" s="54"/>
      <c r="BQ6" s="54"/>
      <c r="BS6" s="63"/>
      <c r="BT6" s="64"/>
      <c r="BU6" s="65"/>
      <c r="BV6" s="61"/>
      <c r="BW6" s="61"/>
      <c r="BX6" s="61"/>
      <c r="BY6" s="61"/>
      <c r="BZ6" s="61"/>
      <c r="CA6" s="61"/>
      <c r="CB6" s="61"/>
      <c r="CC6" s="61"/>
      <c r="CD6" s="61"/>
      <c r="CE6" s="61"/>
      <c r="CF6" s="61"/>
      <c r="CG6" s="61"/>
      <c r="CH6" s="61"/>
      <c r="CI6" s="61"/>
      <c r="CJ6" s="61"/>
      <c r="CK6" s="61"/>
      <c r="CL6" s="61"/>
      <c r="CM6" s="61"/>
      <c r="CN6" s="61"/>
      <c r="CO6" s="61"/>
      <c r="CP6" s="61"/>
      <c r="CQ6" s="61"/>
      <c r="CR6" s="61"/>
      <c r="CS6" s="62"/>
      <c r="CT6" s="88" t="s">
        <v>184</v>
      </c>
      <c r="CU6" s="89"/>
      <c r="CV6" s="89"/>
      <c r="CW6" s="89"/>
      <c r="CX6" s="88" t="s">
        <v>185</v>
      </c>
      <c r="CY6" s="89"/>
      <c r="CZ6" s="89"/>
      <c r="DA6" s="89"/>
      <c r="DB6" s="88" t="s">
        <v>186</v>
      </c>
      <c r="DC6" s="89"/>
      <c r="DD6" s="89"/>
      <c r="DE6" s="90"/>
    </row>
    <row r="7" spans="2:109" ht="12.75" thickTop="1" thickBot="1" x14ac:dyDescent="0.25">
      <c r="B7" s="2"/>
      <c r="C7" s="23" t="s">
        <v>4</v>
      </c>
      <c r="D7" s="23"/>
      <c r="E7" s="23"/>
      <c r="F7" s="23"/>
      <c r="G7" s="23"/>
      <c r="H7" s="23"/>
      <c r="I7" s="23">
        <v>1.2</v>
      </c>
      <c r="J7" s="23"/>
      <c r="L7" s="23" t="s">
        <v>3</v>
      </c>
      <c r="M7" s="23"/>
      <c r="N7" s="23"/>
      <c r="O7" s="23"/>
      <c r="P7" s="23"/>
      <c r="Q7" s="23"/>
      <c r="R7" s="23">
        <v>2</v>
      </c>
      <c r="S7" s="23"/>
      <c r="U7" s="23" t="s">
        <v>12</v>
      </c>
      <c r="V7" s="23"/>
      <c r="W7" s="23"/>
      <c r="X7" s="23"/>
      <c r="Y7" s="23"/>
      <c r="Z7" s="23"/>
      <c r="AA7" s="23">
        <v>1.25</v>
      </c>
      <c r="AB7" s="23"/>
      <c r="AD7" s="24" t="s">
        <v>14</v>
      </c>
      <c r="AE7" s="24"/>
      <c r="AF7" s="24"/>
      <c r="AG7" s="24">
        <v>1</v>
      </c>
      <c r="AH7" s="24"/>
      <c r="AJ7" s="23" t="s">
        <v>17</v>
      </c>
      <c r="AK7" s="23"/>
      <c r="AL7" s="23"/>
      <c r="AM7" s="23">
        <v>1.5</v>
      </c>
      <c r="AN7" s="23"/>
      <c r="AP7" s="23" t="s">
        <v>19</v>
      </c>
      <c r="AQ7" s="23"/>
      <c r="AR7" s="23"/>
      <c r="AS7" s="23"/>
      <c r="AT7" s="23"/>
      <c r="AU7" s="23"/>
      <c r="AV7" s="23">
        <v>1.25</v>
      </c>
      <c r="AW7" s="23"/>
      <c r="BB7" s="3"/>
      <c r="BE7" s="54" t="s">
        <v>23</v>
      </c>
      <c r="BF7" s="54"/>
      <c r="BG7" s="54"/>
      <c r="BH7" s="54"/>
      <c r="BI7" s="54"/>
      <c r="BJ7" s="54"/>
      <c r="BK7" s="54"/>
      <c r="BL7" s="54"/>
      <c r="BM7" s="54"/>
      <c r="BN7" s="54">
        <v>0.5</v>
      </c>
      <c r="BO7" s="54"/>
      <c r="BP7" s="54"/>
      <c r="BQ7" s="54"/>
      <c r="BS7" s="66"/>
      <c r="BT7" s="67"/>
      <c r="BU7" s="68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70"/>
      <c r="CT7" s="91" t="s">
        <v>187</v>
      </c>
      <c r="CU7" s="92"/>
      <c r="CV7" s="92"/>
      <c r="CW7" s="92"/>
      <c r="CX7" s="91" t="s">
        <v>188</v>
      </c>
      <c r="CY7" s="92"/>
      <c r="CZ7" s="92"/>
      <c r="DA7" s="92"/>
      <c r="DB7" s="91" t="s">
        <v>189</v>
      </c>
      <c r="DC7" s="92"/>
      <c r="DD7" s="92"/>
      <c r="DE7" s="93"/>
    </row>
    <row r="8" spans="2:109" ht="12" thickTop="1" x14ac:dyDescent="0.2">
      <c r="B8" s="2"/>
      <c r="C8" s="23" t="s">
        <v>5</v>
      </c>
      <c r="D8" s="23"/>
      <c r="E8" s="23"/>
      <c r="F8" s="23"/>
      <c r="G8" s="23"/>
      <c r="H8" s="23"/>
      <c r="I8" s="23">
        <v>1.4</v>
      </c>
      <c r="J8" s="23"/>
      <c r="L8" s="23" t="s">
        <v>272</v>
      </c>
      <c r="M8" s="23"/>
      <c r="N8" s="23"/>
      <c r="O8" s="23"/>
      <c r="P8" s="23"/>
      <c r="Q8" s="23"/>
      <c r="R8" s="23">
        <v>2.5</v>
      </c>
      <c r="S8" s="23"/>
      <c r="U8" s="23" t="s">
        <v>13</v>
      </c>
      <c r="V8" s="23"/>
      <c r="W8" s="23"/>
      <c r="X8" s="23"/>
      <c r="Y8" s="23"/>
      <c r="Z8" s="23"/>
      <c r="AA8" s="23">
        <v>1.5</v>
      </c>
      <c r="AB8" s="23"/>
      <c r="AD8" s="23" t="s">
        <v>15</v>
      </c>
      <c r="AE8" s="23"/>
      <c r="AF8" s="23"/>
      <c r="AG8" s="23">
        <v>1.35</v>
      </c>
      <c r="AH8" s="23"/>
      <c r="AP8" s="23" t="s">
        <v>20</v>
      </c>
      <c r="AQ8" s="23"/>
      <c r="AR8" s="23"/>
      <c r="AS8" s="23"/>
      <c r="AT8" s="23"/>
      <c r="AU8" s="23"/>
      <c r="AV8" s="23">
        <v>1.5</v>
      </c>
      <c r="AW8" s="23"/>
      <c r="BB8" s="3"/>
      <c r="BE8" s="54" t="s">
        <v>24</v>
      </c>
      <c r="BF8" s="54"/>
      <c r="BG8" s="54"/>
      <c r="BH8" s="54"/>
      <c r="BI8" s="54"/>
      <c r="BJ8" s="54"/>
      <c r="BK8" s="54"/>
      <c r="BL8" s="54"/>
      <c r="BM8" s="54"/>
      <c r="BN8" s="54">
        <v>0.5</v>
      </c>
      <c r="BO8" s="54"/>
      <c r="BP8" s="54"/>
      <c r="BQ8" s="54"/>
      <c r="BS8" s="83" t="s">
        <v>190</v>
      </c>
      <c r="BT8" s="84"/>
      <c r="BU8" s="85"/>
      <c r="BV8" s="9" t="s">
        <v>191</v>
      </c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10"/>
      <c r="CT8" s="97" t="s">
        <v>192</v>
      </c>
      <c r="CU8" s="98"/>
      <c r="CV8" s="98"/>
      <c r="CW8" s="98"/>
      <c r="CX8" s="99" t="s">
        <v>193</v>
      </c>
      <c r="CY8" s="98"/>
      <c r="CZ8" s="98"/>
      <c r="DA8" s="98"/>
      <c r="DB8" s="100" t="s">
        <v>193</v>
      </c>
      <c r="DC8" s="101"/>
      <c r="DD8" s="101"/>
      <c r="DE8" s="102"/>
    </row>
    <row r="9" spans="2:109" x14ac:dyDescent="0.2">
      <c r="B9" s="2"/>
      <c r="C9" s="23" t="s">
        <v>6</v>
      </c>
      <c r="D9" s="23"/>
      <c r="E9" s="23"/>
      <c r="F9" s="23"/>
      <c r="G9" s="23"/>
      <c r="H9" s="23"/>
      <c r="I9" s="23">
        <v>1.6</v>
      </c>
      <c r="J9" s="23"/>
      <c r="L9" s="23" t="s">
        <v>273</v>
      </c>
      <c r="M9" s="23"/>
      <c r="N9" s="23"/>
      <c r="O9" s="23"/>
      <c r="P9" s="23"/>
      <c r="Q9" s="23"/>
      <c r="R9" s="23">
        <v>3</v>
      </c>
      <c r="S9" s="23"/>
      <c r="BB9" s="3"/>
      <c r="BE9" s="54" t="s">
        <v>25</v>
      </c>
      <c r="BF9" s="54"/>
      <c r="BG9" s="54"/>
      <c r="BH9" s="54"/>
      <c r="BI9" s="54"/>
      <c r="BJ9" s="54"/>
      <c r="BK9" s="54"/>
      <c r="BL9" s="54"/>
      <c r="BM9" s="54"/>
      <c r="BN9" s="54">
        <v>0.5</v>
      </c>
      <c r="BO9" s="54"/>
      <c r="BP9" s="54"/>
      <c r="BQ9" s="54"/>
      <c r="BS9" s="71" t="s">
        <v>194</v>
      </c>
      <c r="BT9" s="72"/>
      <c r="BU9" s="73"/>
      <c r="BV9" s="11" t="s">
        <v>195</v>
      </c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2"/>
      <c r="CT9" s="74" t="s">
        <v>196</v>
      </c>
      <c r="CU9" s="75"/>
      <c r="CV9" s="75"/>
      <c r="CW9" s="75"/>
      <c r="CX9" s="76" t="s">
        <v>193</v>
      </c>
      <c r="CY9" s="75"/>
      <c r="CZ9" s="75"/>
      <c r="DA9" s="75"/>
      <c r="DB9" s="77" t="s">
        <v>193</v>
      </c>
      <c r="DC9" s="78"/>
      <c r="DD9" s="78"/>
      <c r="DE9" s="79"/>
    </row>
    <row r="10" spans="2:109" ht="11.25" customHeight="1" x14ac:dyDescent="0.2">
      <c r="B10" s="2"/>
      <c r="C10" s="23" t="s">
        <v>7</v>
      </c>
      <c r="D10" s="23"/>
      <c r="E10" s="23"/>
      <c r="F10" s="23"/>
      <c r="G10" s="23"/>
      <c r="H10" s="23"/>
      <c r="I10" s="23">
        <v>1.8</v>
      </c>
      <c r="J10" s="23"/>
      <c r="L10" s="23" t="s">
        <v>8</v>
      </c>
      <c r="M10" s="23"/>
      <c r="N10" s="23"/>
      <c r="O10" s="23"/>
      <c r="P10" s="23"/>
      <c r="Q10" s="23"/>
      <c r="R10" s="23">
        <v>3.5</v>
      </c>
      <c r="S10" s="23"/>
      <c r="AD10" s="25" t="s">
        <v>278</v>
      </c>
      <c r="AE10" s="25"/>
      <c r="AF10" s="25"/>
      <c r="AG10" s="25"/>
      <c r="AH10" s="25"/>
      <c r="AI10" s="25"/>
      <c r="AJ10" s="25"/>
      <c r="AK10" s="25"/>
      <c r="AL10" s="25"/>
      <c r="AP10" s="25" t="s">
        <v>277</v>
      </c>
      <c r="AQ10" s="25"/>
      <c r="AR10" s="25"/>
      <c r="AS10" s="25"/>
      <c r="AT10" s="25"/>
      <c r="AU10" s="25"/>
      <c r="AV10" s="25"/>
      <c r="AW10" s="25"/>
      <c r="BB10" s="3"/>
      <c r="BE10" s="54" t="s">
        <v>26</v>
      </c>
      <c r="BF10" s="54"/>
      <c r="BG10" s="54"/>
      <c r="BH10" s="54"/>
      <c r="BI10" s="54"/>
      <c r="BJ10" s="54"/>
      <c r="BK10" s="54"/>
      <c r="BL10" s="54"/>
      <c r="BM10" s="54"/>
      <c r="BN10" s="54">
        <v>0.5</v>
      </c>
      <c r="BO10" s="54"/>
      <c r="BP10" s="54"/>
      <c r="BQ10" s="54"/>
      <c r="BS10" s="71" t="s">
        <v>197</v>
      </c>
      <c r="BT10" s="72"/>
      <c r="BU10" s="73"/>
      <c r="BV10" s="11" t="s">
        <v>198</v>
      </c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2"/>
      <c r="CT10" s="74" t="s">
        <v>199</v>
      </c>
      <c r="CU10" s="75"/>
      <c r="CV10" s="75"/>
      <c r="CW10" s="75"/>
      <c r="CX10" s="74" t="s">
        <v>200</v>
      </c>
      <c r="CY10" s="75"/>
      <c r="CZ10" s="75"/>
      <c r="DA10" s="75"/>
      <c r="DB10" s="74" t="s">
        <v>201</v>
      </c>
      <c r="DC10" s="75"/>
      <c r="DD10" s="75"/>
      <c r="DE10" s="96"/>
    </row>
    <row r="11" spans="2:109" ht="11.25" customHeight="1" thickBot="1" x14ac:dyDescent="0.25">
      <c r="B11" s="2"/>
      <c r="C11" s="23" t="s">
        <v>285</v>
      </c>
      <c r="D11" s="23"/>
      <c r="E11" s="23"/>
      <c r="F11" s="23"/>
      <c r="G11" s="23"/>
      <c r="H11" s="23"/>
      <c r="I11" s="23">
        <v>2</v>
      </c>
      <c r="J11" s="23"/>
      <c r="AD11" s="25"/>
      <c r="AE11" s="25"/>
      <c r="AF11" s="25"/>
      <c r="AG11" s="25"/>
      <c r="AH11" s="25"/>
      <c r="AI11" s="25"/>
      <c r="AJ11" s="25"/>
      <c r="AK11" s="25"/>
      <c r="AL11" s="25"/>
      <c r="AP11" s="26"/>
      <c r="AQ11" s="26"/>
      <c r="AR11" s="26"/>
      <c r="AS11" s="26"/>
      <c r="AT11" s="26"/>
      <c r="AU11" s="26"/>
      <c r="AV11" s="26"/>
      <c r="AW11" s="26"/>
      <c r="BB11" s="3"/>
      <c r="BE11" s="54" t="s">
        <v>27</v>
      </c>
      <c r="BF11" s="54"/>
      <c r="BG11" s="54"/>
      <c r="BH11" s="54"/>
      <c r="BI11" s="54"/>
      <c r="BJ11" s="54"/>
      <c r="BK11" s="54"/>
      <c r="BL11" s="54"/>
      <c r="BM11" s="54"/>
      <c r="BN11" s="54">
        <v>0.6</v>
      </c>
      <c r="BO11" s="54"/>
      <c r="BP11" s="54"/>
      <c r="BQ11" s="54"/>
      <c r="BS11" s="71" t="s">
        <v>202</v>
      </c>
      <c r="BT11" s="72"/>
      <c r="BU11" s="73"/>
      <c r="BV11" s="11" t="s">
        <v>203</v>
      </c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2"/>
      <c r="CT11" s="74" t="s">
        <v>204</v>
      </c>
      <c r="CU11" s="75"/>
      <c r="CV11" s="75"/>
      <c r="CW11" s="75"/>
      <c r="CX11" s="74" t="s">
        <v>205</v>
      </c>
      <c r="CY11" s="75"/>
      <c r="CZ11" s="75"/>
      <c r="DA11" s="75"/>
      <c r="DB11" s="74" t="s">
        <v>206</v>
      </c>
      <c r="DC11" s="75"/>
      <c r="DD11" s="75"/>
      <c r="DE11" s="96"/>
    </row>
    <row r="12" spans="2:109" ht="11.25" customHeight="1" thickTop="1" thickBot="1" x14ac:dyDescent="0.25">
      <c r="B12" s="2"/>
      <c r="C12" s="23" t="s">
        <v>286</v>
      </c>
      <c r="D12" s="23"/>
      <c r="E12" s="23"/>
      <c r="F12" s="23"/>
      <c r="G12" s="23"/>
      <c r="H12" s="23"/>
      <c r="I12" s="23">
        <v>2.1</v>
      </c>
      <c r="J12" s="23"/>
      <c r="AD12" s="26"/>
      <c r="AE12" s="26"/>
      <c r="AF12" s="26"/>
      <c r="AG12" s="26"/>
      <c r="AH12" s="26"/>
      <c r="AI12" s="26"/>
      <c r="AJ12" s="26"/>
      <c r="AK12" s="26"/>
      <c r="AL12" s="26"/>
      <c r="AP12" s="37" t="s">
        <v>265</v>
      </c>
      <c r="AQ12" s="38"/>
      <c r="AR12" s="38"/>
      <c r="AS12" s="38"/>
      <c r="AT12" s="38"/>
      <c r="AU12" s="38"/>
      <c r="AV12" s="38"/>
      <c r="AW12" s="39"/>
      <c r="BB12" s="3"/>
      <c r="BE12" s="55" t="s">
        <v>28</v>
      </c>
      <c r="BF12" s="55"/>
      <c r="BG12" s="55"/>
      <c r="BH12" s="55"/>
      <c r="BI12" s="55"/>
      <c r="BJ12" s="55"/>
      <c r="BK12" s="55"/>
      <c r="BL12" s="55"/>
      <c r="BM12" s="55"/>
      <c r="BN12" s="55">
        <v>1</v>
      </c>
      <c r="BO12" s="55"/>
      <c r="BP12" s="55"/>
      <c r="BQ12" s="55"/>
      <c r="BS12" s="71" t="s">
        <v>207</v>
      </c>
      <c r="BT12" s="72"/>
      <c r="BU12" s="73"/>
      <c r="BV12" s="86" t="s">
        <v>208</v>
      </c>
      <c r="BW12" s="86"/>
      <c r="BX12" s="86"/>
      <c r="BY12" s="86"/>
      <c r="BZ12" s="86"/>
      <c r="CA12" s="86"/>
      <c r="CB12" s="86"/>
      <c r="CC12" s="86"/>
      <c r="CD12" s="86"/>
      <c r="CE12" s="86"/>
      <c r="CF12" s="86"/>
      <c r="CG12" s="86"/>
      <c r="CH12" s="86"/>
      <c r="CI12" s="86"/>
      <c r="CJ12" s="86"/>
      <c r="CK12" s="86"/>
      <c r="CL12" s="86"/>
      <c r="CM12" s="86"/>
      <c r="CN12" s="86"/>
      <c r="CO12" s="86"/>
      <c r="CP12" s="86"/>
      <c r="CQ12" s="86"/>
      <c r="CR12" s="86"/>
      <c r="CS12" s="87"/>
      <c r="CT12" s="94" t="s">
        <v>209</v>
      </c>
      <c r="CU12" s="94"/>
      <c r="CV12" s="94"/>
      <c r="CW12" s="94"/>
      <c r="CX12" s="94" t="s">
        <v>210</v>
      </c>
      <c r="CY12" s="94"/>
      <c r="CZ12" s="94"/>
      <c r="DA12" s="94"/>
      <c r="DB12" s="94" t="s">
        <v>211</v>
      </c>
      <c r="DC12" s="94"/>
      <c r="DD12" s="94"/>
      <c r="DE12" s="94"/>
    </row>
    <row r="13" spans="2:109" ht="12" thickTop="1" x14ac:dyDescent="0.2">
      <c r="B13" s="2"/>
      <c r="D13" s="1" t="s">
        <v>165</v>
      </c>
      <c r="N13" s="1" t="s">
        <v>162</v>
      </c>
      <c r="O13" s="27">
        <v>125</v>
      </c>
      <c r="P13" s="27"/>
      <c r="Q13" s="1" t="s">
        <v>163</v>
      </c>
      <c r="W13" s="1" t="s">
        <v>166</v>
      </c>
      <c r="Y13" s="28">
        <f>IF(O13&lt;50,1,IF(AND(50&lt;=O13,O13&lt;100),1.2,IF(AND(100&lt;=O13,O13&lt;200),1.4,IF(AND(200&lt;=O13,O13&lt;400),1.6,IF(AND(400&lt;=O13,O13&lt;800),1.8,IF(AND(800&lt;=O13,O13&lt;1600),2,IF(O13&gt;=1600,2.1,"hatalı")))))))</f>
        <v>1.4</v>
      </c>
      <c r="Z13" s="28"/>
      <c r="AD13" s="24" t="s">
        <v>14</v>
      </c>
      <c r="AE13" s="24"/>
      <c r="AF13" s="24"/>
      <c r="AG13" s="24"/>
      <c r="AH13" s="24"/>
      <c r="AI13" s="24"/>
      <c r="AJ13" s="24"/>
      <c r="AK13" s="24">
        <v>1</v>
      </c>
      <c r="AL13" s="24"/>
      <c r="AP13" s="40"/>
      <c r="AQ13" s="41"/>
      <c r="AR13" s="41"/>
      <c r="AS13" s="41"/>
      <c r="AT13" s="41"/>
      <c r="AU13" s="41"/>
      <c r="AV13" s="41"/>
      <c r="AW13" s="42"/>
      <c r="BB13" s="3"/>
      <c r="BE13" s="54" t="s">
        <v>29</v>
      </c>
      <c r="BF13" s="54"/>
      <c r="BG13" s="54"/>
      <c r="BH13" s="54"/>
      <c r="BI13" s="54"/>
      <c r="BJ13" s="54"/>
      <c r="BK13" s="54"/>
      <c r="BL13" s="54"/>
      <c r="BM13" s="54"/>
      <c r="BN13" s="54">
        <v>0.7</v>
      </c>
      <c r="BO13" s="54"/>
      <c r="BP13" s="54"/>
      <c r="BQ13" s="54"/>
      <c r="BS13" s="71"/>
      <c r="BT13" s="72"/>
      <c r="BU13" s="73"/>
      <c r="BV13" s="86"/>
      <c r="BW13" s="86"/>
      <c r="BX13" s="86"/>
      <c r="BY13" s="86"/>
      <c r="BZ13" s="86"/>
      <c r="CA13" s="86"/>
      <c r="CB13" s="86"/>
      <c r="CC13" s="86"/>
      <c r="CD13" s="86"/>
      <c r="CE13" s="86"/>
      <c r="CF13" s="86"/>
      <c r="CG13" s="86"/>
      <c r="CH13" s="86"/>
      <c r="CI13" s="86"/>
      <c r="CJ13" s="86"/>
      <c r="CK13" s="86"/>
      <c r="CL13" s="86"/>
      <c r="CM13" s="86"/>
      <c r="CN13" s="86"/>
      <c r="CO13" s="86"/>
      <c r="CP13" s="86"/>
      <c r="CQ13" s="86"/>
      <c r="CR13" s="86"/>
      <c r="CS13" s="87"/>
      <c r="CT13" s="95"/>
      <c r="CU13" s="95"/>
      <c r="CV13" s="95"/>
      <c r="CW13" s="95"/>
      <c r="CX13" s="95"/>
      <c r="CY13" s="95"/>
      <c r="CZ13" s="95"/>
      <c r="DA13" s="95"/>
      <c r="DB13" s="95"/>
      <c r="DC13" s="95"/>
      <c r="DD13" s="95"/>
      <c r="DE13" s="95"/>
    </row>
    <row r="14" spans="2:109" x14ac:dyDescent="0.2">
      <c r="B14" s="2"/>
      <c r="D14" s="1" t="s">
        <v>256</v>
      </c>
      <c r="N14" s="1" t="s">
        <v>164</v>
      </c>
      <c r="O14" s="27">
        <v>6</v>
      </c>
      <c r="P14" s="27"/>
      <c r="Q14" s="1" t="s">
        <v>163</v>
      </c>
      <c r="W14" s="1" t="s">
        <v>167</v>
      </c>
      <c r="Y14" s="28">
        <f>IF(O14&lt;7,1,IF(AND(7&lt;=O14,O14&lt;14),2,IF(AND(14&lt;=O14,O14&lt;20),2.5,IF(AND(21&lt;=O14,O14&lt;25),3,IF(O14&gt;=25,3.5,"hatalı")))))</f>
        <v>1</v>
      </c>
      <c r="Z14" s="28"/>
      <c r="AD14" s="23" t="s">
        <v>308</v>
      </c>
      <c r="AE14" s="23"/>
      <c r="AF14" s="23"/>
      <c r="AG14" s="23"/>
      <c r="AH14" s="23"/>
      <c r="AI14" s="23"/>
      <c r="AJ14" s="23"/>
      <c r="AK14" s="23">
        <v>1.1499999999999999</v>
      </c>
      <c r="AL14" s="23"/>
      <c r="AP14" s="40"/>
      <c r="AQ14" s="41"/>
      <c r="AR14" s="41"/>
      <c r="AS14" s="41"/>
      <c r="AT14" s="41"/>
      <c r="AU14" s="41"/>
      <c r="AV14" s="41"/>
      <c r="AW14" s="42"/>
      <c r="BB14" s="3"/>
      <c r="BE14" s="54" t="s">
        <v>30</v>
      </c>
      <c r="BF14" s="54"/>
      <c r="BG14" s="54"/>
      <c r="BH14" s="54"/>
      <c r="BI14" s="54"/>
      <c r="BJ14" s="54"/>
      <c r="BK14" s="54"/>
      <c r="BL14" s="54"/>
      <c r="BM14" s="54"/>
      <c r="BN14" s="54">
        <v>0.6</v>
      </c>
      <c r="BO14" s="54"/>
      <c r="BP14" s="54"/>
      <c r="BQ14" s="54"/>
      <c r="BS14" s="71"/>
      <c r="BT14" s="72"/>
      <c r="BU14" s="73"/>
      <c r="BV14" s="86"/>
      <c r="BW14" s="86"/>
      <c r="BX14" s="86"/>
      <c r="BY14" s="86"/>
      <c r="BZ14" s="86"/>
      <c r="CA14" s="86"/>
      <c r="CB14" s="86"/>
      <c r="CC14" s="86"/>
      <c r="CD14" s="86"/>
      <c r="CE14" s="86"/>
      <c r="CF14" s="86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7"/>
      <c r="CT14" s="95"/>
      <c r="CU14" s="95"/>
      <c r="CV14" s="95"/>
      <c r="CW14" s="95"/>
      <c r="CX14" s="95"/>
      <c r="CY14" s="95"/>
      <c r="CZ14" s="95"/>
      <c r="DA14" s="95"/>
      <c r="DB14" s="95"/>
      <c r="DC14" s="95"/>
      <c r="DD14" s="95"/>
      <c r="DE14" s="95"/>
    </row>
    <row r="15" spans="2:109" x14ac:dyDescent="0.2">
      <c r="B15" s="2"/>
      <c r="D15" s="1" t="s">
        <v>258</v>
      </c>
      <c r="P15" s="1" t="s">
        <v>172</v>
      </c>
      <c r="Q15" s="27">
        <v>2</v>
      </c>
      <c r="R15" s="27"/>
      <c r="S15" s="1" t="s">
        <v>163</v>
      </c>
      <c r="W15" s="1" t="s">
        <v>168</v>
      </c>
      <c r="Y15" s="28">
        <f>IF(Q15&lt;O14,1,IF(AND(O14/2&lt;Q15,Q15&lt;=O14),1.25,IF(Q15&lt;=O14/2,1.5,"hatalı")))</f>
        <v>1</v>
      </c>
      <c r="Z15" s="28"/>
      <c r="AD15" s="23" t="s">
        <v>309</v>
      </c>
      <c r="AE15" s="23"/>
      <c r="AF15" s="23"/>
      <c r="AG15" s="23"/>
      <c r="AH15" s="23"/>
      <c r="AI15" s="23"/>
      <c r="AJ15" s="23"/>
      <c r="AK15" s="23">
        <v>1.3</v>
      </c>
      <c r="AL15" s="23"/>
      <c r="AP15" s="40"/>
      <c r="AQ15" s="41"/>
      <c r="AR15" s="41"/>
      <c r="AS15" s="41"/>
      <c r="AT15" s="41"/>
      <c r="AU15" s="41"/>
      <c r="AV15" s="41"/>
      <c r="AW15" s="42"/>
      <c r="BB15" s="3"/>
      <c r="BE15" s="54" t="s">
        <v>31</v>
      </c>
      <c r="BF15" s="54"/>
      <c r="BG15" s="54"/>
      <c r="BH15" s="54"/>
      <c r="BI15" s="54"/>
      <c r="BJ15" s="54"/>
      <c r="BK15" s="54"/>
      <c r="BL15" s="54"/>
      <c r="BM15" s="54"/>
      <c r="BN15" s="54">
        <v>0.6</v>
      </c>
      <c r="BO15" s="54"/>
      <c r="BP15" s="54"/>
      <c r="BQ15" s="54"/>
      <c r="BS15" s="71" t="s">
        <v>212</v>
      </c>
      <c r="BT15" s="72"/>
      <c r="BU15" s="73"/>
      <c r="BV15" s="13" t="s">
        <v>213</v>
      </c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5"/>
    </row>
    <row r="16" spans="2:109" x14ac:dyDescent="0.2">
      <c r="B16" s="2"/>
      <c r="D16" s="1" t="s">
        <v>257</v>
      </c>
      <c r="O16" s="27" t="s">
        <v>15</v>
      </c>
      <c r="P16" s="27"/>
      <c r="W16" s="1" t="s">
        <v>169</v>
      </c>
      <c r="Y16" s="28">
        <f>IF(O16="var",1.35,1)</f>
        <v>1.35</v>
      </c>
      <c r="Z16" s="28"/>
      <c r="AP16" s="40"/>
      <c r="AQ16" s="41"/>
      <c r="AR16" s="41"/>
      <c r="AS16" s="41"/>
      <c r="AT16" s="41"/>
      <c r="AU16" s="41"/>
      <c r="AV16" s="41"/>
      <c r="AW16" s="42"/>
      <c r="BB16" s="3"/>
      <c r="BE16" s="54" t="s">
        <v>32</v>
      </c>
      <c r="BF16" s="54"/>
      <c r="BG16" s="54"/>
      <c r="BH16" s="54"/>
      <c r="BI16" s="54"/>
      <c r="BJ16" s="54"/>
      <c r="BK16" s="54"/>
      <c r="BL16" s="54"/>
      <c r="BM16" s="54"/>
      <c r="BN16" s="54">
        <v>0.75</v>
      </c>
      <c r="BO16" s="54"/>
      <c r="BP16" s="54"/>
      <c r="BQ16" s="54"/>
      <c r="BS16" s="71"/>
      <c r="BT16" s="72"/>
      <c r="BU16" s="73"/>
      <c r="BV16" s="80" t="s">
        <v>214</v>
      </c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2"/>
    </row>
    <row r="17" spans="2:109" x14ac:dyDescent="0.2">
      <c r="B17" s="2"/>
      <c r="D17" s="1" t="s">
        <v>279</v>
      </c>
      <c r="M17" s="27" t="s">
        <v>309</v>
      </c>
      <c r="N17" s="27"/>
      <c r="O17" s="27"/>
      <c r="P17" s="27"/>
      <c r="Q17" s="27"/>
      <c r="R17" s="27"/>
      <c r="S17" s="27"/>
      <c r="W17" s="1" t="s">
        <v>170</v>
      </c>
      <c r="Y17" s="28">
        <f>IF(M17="yok",1,IF(M17="KTK-(D) içinde var",1.15,IF(M17="KTK üstünde var",1.3,"hatalı")))</f>
        <v>1.3</v>
      </c>
      <c r="Z17" s="28"/>
      <c r="AP17" s="43"/>
      <c r="AQ17" s="44"/>
      <c r="AR17" s="44"/>
      <c r="AS17" s="44"/>
      <c r="AT17" s="44"/>
      <c r="AU17" s="44"/>
      <c r="AV17" s="44"/>
      <c r="AW17" s="45"/>
      <c r="BB17" s="3"/>
      <c r="BE17" s="54" t="s">
        <v>33</v>
      </c>
      <c r="BF17" s="54"/>
      <c r="BG17" s="54"/>
      <c r="BH17" s="54"/>
      <c r="BI17" s="54"/>
      <c r="BJ17" s="54"/>
      <c r="BK17" s="54"/>
      <c r="BL17" s="54"/>
      <c r="BM17" s="54"/>
      <c r="BN17" s="54">
        <v>0.6</v>
      </c>
      <c r="BO17" s="54"/>
      <c r="BP17" s="54"/>
      <c r="BQ17" s="54"/>
      <c r="BS17" s="71"/>
      <c r="BT17" s="72"/>
      <c r="BU17" s="73"/>
      <c r="BV17" s="80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2"/>
    </row>
    <row r="18" spans="2:109" x14ac:dyDescent="0.2">
      <c r="B18" s="2"/>
      <c r="D18" s="1" t="s">
        <v>259</v>
      </c>
      <c r="N18" s="27" t="s">
        <v>173</v>
      </c>
      <c r="O18" s="27"/>
      <c r="P18" s="27"/>
      <c r="Q18" s="27"/>
      <c r="R18" s="27"/>
      <c r="W18" s="1" t="s">
        <v>171</v>
      </c>
      <c r="Y18" s="28">
        <f>IF(N18="geçici yapı",1,1.5)</f>
        <v>1.5</v>
      </c>
      <c r="Z18" s="28"/>
      <c r="BB18" s="3"/>
      <c r="BE18" s="54" t="s">
        <v>34</v>
      </c>
      <c r="BF18" s="54"/>
      <c r="BG18" s="54"/>
      <c r="BH18" s="54"/>
      <c r="BI18" s="54"/>
      <c r="BJ18" s="54"/>
      <c r="BK18" s="54"/>
      <c r="BL18" s="54"/>
      <c r="BM18" s="54"/>
      <c r="BN18" s="54">
        <v>0.6</v>
      </c>
      <c r="BO18" s="54"/>
      <c r="BP18" s="54"/>
      <c r="BQ18" s="54"/>
      <c r="BS18" s="71"/>
      <c r="BT18" s="72"/>
      <c r="BU18" s="73"/>
      <c r="BV18" s="16" t="s">
        <v>215</v>
      </c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  <c r="CN18" s="17"/>
      <c r="CO18" s="17"/>
      <c r="CP18" s="17"/>
      <c r="CQ18" s="17"/>
      <c r="CR18" s="17"/>
      <c r="CS18" s="17"/>
      <c r="CT18" s="17"/>
      <c r="CU18" s="17"/>
      <c r="CV18" s="17"/>
      <c r="CW18" s="17"/>
      <c r="CX18" s="17"/>
      <c r="CY18" s="17"/>
      <c r="CZ18" s="17"/>
      <c r="DA18" s="17"/>
      <c r="DB18" s="17"/>
      <c r="DC18" s="17"/>
      <c r="DD18" s="17"/>
      <c r="DE18" s="18"/>
    </row>
    <row r="19" spans="2:109" x14ac:dyDescent="0.2">
      <c r="B19" s="2"/>
      <c r="D19" s="1" t="s">
        <v>260</v>
      </c>
      <c r="N19" s="27" t="s">
        <v>18</v>
      </c>
      <c r="O19" s="27"/>
      <c r="P19" s="27"/>
      <c r="Q19" s="27"/>
      <c r="W19" s="1" t="s">
        <v>174</v>
      </c>
      <c r="Y19" s="28">
        <f>IF(N19="ZA , ZB",1,IF(N19="ZC , ZD",1.25,IF(N19="ZE , ZF",1.5,"hatalı")))</f>
        <v>1</v>
      </c>
      <c r="Z19" s="28"/>
      <c r="BB19" s="3"/>
      <c r="BE19" s="54" t="s">
        <v>35</v>
      </c>
      <c r="BF19" s="54"/>
      <c r="BG19" s="54"/>
      <c r="BH19" s="54"/>
      <c r="BI19" s="54"/>
      <c r="BJ19" s="54"/>
      <c r="BK19" s="54"/>
      <c r="BL19" s="54"/>
      <c r="BM19" s="54"/>
      <c r="BN19" s="54">
        <v>1</v>
      </c>
      <c r="BO19" s="54"/>
      <c r="BP19" s="54"/>
      <c r="BQ19" s="54"/>
      <c r="BS19" s="71"/>
      <c r="BT19" s="72"/>
      <c r="BU19" s="73"/>
      <c r="BV19" s="16" t="s">
        <v>216</v>
      </c>
      <c r="BW19" s="17"/>
      <c r="BX19" s="17"/>
      <c r="BY19" s="17"/>
      <c r="BZ19" s="17"/>
      <c r="CA19" s="17"/>
      <c r="CB19" s="17"/>
      <c r="CC19" s="17"/>
      <c r="CD19" s="17"/>
      <c r="CE19" s="17"/>
      <c r="CF19" s="17"/>
      <c r="CG19" s="17"/>
      <c r="CH19" s="17"/>
      <c r="CI19" s="17"/>
      <c r="CJ19" s="17"/>
      <c r="CK19" s="17"/>
      <c r="CL19" s="17"/>
      <c r="CM19" s="17"/>
      <c r="CN19" s="17"/>
      <c r="CO19" s="17"/>
      <c r="CP19" s="17"/>
      <c r="CQ19" s="17"/>
      <c r="CR19" s="17"/>
      <c r="CS19" s="17"/>
      <c r="CT19" s="17"/>
      <c r="CU19" s="17"/>
      <c r="CV19" s="17"/>
      <c r="CW19" s="17"/>
      <c r="CX19" s="17"/>
      <c r="CY19" s="17"/>
      <c r="CZ19" s="17"/>
      <c r="DA19" s="17"/>
      <c r="DB19" s="17"/>
      <c r="DC19" s="17"/>
      <c r="DD19" s="17"/>
      <c r="DE19" s="18"/>
    </row>
    <row r="20" spans="2:109" x14ac:dyDescent="0.2">
      <c r="B20" s="2"/>
      <c r="D20" s="1" t="s">
        <v>249</v>
      </c>
      <c r="N20" s="27" t="s">
        <v>99</v>
      </c>
      <c r="O20" s="27"/>
      <c r="P20" s="27"/>
      <c r="Q20" s="27"/>
      <c r="R20" s="27"/>
      <c r="S20" s="27"/>
      <c r="W20" s="1" t="s">
        <v>248</v>
      </c>
      <c r="Y20" s="28" cm="1">
        <f t="array" ref="Y20">INDEX(BN5:BN146,MATCH(N20,BE5:BE146,0),0)</f>
        <v>1</v>
      </c>
      <c r="Z20" s="28"/>
      <c r="BB20" s="3"/>
      <c r="BE20" s="54" t="s">
        <v>36</v>
      </c>
      <c r="BF20" s="54"/>
      <c r="BG20" s="54"/>
      <c r="BH20" s="54"/>
      <c r="BI20" s="54"/>
      <c r="BJ20" s="54"/>
      <c r="BK20" s="54"/>
      <c r="BL20" s="54"/>
      <c r="BM20" s="54"/>
      <c r="BN20" s="54">
        <v>0.6</v>
      </c>
      <c r="BO20" s="54"/>
      <c r="BP20" s="54"/>
      <c r="BQ20" s="54"/>
      <c r="BS20" s="71"/>
      <c r="BT20" s="72"/>
      <c r="BU20" s="73"/>
      <c r="BV20" s="19" t="s">
        <v>217</v>
      </c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10"/>
    </row>
    <row r="21" spans="2:109" x14ac:dyDescent="0.2">
      <c r="B21" s="2"/>
      <c r="D21" s="1" t="s">
        <v>175</v>
      </c>
      <c r="I21" s="29">
        <v>150000</v>
      </c>
      <c r="J21" s="29"/>
      <c r="K21" s="29"/>
      <c r="L21" s="1" t="s">
        <v>287</v>
      </c>
      <c r="BB21" s="3"/>
      <c r="BE21" s="54" t="s">
        <v>37</v>
      </c>
      <c r="BF21" s="54"/>
      <c r="BG21" s="54"/>
      <c r="BH21" s="54"/>
      <c r="BI21" s="54"/>
      <c r="BJ21" s="54"/>
      <c r="BK21" s="54"/>
      <c r="BL21" s="54"/>
      <c r="BM21" s="54"/>
      <c r="BN21" s="54">
        <v>0.6</v>
      </c>
      <c r="BO21" s="54"/>
      <c r="BP21" s="54"/>
      <c r="BQ21" s="54"/>
    </row>
    <row r="22" spans="2:109" ht="11.25" customHeight="1" x14ac:dyDescent="0.2">
      <c r="B22" s="2"/>
      <c r="D22" s="1" t="s">
        <v>175</v>
      </c>
      <c r="I22" s="29">
        <f>+I21</f>
        <v>150000</v>
      </c>
      <c r="J22" s="29"/>
      <c r="K22" s="29"/>
      <c r="L22" s="1" t="s">
        <v>176</v>
      </c>
      <c r="M22" s="28">
        <f>+Y13</f>
        <v>1.4</v>
      </c>
      <c r="N22" s="28"/>
      <c r="O22" s="4" t="s">
        <v>177</v>
      </c>
      <c r="P22" s="28">
        <f>+Y14</f>
        <v>1</v>
      </c>
      <c r="Q22" s="28"/>
      <c r="R22" s="4" t="s">
        <v>177</v>
      </c>
      <c r="S22" s="28">
        <f>+Y15</f>
        <v>1</v>
      </c>
      <c r="T22" s="28"/>
      <c r="U22" s="4" t="s">
        <v>177</v>
      </c>
      <c r="V22" s="28">
        <f>+Y16</f>
        <v>1.35</v>
      </c>
      <c r="W22" s="28"/>
      <c r="X22" s="4" t="s">
        <v>177</v>
      </c>
      <c r="Y22" s="28">
        <f>+Y17</f>
        <v>1.3</v>
      </c>
      <c r="Z22" s="28"/>
      <c r="AA22" s="4" t="s">
        <v>177</v>
      </c>
      <c r="AB22" s="28">
        <f>+Y18</f>
        <v>1.5</v>
      </c>
      <c r="AC22" s="28"/>
      <c r="AD22" s="4" t="s">
        <v>177</v>
      </c>
      <c r="AE22" s="28">
        <f>+Y19</f>
        <v>1</v>
      </c>
      <c r="AF22" s="28"/>
      <c r="AG22" s="4" t="s">
        <v>177</v>
      </c>
      <c r="AH22" s="28">
        <f>+Y20</f>
        <v>1</v>
      </c>
      <c r="AI22" s="28"/>
      <c r="AJ22" s="4" t="s">
        <v>178</v>
      </c>
      <c r="AK22" s="46">
        <f>MIN(MAX(+I22*(M22*P22*S22*V22*Y22*AB22*AE22*AH22),75000),6530245.31)</f>
        <v>552825</v>
      </c>
      <c r="AL22" s="46"/>
      <c r="AM22" s="46"/>
      <c r="AN22" s="46"/>
      <c r="AO22" s="5" t="s">
        <v>179</v>
      </c>
      <c r="AQ22" s="5" t="s">
        <v>284</v>
      </c>
      <c r="BB22" s="3"/>
      <c r="BE22" s="54" t="s">
        <v>38</v>
      </c>
      <c r="BF22" s="54"/>
      <c r="BG22" s="54"/>
      <c r="BH22" s="54"/>
      <c r="BI22" s="54"/>
      <c r="BJ22" s="54"/>
      <c r="BK22" s="54"/>
      <c r="BL22" s="54"/>
      <c r="BM22" s="54"/>
      <c r="BN22" s="54">
        <v>0.75</v>
      </c>
      <c r="BO22" s="54"/>
      <c r="BP22" s="54"/>
      <c r="BQ22" s="54"/>
    </row>
    <row r="23" spans="2:109" ht="11.25" customHeight="1" x14ac:dyDescent="0.2">
      <c r="B23" s="2"/>
      <c r="BB23" s="3"/>
      <c r="BE23" s="54" t="s">
        <v>39</v>
      </c>
      <c r="BF23" s="54"/>
      <c r="BG23" s="54"/>
      <c r="BH23" s="54"/>
      <c r="BI23" s="54"/>
      <c r="BJ23" s="54"/>
      <c r="BK23" s="54"/>
      <c r="BL23" s="54"/>
      <c r="BM23" s="54"/>
      <c r="BN23" s="54">
        <v>0.6</v>
      </c>
      <c r="BO23" s="54"/>
      <c r="BP23" s="54"/>
      <c r="BQ23" s="54"/>
    </row>
    <row r="24" spans="2:109" ht="11.25" customHeight="1" x14ac:dyDescent="0.2">
      <c r="B24" s="2"/>
      <c r="D24" s="22" t="s">
        <v>316</v>
      </c>
      <c r="BB24" s="3"/>
      <c r="BE24" s="54" t="s">
        <v>40</v>
      </c>
      <c r="BF24" s="54"/>
      <c r="BG24" s="54"/>
      <c r="BH24" s="54"/>
      <c r="BI24" s="54"/>
      <c r="BJ24" s="54"/>
      <c r="BK24" s="54"/>
      <c r="BL24" s="54"/>
      <c r="BM24" s="54"/>
      <c r="BN24" s="54">
        <v>0.5</v>
      </c>
      <c r="BO24" s="54"/>
      <c r="BP24" s="54"/>
      <c r="BQ24" s="54"/>
    </row>
    <row r="25" spans="2:109" ht="11.25" customHeight="1" x14ac:dyDescent="0.2">
      <c r="B25" s="2"/>
      <c r="D25" s="22" t="s">
        <v>311</v>
      </c>
      <c r="BB25" s="3"/>
      <c r="BE25" s="54" t="s">
        <v>41</v>
      </c>
      <c r="BF25" s="54"/>
      <c r="BG25" s="54"/>
      <c r="BH25" s="54"/>
      <c r="BI25" s="54"/>
      <c r="BJ25" s="54"/>
      <c r="BK25" s="54"/>
      <c r="BL25" s="54"/>
      <c r="BM25" s="54"/>
      <c r="BN25" s="54">
        <v>0.6</v>
      </c>
      <c r="BO25" s="54"/>
      <c r="BP25" s="54"/>
      <c r="BQ25" s="54"/>
    </row>
    <row r="26" spans="2:109" ht="11.25" customHeight="1" x14ac:dyDescent="0.2">
      <c r="B26" s="2"/>
      <c r="D26" s="22" t="s">
        <v>310</v>
      </c>
      <c r="BB26" s="3"/>
      <c r="BE26" s="55" t="s">
        <v>42</v>
      </c>
      <c r="BF26" s="55"/>
      <c r="BG26" s="55"/>
      <c r="BH26" s="55"/>
      <c r="BI26" s="55"/>
      <c r="BJ26" s="55"/>
      <c r="BK26" s="55"/>
      <c r="BL26" s="55"/>
      <c r="BM26" s="55"/>
      <c r="BN26" s="55">
        <v>1</v>
      </c>
      <c r="BO26" s="55"/>
      <c r="BP26" s="55"/>
      <c r="BQ26" s="55"/>
    </row>
    <row r="27" spans="2:109" ht="11.25" customHeight="1" x14ac:dyDescent="0.2">
      <c r="B27" s="2"/>
      <c r="D27" s="22" t="s">
        <v>312</v>
      </c>
      <c r="BB27" s="3"/>
      <c r="BE27" s="54" t="s">
        <v>43</v>
      </c>
      <c r="BF27" s="54"/>
      <c r="BG27" s="54"/>
      <c r="BH27" s="54"/>
      <c r="BI27" s="54"/>
      <c r="BJ27" s="54"/>
      <c r="BK27" s="54"/>
      <c r="BL27" s="54"/>
      <c r="BM27" s="54"/>
      <c r="BN27" s="54">
        <v>1</v>
      </c>
      <c r="BO27" s="54"/>
      <c r="BP27" s="54"/>
      <c r="BQ27" s="54"/>
    </row>
    <row r="28" spans="2:109" ht="11.25" customHeight="1" x14ac:dyDescent="0.2">
      <c r="B28" s="2"/>
      <c r="D28" s="22" t="s">
        <v>313</v>
      </c>
      <c r="BB28" s="3"/>
      <c r="BE28" s="54" t="s">
        <v>44</v>
      </c>
      <c r="BF28" s="54"/>
      <c r="BG28" s="54"/>
      <c r="BH28" s="54"/>
      <c r="BI28" s="54"/>
      <c r="BJ28" s="54"/>
      <c r="BK28" s="54"/>
      <c r="BL28" s="54"/>
      <c r="BM28" s="54"/>
      <c r="BN28" s="54">
        <v>0.5</v>
      </c>
      <c r="BO28" s="54"/>
      <c r="BP28" s="54"/>
      <c r="BQ28" s="54"/>
    </row>
    <row r="29" spans="2:109" ht="11.25" customHeight="1" x14ac:dyDescent="0.2">
      <c r="B29" s="2"/>
      <c r="D29" s="22" t="s">
        <v>314</v>
      </c>
      <c r="BB29" s="3"/>
      <c r="BE29" s="54" t="s">
        <v>45</v>
      </c>
      <c r="BF29" s="54"/>
      <c r="BG29" s="54"/>
      <c r="BH29" s="54"/>
      <c r="BI29" s="54"/>
      <c r="BJ29" s="54"/>
      <c r="BK29" s="54"/>
      <c r="BL29" s="54"/>
      <c r="BM29" s="54"/>
      <c r="BN29" s="54">
        <v>1</v>
      </c>
      <c r="BO29" s="54"/>
      <c r="BP29" s="54"/>
      <c r="BQ29" s="54"/>
    </row>
    <row r="30" spans="2:109" ht="11.25" customHeight="1" x14ac:dyDescent="0.2">
      <c r="B30" s="2"/>
      <c r="D30" s="22" t="s">
        <v>303</v>
      </c>
      <c r="BB30" s="3"/>
      <c r="BE30" s="54" t="s">
        <v>46</v>
      </c>
      <c r="BF30" s="54"/>
      <c r="BG30" s="54"/>
      <c r="BH30" s="54"/>
      <c r="BI30" s="54"/>
      <c r="BJ30" s="54"/>
      <c r="BK30" s="54"/>
      <c r="BL30" s="54"/>
      <c r="BM30" s="54"/>
      <c r="BN30" s="54">
        <v>0.7</v>
      </c>
      <c r="BO30" s="54"/>
      <c r="BP30" s="54"/>
      <c r="BQ30" s="54"/>
    </row>
    <row r="31" spans="2:109" ht="11.25" customHeight="1" x14ac:dyDescent="0.2">
      <c r="B31" s="2"/>
      <c r="D31" s="22" t="s">
        <v>315</v>
      </c>
      <c r="BB31" s="3"/>
      <c r="BE31" s="54" t="s">
        <v>47</v>
      </c>
      <c r="BF31" s="54"/>
      <c r="BG31" s="54"/>
      <c r="BH31" s="54"/>
      <c r="BI31" s="54"/>
      <c r="BJ31" s="54"/>
      <c r="BK31" s="54"/>
      <c r="BL31" s="54"/>
      <c r="BM31" s="54"/>
      <c r="BN31" s="54">
        <v>1</v>
      </c>
      <c r="BO31" s="54"/>
      <c r="BP31" s="54"/>
      <c r="BQ31" s="54"/>
    </row>
    <row r="32" spans="2:109" ht="11.25" customHeight="1" x14ac:dyDescent="0.2">
      <c r="B32" s="2"/>
      <c r="D32" s="22" t="s">
        <v>305</v>
      </c>
      <c r="BB32" s="3"/>
      <c r="BE32" s="54" t="s">
        <v>48</v>
      </c>
      <c r="BF32" s="54"/>
      <c r="BG32" s="54"/>
      <c r="BH32" s="54"/>
      <c r="BI32" s="54"/>
      <c r="BJ32" s="54"/>
      <c r="BK32" s="54"/>
      <c r="BL32" s="54"/>
      <c r="BM32" s="54"/>
      <c r="BN32" s="54">
        <v>1</v>
      </c>
      <c r="BO32" s="54"/>
      <c r="BP32" s="54"/>
      <c r="BQ32" s="54"/>
    </row>
    <row r="33" spans="2:69" ht="11.25" customHeight="1" thickBot="1" x14ac:dyDescent="0.25">
      <c r="B33" s="6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8"/>
      <c r="BE33" s="55" t="s">
        <v>49</v>
      </c>
      <c r="BF33" s="55"/>
      <c r="BG33" s="55"/>
      <c r="BH33" s="55"/>
      <c r="BI33" s="55"/>
      <c r="BJ33" s="55"/>
      <c r="BK33" s="55"/>
      <c r="BL33" s="55"/>
      <c r="BM33" s="55"/>
      <c r="BN33" s="55">
        <v>1</v>
      </c>
      <c r="BO33" s="55"/>
      <c r="BP33" s="55"/>
      <c r="BQ33" s="55"/>
    </row>
    <row r="34" spans="2:69" ht="11.25" customHeight="1" thickBot="1" x14ac:dyDescent="0.25">
      <c r="BE34" s="54" t="s">
        <v>50</v>
      </c>
      <c r="BF34" s="54"/>
      <c r="BG34" s="54"/>
      <c r="BH34" s="54"/>
      <c r="BI34" s="54"/>
      <c r="BJ34" s="54"/>
      <c r="BK34" s="54"/>
      <c r="BL34" s="54"/>
      <c r="BM34" s="54"/>
      <c r="BN34" s="54">
        <v>1</v>
      </c>
      <c r="BO34" s="54"/>
      <c r="BP34" s="54"/>
      <c r="BQ34" s="54"/>
    </row>
    <row r="35" spans="2:69" ht="78.75" customHeight="1" x14ac:dyDescent="0.2">
      <c r="B35" s="57" t="s">
        <v>306</v>
      </c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  <c r="BB35" s="59"/>
      <c r="BE35" s="54" t="s">
        <v>51</v>
      </c>
      <c r="BF35" s="54"/>
      <c r="BG35" s="54"/>
      <c r="BH35" s="54"/>
      <c r="BI35" s="54"/>
      <c r="BJ35" s="54"/>
      <c r="BK35" s="54"/>
      <c r="BL35" s="54"/>
      <c r="BM35" s="54"/>
      <c r="BN35" s="54">
        <v>1</v>
      </c>
      <c r="BO35" s="54"/>
      <c r="BP35" s="54"/>
      <c r="BQ35" s="54"/>
    </row>
    <row r="36" spans="2:69" ht="11.25" customHeight="1" x14ac:dyDescent="0.2">
      <c r="B36" s="2"/>
      <c r="F36" s="20" t="s">
        <v>218</v>
      </c>
      <c r="BB36" s="3"/>
      <c r="BE36" s="54" t="s">
        <v>52</v>
      </c>
      <c r="BF36" s="54"/>
      <c r="BG36" s="54"/>
      <c r="BH36" s="54"/>
      <c r="BI36" s="54"/>
      <c r="BJ36" s="54"/>
      <c r="BK36" s="54"/>
      <c r="BL36" s="54"/>
      <c r="BM36" s="54"/>
      <c r="BN36" s="54">
        <v>1</v>
      </c>
      <c r="BO36" s="54"/>
      <c r="BP36" s="54"/>
      <c r="BQ36" s="54"/>
    </row>
    <row r="37" spans="2:69" ht="11.25" customHeight="1" x14ac:dyDescent="0.2">
      <c r="B37" s="2"/>
      <c r="C37" s="31" t="s">
        <v>219</v>
      </c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3"/>
      <c r="Q37" s="31" t="s">
        <v>235</v>
      </c>
      <c r="R37" s="32"/>
      <c r="S37" s="32"/>
      <c r="T37" s="32"/>
      <c r="U37" s="32"/>
      <c r="V37" s="32"/>
      <c r="W37" s="32"/>
      <c r="X37" s="33"/>
      <c r="Z37" s="25" t="s">
        <v>270</v>
      </c>
      <c r="AA37" s="25"/>
      <c r="AB37" s="25"/>
      <c r="AC37" s="25"/>
      <c r="AD37" s="25"/>
      <c r="AE37" s="25"/>
      <c r="AF37" s="25"/>
      <c r="AG37" s="25"/>
      <c r="AK37" s="31" t="s">
        <v>220</v>
      </c>
      <c r="AL37" s="32"/>
      <c r="AM37" s="32"/>
      <c r="AN37" s="32"/>
      <c r="AO37" s="32"/>
      <c r="AP37" s="32"/>
      <c r="AQ37" s="32"/>
      <c r="AR37" s="32"/>
      <c r="AS37" s="32"/>
      <c r="AT37" s="32"/>
      <c r="AU37" s="32"/>
      <c r="AV37" s="33"/>
      <c r="BB37" s="3"/>
      <c r="BE37" s="54" t="s">
        <v>53</v>
      </c>
      <c r="BF37" s="54"/>
      <c r="BG37" s="54"/>
      <c r="BH37" s="54"/>
      <c r="BI37" s="54"/>
      <c r="BJ37" s="54"/>
      <c r="BK37" s="54"/>
      <c r="BL37" s="54"/>
      <c r="BM37" s="54"/>
      <c r="BN37" s="54">
        <v>1</v>
      </c>
      <c r="BO37" s="54"/>
      <c r="BP37" s="54"/>
      <c r="BQ37" s="54"/>
    </row>
    <row r="38" spans="2:69" ht="11.25" customHeight="1" thickBot="1" x14ac:dyDescent="0.25">
      <c r="B38" s="2"/>
      <c r="C38" s="34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6"/>
      <c r="Q38" s="34"/>
      <c r="R38" s="35"/>
      <c r="S38" s="35"/>
      <c r="T38" s="35"/>
      <c r="U38" s="35"/>
      <c r="V38" s="35"/>
      <c r="W38" s="35"/>
      <c r="X38" s="36"/>
      <c r="Z38" s="26"/>
      <c r="AA38" s="26"/>
      <c r="AB38" s="26"/>
      <c r="AC38" s="26"/>
      <c r="AD38" s="26"/>
      <c r="AE38" s="26"/>
      <c r="AF38" s="26"/>
      <c r="AG38" s="26"/>
      <c r="AK38" s="34"/>
      <c r="AL38" s="35"/>
      <c r="AM38" s="35"/>
      <c r="AN38" s="35"/>
      <c r="AO38" s="35"/>
      <c r="AP38" s="35"/>
      <c r="AQ38" s="35"/>
      <c r="AR38" s="35"/>
      <c r="AS38" s="35"/>
      <c r="AT38" s="35"/>
      <c r="AU38" s="35"/>
      <c r="AV38" s="36"/>
      <c r="BB38" s="3"/>
      <c r="BE38" s="55" t="s">
        <v>54</v>
      </c>
      <c r="BF38" s="55"/>
      <c r="BG38" s="55"/>
      <c r="BH38" s="55"/>
      <c r="BI38" s="55"/>
      <c r="BJ38" s="55"/>
      <c r="BK38" s="55"/>
      <c r="BL38" s="55"/>
      <c r="BM38" s="55"/>
      <c r="BN38" s="55">
        <v>0.6</v>
      </c>
      <c r="BO38" s="55"/>
      <c r="BP38" s="55"/>
      <c r="BQ38" s="55"/>
    </row>
    <row r="39" spans="2:69" ht="11.25" customHeight="1" thickTop="1" x14ac:dyDescent="0.2">
      <c r="B39" s="2"/>
      <c r="C39" s="103" t="s">
        <v>266</v>
      </c>
      <c r="D39" s="104"/>
      <c r="E39" s="104"/>
      <c r="F39" s="104"/>
      <c r="G39" s="104"/>
      <c r="H39" s="104"/>
      <c r="I39" s="104"/>
      <c r="J39" s="104"/>
      <c r="K39" s="104"/>
      <c r="L39" s="104"/>
      <c r="M39" s="105"/>
      <c r="N39" s="24">
        <v>1</v>
      </c>
      <c r="O39" s="24"/>
      <c r="Q39" s="24" t="s">
        <v>18</v>
      </c>
      <c r="R39" s="24"/>
      <c r="S39" s="24"/>
      <c r="T39" s="24"/>
      <c r="U39" s="24"/>
      <c r="V39" s="24"/>
      <c r="W39" s="24">
        <v>1</v>
      </c>
      <c r="X39" s="24"/>
      <c r="Z39" s="37" t="s">
        <v>265</v>
      </c>
      <c r="AA39" s="38"/>
      <c r="AB39" s="38"/>
      <c r="AC39" s="38"/>
      <c r="AD39" s="38"/>
      <c r="AE39" s="38"/>
      <c r="AF39" s="38"/>
      <c r="AG39" s="39"/>
      <c r="AK39" s="24" t="s">
        <v>227</v>
      </c>
      <c r="AL39" s="24"/>
      <c r="AM39" s="24"/>
      <c r="AN39" s="24"/>
      <c r="AO39" s="24"/>
      <c r="AP39" s="24"/>
      <c r="AQ39" s="24"/>
      <c r="AR39" s="24"/>
      <c r="AS39" s="24"/>
      <c r="AT39" s="24"/>
      <c r="AU39" s="24">
        <v>1</v>
      </c>
      <c r="AV39" s="24"/>
      <c r="BB39" s="3"/>
      <c r="BE39" s="54" t="s">
        <v>55</v>
      </c>
      <c r="BF39" s="54"/>
      <c r="BG39" s="54"/>
      <c r="BH39" s="54"/>
      <c r="BI39" s="54"/>
      <c r="BJ39" s="54"/>
      <c r="BK39" s="54"/>
      <c r="BL39" s="54"/>
      <c r="BM39" s="54"/>
      <c r="BN39" s="54">
        <v>0.5</v>
      </c>
      <c r="BO39" s="54"/>
      <c r="BP39" s="54"/>
      <c r="BQ39" s="54"/>
    </row>
    <row r="40" spans="2:69" ht="11.25" customHeight="1" x14ac:dyDescent="0.2">
      <c r="B40" s="2"/>
      <c r="C40" s="106" t="s">
        <v>267</v>
      </c>
      <c r="D40" s="107"/>
      <c r="E40" s="107"/>
      <c r="F40" s="107"/>
      <c r="G40" s="107"/>
      <c r="H40" s="107"/>
      <c r="I40" s="107"/>
      <c r="J40" s="107"/>
      <c r="K40" s="107"/>
      <c r="L40" s="107"/>
      <c r="M40" s="108"/>
      <c r="N40" s="23">
        <v>1.5</v>
      </c>
      <c r="O40" s="23"/>
      <c r="Q40" s="23" t="s">
        <v>19</v>
      </c>
      <c r="R40" s="23"/>
      <c r="S40" s="23"/>
      <c r="T40" s="23"/>
      <c r="U40" s="23"/>
      <c r="V40" s="23"/>
      <c r="W40" s="23">
        <v>1.5</v>
      </c>
      <c r="X40" s="23"/>
      <c r="Z40" s="40"/>
      <c r="AA40" s="41"/>
      <c r="AB40" s="41"/>
      <c r="AC40" s="41"/>
      <c r="AD40" s="41"/>
      <c r="AE40" s="41"/>
      <c r="AF40" s="41"/>
      <c r="AG40" s="42"/>
      <c r="AK40" s="23" t="s">
        <v>228</v>
      </c>
      <c r="AL40" s="23"/>
      <c r="AM40" s="23"/>
      <c r="AN40" s="23"/>
      <c r="AO40" s="23"/>
      <c r="AP40" s="23"/>
      <c r="AQ40" s="23"/>
      <c r="AR40" s="23"/>
      <c r="AS40" s="23"/>
      <c r="AT40" s="23"/>
      <c r="AU40" s="23">
        <v>1.25</v>
      </c>
      <c r="AV40" s="23"/>
      <c r="BB40" s="3"/>
      <c r="BE40" s="54" t="s">
        <v>56</v>
      </c>
      <c r="BF40" s="54"/>
      <c r="BG40" s="54"/>
      <c r="BH40" s="54"/>
      <c r="BI40" s="54"/>
      <c r="BJ40" s="54"/>
      <c r="BK40" s="54"/>
      <c r="BL40" s="54"/>
      <c r="BM40" s="54"/>
      <c r="BN40" s="54">
        <v>0.5</v>
      </c>
      <c r="BO40" s="54"/>
      <c r="BP40" s="54"/>
      <c r="BQ40" s="54"/>
    </row>
    <row r="41" spans="2:69" ht="11.25" customHeight="1" x14ac:dyDescent="0.2">
      <c r="B41" s="2"/>
      <c r="C41" s="106" t="s">
        <v>268</v>
      </c>
      <c r="D41" s="107"/>
      <c r="E41" s="107"/>
      <c r="F41" s="107"/>
      <c r="G41" s="107"/>
      <c r="H41" s="107"/>
      <c r="I41" s="107"/>
      <c r="J41" s="107"/>
      <c r="K41" s="107"/>
      <c r="L41" s="107"/>
      <c r="M41" s="108"/>
      <c r="N41" s="23">
        <v>2</v>
      </c>
      <c r="O41" s="23"/>
      <c r="Q41" s="23" t="s">
        <v>20</v>
      </c>
      <c r="R41" s="23"/>
      <c r="S41" s="23"/>
      <c r="T41" s="23"/>
      <c r="U41" s="23"/>
      <c r="V41" s="23"/>
      <c r="W41" s="23">
        <v>2</v>
      </c>
      <c r="X41" s="23"/>
      <c r="Z41" s="40"/>
      <c r="AA41" s="41"/>
      <c r="AB41" s="41"/>
      <c r="AC41" s="41"/>
      <c r="AD41" s="41"/>
      <c r="AE41" s="41"/>
      <c r="AF41" s="41"/>
      <c r="AG41" s="42"/>
      <c r="AK41" s="23" t="s">
        <v>221</v>
      </c>
      <c r="AL41" s="23"/>
      <c r="AM41" s="23"/>
      <c r="AN41" s="23"/>
      <c r="AO41" s="23"/>
      <c r="AP41" s="23"/>
      <c r="AQ41" s="23"/>
      <c r="AR41" s="23"/>
      <c r="AS41" s="23"/>
      <c r="AT41" s="23"/>
      <c r="AU41" s="23">
        <v>1.5</v>
      </c>
      <c r="AV41" s="23"/>
      <c r="BB41" s="3"/>
      <c r="BE41" s="54" t="s">
        <v>57</v>
      </c>
      <c r="BF41" s="54"/>
      <c r="BG41" s="54"/>
      <c r="BH41" s="54"/>
      <c r="BI41" s="54"/>
      <c r="BJ41" s="54"/>
      <c r="BK41" s="54"/>
      <c r="BL41" s="54"/>
      <c r="BM41" s="54"/>
      <c r="BN41" s="54">
        <v>0.5</v>
      </c>
      <c r="BO41" s="54"/>
      <c r="BP41" s="54"/>
      <c r="BQ41" s="54"/>
    </row>
    <row r="42" spans="2:69" ht="11.25" customHeight="1" x14ac:dyDescent="0.2">
      <c r="B42" s="2"/>
      <c r="C42" s="106" t="s">
        <v>269</v>
      </c>
      <c r="D42" s="107"/>
      <c r="E42" s="107"/>
      <c r="F42" s="107"/>
      <c r="G42" s="107"/>
      <c r="H42" s="107"/>
      <c r="I42" s="107"/>
      <c r="J42" s="107"/>
      <c r="K42" s="107"/>
      <c r="L42" s="107"/>
      <c r="M42" s="108"/>
      <c r="N42" s="23">
        <v>3</v>
      </c>
      <c r="O42" s="23"/>
      <c r="Z42" s="40"/>
      <c r="AA42" s="41"/>
      <c r="AB42" s="41"/>
      <c r="AC42" s="41"/>
      <c r="AD42" s="41"/>
      <c r="AE42" s="41"/>
      <c r="AF42" s="41"/>
      <c r="AG42" s="42"/>
      <c r="AK42" s="23" t="s">
        <v>229</v>
      </c>
      <c r="AL42" s="23"/>
      <c r="AM42" s="23"/>
      <c r="AN42" s="23"/>
      <c r="AO42" s="23"/>
      <c r="AP42" s="23"/>
      <c r="AQ42" s="23"/>
      <c r="AR42" s="23"/>
      <c r="AS42" s="23"/>
      <c r="AT42" s="23"/>
      <c r="AU42" s="23">
        <v>1.75</v>
      </c>
      <c r="AV42" s="23"/>
      <c r="BB42" s="3"/>
      <c r="BE42" s="54" t="s">
        <v>58</v>
      </c>
      <c r="BF42" s="54"/>
      <c r="BG42" s="54"/>
      <c r="BH42" s="54"/>
      <c r="BI42" s="54"/>
      <c r="BJ42" s="54"/>
      <c r="BK42" s="54"/>
      <c r="BL42" s="54"/>
      <c r="BM42" s="54"/>
      <c r="BN42" s="54">
        <v>0.5</v>
      </c>
      <c r="BO42" s="54"/>
      <c r="BP42" s="54"/>
      <c r="BQ42" s="54"/>
    </row>
    <row r="43" spans="2:69" x14ac:dyDescent="0.2">
      <c r="B43" s="2"/>
      <c r="Z43" s="40"/>
      <c r="AA43" s="41"/>
      <c r="AB43" s="41"/>
      <c r="AC43" s="41"/>
      <c r="AD43" s="41"/>
      <c r="AE43" s="41"/>
      <c r="AF43" s="41"/>
      <c r="AG43" s="42"/>
      <c r="AK43" s="23" t="s">
        <v>283</v>
      </c>
      <c r="AL43" s="23"/>
      <c r="AM43" s="23"/>
      <c r="AN43" s="23"/>
      <c r="AO43" s="23"/>
      <c r="AP43" s="23"/>
      <c r="AQ43" s="23"/>
      <c r="AR43" s="23"/>
      <c r="AS43" s="23"/>
      <c r="AT43" s="23"/>
      <c r="AU43" s="23">
        <v>2</v>
      </c>
      <c r="AV43" s="23"/>
      <c r="BB43" s="3"/>
      <c r="BE43" s="54" t="s">
        <v>59</v>
      </c>
      <c r="BF43" s="54"/>
      <c r="BG43" s="54"/>
      <c r="BH43" s="54"/>
      <c r="BI43" s="54"/>
      <c r="BJ43" s="54"/>
      <c r="BK43" s="54"/>
      <c r="BL43" s="54"/>
      <c r="BM43" s="54"/>
      <c r="BN43" s="54">
        <v>0.5</v>
      </c>
      <c r="BO43" s="54"/>
      <c r="BP43" s="54"/>
      <c r="BQ43" s="54"/>
    </row>
    <row r="44" spans="2:69" x14ac:dyDescent="0.2">
      <c r="B44" s="2"/>
      <c r="Z44" s="43"/>
      <c r="AA44" s="44"/>
      <c r="AB44" s="44"/>
      <c r="AC44" s="44"/>
      <c r="AD44" s="44"/>
      <c r="AE44" s="44"/>
      <c r="AF44" s="44"/>
      <c r="AG44" s="45"/>
      <c r="AK44" s="23" t="s">
        <v>298</v>
      </c>
      <c r="AL44" s="23"/>
      <c r="AM44" s="23"/>
      <c r="AN44" s="23"/>
      <c r="AO44" s="23"/>
      <c r="AP44" s="23"/>
      <c r="AQ44" s="23"/>
      <c r="AR44" s="23"/>
      <c r="AS44" s="23"/>
      <c r="AT44" s="23"/>
      <c r="AU44" s="23">
        <v>2.15</v>
      </c>
      <c r="AV44" s="23"/>
      <c r="BB44" s="3"/>
      <c r="BE44" s="54" t="s">
        <v>60</v>
      </c>
      <c r="BF44" s="54"/>
      <c r="BG44" s="54"/>
      <c r="BH44" s="54"/>
      <c r="BI44" s="54"/>
      <c r="BJ44" s="54"/>
      <c r="BK44" s="54"/>
      <c r="BL44" s="54"/>
      <c r="BM44" s="54"/>
      <c r="BN44" s="54">
        <v>0.5</v>
      </c>
      <c r="BO44" s="54"/>
      <c r="BP44" s="54"/>
      <c r="BQ44" s="54"/>
    </row>
    <row r="45" spans="2:69" ht="11.25" customHeight="1" x14ac:dyDescent="0.2">
      <c r="B45" s="2"/>
      <c r="C45" s="1" t="s">
        <v>254</v>
      </c>
      <c r="K45" s="1" t="s">
        <v>224</v>
      </c>
      <c r="L45" s="27">
        <v>50</v>
      </c>
      <c r="M45" s="27"/>
      <c r="N45" s="1" t="s">
        <v>163</v>
      </c>
      <c r="Y45" s="1" t="s">
        <v>166</v>
      </c>
      <c r="AA45" s="28">
        <f>IF(L45&lt;10.5,1,IF(AND(10.5&lt;=L45,L45&lt;28),1.5,IF(AND(28&lt;=L45,L45&lt;56),2,IF(L45&gt;=56,3,"hatalı"))))</f>
        <v>2</v>
      </c>
      <c r="AB45" s="28"/>
      <c r="AK45" s="23" t="s">
        <v>299</v>
      </c>
      <c r="AL45" s="23"/>
      <c r="AM45" s="23"/>
      <c r="AN45" s="23"/>
      <c r="AO45" s="23"/>
      <c r="AP45" s="23"/>
      <c r="AQ45" s="23"/>
      <c r="AR45" s="23"/>
      <c r="AS45" s="23"/>
      <c r="AT45" s="23"/>
      <c r="AU45" s="23">
        <v>2.2999999999999998</v>
      </c>
      <c r="AV45" s="23"/>
      <c r="BB45" s="3"/>
      <c r="BE45" s="55" t="s">
        <v>61</v>
      </c>
      <c r="BF45" s="55"/>
      <c r="BG45" s="55"/>
      <c r="BH45" s="55"/>
      <c r="BI45" s="55"/>
      <c r="BJ45" s="55"/>
      <c r="BK45" s="55"/>
      <c r="BL45" s="55"/>
      <c r="BM45" s="55"/>
      <c r="BN45" s="55">
        <v>1</v>
      </c>
      <c r="BO45" s="55"/>
      <c r="BP45" s="55"/>
      <c r="BQ45" s="55"/>
    </row>
    <row r="46" spans="2:69" ht="11.25" customHeight="1" x14ac:dyDescent="0.2">
      <c r="B46" s="2"/>
      <c r="C46" s="1" t="s">
        <v>252</v>
      </c>
      <c r="K46" s="1" t="s">
        <v>225</v>
      </c>
      <c r="L46" s="27">
        <v>1500</v>
      </c>
      <c r="M46" s="27"/>
      <c r="N46" s="27"/>
      <c r="O46" s="1" t="s">
        <v>226</v>
      </c>
      <c r="Y46" s="1" t="s">
        <v>167</v>
      </c>
      <c r="AA46" s="28">
        <f>IF(L46&lt;500,1,IF(AND(500&lt;=L46,L46&lt;1000),1.25,IF(AND(1000&lt;=L46,L46&lt;3000),1.5,IF(AND(3000&lt;=L46,L46&lt;5000),1.75,IF(AND(5000&lt;=L46,L46&lt;10000),2,IF(AND(10000&lt;=L46,L46&lt;15000),2.15,IF(L46&gt;=15000,2.3,"hatalı")))))))</f>
        <v>1.5</v>
      </c>
      <c r="AB46" s="28"/>
      <c r="BB46" s="3"/>
      <c r="BE46" s="54" t="s">
        <v>62</v>
      </c>
      <c r="BF46" s="54"/>
      <c r="BG46" s="54"/>
      <c r="BH46" s="54"/>
      <c r="BI46" s="54"/>
      <c r="BJ46" s="54"/>
      <c r="BK46" s="54"/>
      <c r="BL46" s="54"/>
      <c r="BM46" s="54"/>
      <c r="BN46" s="54">
        <v>1</v>
      </c>
      <c r="BO46" s="54"/>
      <c r="BP46" s="54"/>
      <c r="BQ46" s="54"/>
    </row>
    <row r="47" spans="2:69" ht="11.25" customHeight="1" x14ac:dyDescent="0.2">
      <c r="B47" s="2"/>
      <c r="C47" s="1" t="s">
        <v>253</v>
      </c>
      <c r="L47" s="27" t="s">
        <v>19</v>
      </c>
      <c r="M47" s="27"/>
      <c r="N47" s="27"/>
      <c r="O47" s="27"/>
      <c r="Y47" s="1" t="s">
        <v>168</v>
      </c>
      <c r="AA47" s="28">
        <f>IF(L47="ZA , ZB",1,IF(L47="ZC , ZD",1.5,IF(L47="ZE , ZF",2,"hatalı")))</f>
        <v>1.5</v>
      </c>
      <c r="AB47" s="28"/>
      <c r="AH47" s="25" t="s">
        <v>223</v>
      </c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3"/>
      <c r="BE47" s="54" t="s">
        <v>63</v>
      </c>
      <c r="BF47" s="54"/>
      <c r="BG47" s="54"/>
      <c r="BH47" s="54"/>
      <c r="BI47" s="54"/>
      <c r="BJ47" s="54"/>
      <c r="BK47" s="54"/>
      <c r="BL47" s="54"/>
      <c r="BM47" s="54"/>
      <c r="BN47" s="54">
        <v>1</v>
      </c>
      <c r="BO47" s="54"/>
      <c r="BP47" s="54"/>
      <c r="BQ47" s="54"/>
    </row>
    <row r="48" spans="2:69" ht="11.25" customHeight="1" thickBot="1" x14ac:dyDescent="0.25">
      <c r="B48" s="2"/>
      <c r="C48" s="41" t="s">
        <v>255</v>
      </c>
      <c r="D48" s="41"/>
      <c r="E48" s="41"/>
      <c r="F48" s="41"/>
      <c r="G48" s="41"/>
      <c r="H48" s="41"/>
      <c r="I48" s="41"/>
      <c r="J48" s="41"/>
      <c r="K48" s="109" t="s">
        <v>300</v>
      </c>
      <c r="L48" s="109"/>
      <c r="M48" s="109"/>
      <c r="N48" s="109"/>
      <c r="O48" s="109"/>
      <c r="P48" s="109"/>
      <c r="Q48" s="109"/>
      <c r="R48" s="109"/>
      <c r="S48" s="109"/>
      <c r="T48" s="109"/>
      <c r="W48" s="21"/>
      <c r="X48" s="21"/>
      <c r="Y48" s="21"/>
      <c r="Z48" s="21"/>
      <c r="AH48" s="26"/>
      <c r="AI48" s="26"/>
      <c r="AJ48" s="26"/>
      <c r="AK48" s="26"/>
      <c r="AL48" s="26"/>
      <c r="AM48" s="26"/>
      <c r="AN48" s="26"/>
      <c r="AO48" s="26"/>
      <c r="AP48" s="26"/>
      <c r="AQ48" s="26"/>
      <c r="AR48" s="26"/>
      <c r="AS48" s="26"/>
      <c r="AT48" s="26"/>
      <c r="AU48" s="26"/>
      <c r="AV48" s="26"/>
      <c r="AW48" s="26"/>
      <c r="AX48" s="26"/>
      <c r="AY48" s="26"/>
      <c r="AZ48" s="26"/>
      <c r="BA48" s="26"/>
      <c r="BB48" s="3"/>
      <c r="BE48" s="54" t="s">
        <v>64</v>
      </c>
      <c r="BF48" s="54"/>
      <c r="BG48" s="54"/>
      <c r="BH48" s="54"/>
      <c r="BI48" s="54"/>
      <c r="BJ48" s="54"/>
      <c r="BK48" s="54"/>
      <c r="BL48" s="54"/>
      <c r="BM48" s="54"/>
      <c r="BN48" s="54">
        <v>1</v>
      </c>
      <c r="BO48" s="54"/>
      <c r="BP48" s="54"/>
      <c r="BQ48" s="54"/>
    </row>
    <row r="49" spans="2:69" ht="11.25" customHeight="1" thickTop="1" x14ac:dyDescent="0.2">
      <c r="B49" s="2"/>
      <c r="C49" s="41"/>
      <c r="D49" s="41"/>
      <c r="E49" s="41"/>
      <c r="F49" s="41"/>
      <c r="G49" s="41"/>
      <c r="H49" s="41"/>
      <c r="I49" s="41"/>
      <c r="J49" s="41"/>
      <c r="K49" s="109"/>
      <c r="L49" s="109"/>
      <c r="M49" s="109"/>
      <c r="N49" s="109"/>
      <c r="O49" s="109"/>
      <c r="P49" s="109"/>
      <c r="Q49" s="109"/>
      <c r="R49" s="109"/>
      <c r="S49" s="109"/>
      <c r="T49" s="109"/>
      <c r="W49" s="21"/>
      <c r="X49" s="21"/>
      <c r="Y49" s="1" t="s">
        <v>169</v>
      </c>
      <c r="AA49" s="28">
        <f>IF(K48="kazıklı derin temel (radyeye bağlı değil)",1.25,IF(K48="kazıklı derin temel (radyeye bağlı)",1.5,1))</f>
        <v>1.5</v>
      </c>
      <c r="AB49" s="28"/>
      <c r="AH49" s="24" t="s">
        <v>222</v>
      </c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>
        <v>1</v>
      </c>
      <c r="BA49" s="24"/>
      <c r="BB49" s="3"/>
      <c r="BE49" s="54" t="s">
        <v>65</v>
      </c>
      <c r="BF49" s="54"/>
      <c r="BG49" s="54"/>
      <c r="BH49" s="54"/>
      <c r="BI49" s="54"/>
      <c r="BJ49" s="54"/>
      <c r="BK49" s="54"/>
      <c r="BL49" s="54"/>
      <c r="BM49" s="54"/>
      <c r="BN49" s="54">
        <v>1</v>
      </c>
      <c r="BO49" s="54"/>
      <c r="BP49" s="54"/>
      <c r="BQ49" s="54"/>
    </row>
    <row r="50" spans="2:69" ht="11.25" customHeight="1" x14ac:dyDescent="0.2">
      <c r="B50" s="2"/>
      <c r="C50" s="41"/>
      <c r="D50" s="41"/>
      <c r="E50" s="41"/>
      <c r="F50" s="41"/>
      <c r="G50" s="41"/>
      <c r="H50" s="41"/>
      <c r="I50" s="41"/>
      <c r="J50" s="41"/>
      <c r="K50" s="109"/>
      <c r="L50" s="109"/>
      <c r="M50" s="109"/>
      <c r="N50" s="109"/>
      <c r="O50" s="109"/>
      <c r="P50" s="109"/>
      <c r="Q50" s="109"/>
      <c r="R50" s="109"/>
      <c r="S50" s="109"/>
      <c r="T50" s="109"/>
      <c r="AH50" s="23" t="s">
        <v>301</v>
      </c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>
        <v>1.25</v>
      </c>
      <c r="BA50" s="23"/>
      <c r="BB50" s="3"/>
      <c r="BE50" s="54" t="s">
        <v>66</v>
      </c>
      <c r="BF50" s="54"/>
      <c r="BG50" s="54"/>
      <c r="BH50" s="54"/>
      <c r="BI50" s="54"/>
      <c r="BJ50" s="54"/>
      <c r="BK50" s="54"/>
      <c r="BL50" s="54"/>
      <c r="BM50" s="54"/>
      <c r="BN50" s="54">
        <v>1</v>
      </c>
      <c r="BO50" s="54"/>
      <c r="BP50" s="54"/>
      <c r="BQ50" s="54"/>
    </row>
    <row r="51" spans="2:69" ht="11.25" customHeight="1" x14ac:dyDescent="0.2">
      <c r="B51" s="2"/>
      <c r="C51" s="1" t="s">
        <v>249</v>
      </c>
      <c r="M51" s="27" t="s">
        <v>99</v>
      </c>
      <c r="N51" s="27"/>
      <c r="O51" s="27"/>
      <c r="P51" s="27"/>
      <c r="Q51" s="27"/>
      <c r="R51" s="27"/>
      <c r="Y51" s="1" t="s">
        <v>170</v>
      </c>
      <c r="AA51" s="28" cm="1">
        <f t="array" ref="AA51">INDEX(BN5:BN146,MATCH(M51,BE5:BE146,0),0)</f>
        <v>1</v>
      </c>
      <c r="AB51" s="28"/>
      <c r="AH51" s="23" t="s">
        <v>300</v>
      </c>
      <c r="AI51" s="23"/>
      <c r="AJ51" s="23"/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>
        <v>1.5</v>
      </c>
      <c r="BA51" s="23"/>
      <c r="BB51" s="3"/>
      <c r="BE51" s="54" t="s">
        <v>67</v>
      </c>
      <c r="BF51" s="54"/>
      <c r="BG51" s="54"/>
      <c r="BH51" s="54"/>
      <c r="BI51" s="54"/>
      <c r="BJ51" s="54"/>
      <c r="BK51" s="54"/>
      <c r="BL51" s="54"/>
      <c r="BM51" s="54"/>
      <c r="BN51" s="54">
        <v>1</v>
      </c>
      <c r="BO51" s="54"/>
      <c r="BP51" s="54"/>
      <c r="BQ51" s="54"/>
    </row>
    <row r="52" spans="2:69" ht="11.25" customHeight="1" x14ac:dyDescent="0.2">
      <c r="B52" s="2"/>
      <c r="C52" s="1" t="s">
        <v>175</v>
      </c>
      <c r="H52" s="29">
        <v>150000</v>
      </c>
      <c r="I52" s="29"/>
      <c r="J52" s="29"/>
      <c r="K52" s="1" t="s">
        <v>288</v>
      </c>
      <c r="BB52" s="3"/>
      <c r="BE52" s="54" t="s">
        <v>68</v>
      </c>
      <c r="BF52" s="54"/>
      <c r="BG52" s="54"/>
      <c r="BH52" s="54"/>
      <c r="BI52" s="54"/>
      <c r="BJ52" s="54"/>
      <c r="BK52" s="54"/>
      <c r="BL52" s="54"/>
      <c r="BM52" s="54"/>
      <c r="BN52" s="54">
        <v>1</v>
      </c>
      <c r="BO52" s="54"/>
      <c r="BP52" s="54"/>
      <c r="BQ52" s="54"/>
    </row>
    <row r="53" spans="2:69" ht="11.25" customHeight="1" x14ac:dyDescent="0.2">
      <c r="B53" s="2"/>
      <c r="C53" s="1" t="s">
        <v>175</v>
      </c>
      <c r="H53" s="29">
        <f>+H52</f>
        <v>150000</v>
      </c>
      <c r="I53" s="29"/>
      <c r="J53" s="29"/>
      <c r="K53" s="1" t="s">
        <v>176</v>
      </c>
      <c r="L53" s="28">
        <f>+AA45</f>
        <v>2</v>
      </c>
      <c r="M53" s="28"/>
      <c r="N53" s="4" t="s">
        <v>177</v>
      </c>
      <c r="O53" s="28">
        <f>+AA46</f>
        <v>1.5</v>
      </c>
      <c r="P53" s="28"/>
      <c r="Q53" s="4" t="s">
        <v>177</v>
      </c>
      <c r="R53" s="28">
        <f>+AA47</f>
        <v>1.5</v>
      </c>
      <c r="S53" s="28"/>
      <c r="T53" s="4" t="s">
        <v>177</v>
      </c>
      <c r="U53" s="28">
        <f>+AA49</f>
        <v>1.5</v>
      </c>
      <c r="V53" s="28"/>
      <c r="W53" s="4" t="s">
        <v>177</v>
      </c>
      <c r="X53" s="28">
        <f>+AA51</f>
        <v>1</v>
      </c>
      <c r="Y53" s="28"/>
      <c r="Z53" s="4" t="s">
        <v>178</v>
      </c>
      <c r="AA53" s="46">
        <f>MIN(MAX(+H53*(L53*O53*R53*U53*X53),75000),1552500)</f>
        <v>1012500</v>
      </c>
      <c r="AB53" s="46"/>
      <c r="AC53" s="46"/>
      <c r="AD53" s="46"/>
      <c r="AE53" s="5" t="s">
        <v>179</v>
      </c>
      <c r="AG53" s="5" t="s">
        <v>284</v>
      </c>
      <c r="BB53" s="3"/>
      <c r="BE53" s="54" t="s">
        <v>69</v>
      </c>
      <c r="BF53" s="54"/>
      <c r="BG53" s="54"/>
      <c r="BH53" s="54"/>
      <c r="BI53" s="54"/>
      <c r="BJ53" s="54"/>
      <c r="BK53" s="54"/>
      <c r="BL53" s="54"/>
      <c r="BM53" s="54"/>
      <c r="BN53" s="54">
        <v>1</v>
      </c>
      <c r="BO53" s="54"/>
      <c r="BP53" s="54"/>
      <c r="BQ53" s="54"/>
    </row>
    <row r="54" spans="2:69" ht="11.25" customHeight="1" x14ac:dyDescent="0.2">
      <c r="B54" s="2"/>
      <c r="BB54" s="3"/>
      <c r="BE54" s="54" t="s">
        <v>70</v>
      </c>
      <c r="BF54" s="54"/>
      <c r="BG54" s="54"/>
      <c r="BH54" s="54"/>
      <c r="BI54" s="54"/>
      <c r="BJ54" s="54"/>
      <c r="BK54" s="54"/>
      <c r="BL54" s="54"/>
      <c r="BM54" s="54"/>
      <c r="BN54" s="54">
        <v>1</v>
      </c>
      <c r="BO54" s="54"/>
      <c r="BP54" s="54"/>
      <c r="BQ54" s="54"/>
    </row>
    <row r="55" spans="2:69" ht="11.25" customHeight="1" x14ac:dyDescent="0.2">
      <c r="B55" s="2"/>
      <c r="C55" s="22" t="s">
        <v>271</v>
      </c>
      <c r="BB55" s="3"/>
      <c r="BE55" s="55" t="s">
        <v>71</v>
      </c>
      <c r="BF55" s="55"/>
      <c r="BG55" s="55"/>
      <c r="BH55" s="55"/>
      <c r="BI55" s="55"/>
      <c r="BJ55" s="55"/>
      <c r="BK55" s="55"/>
      <c r="BL55" s="55"/>
      <c r="BM55" s="55"/>
      <c r="BN55" s="55">
        <v>0.7</v>
      </c>
      <c r="BO55" s="55"/>
      <c r="BP55" s="55"/>
      <c r="BQ55" s="55"/>
    </row>
    <row r="56" spans="2:69" ht="11.25" customHeight="1" x14ac:dyDescent="0.2">
      <c r="B56" s="2"/>
      <c r="C56" s="22" t="s">
        <v>302</v>
      </c>
      <c r="BB56" s="3"/>
      <c r="BE56" s="54" t="s">
        <v>72</v>
      </c>
      <c r="BF56" s="54"/>
      <c r="BG56" s="54"/>
      <c r="BH56" s="54"/>
      <c r="BI56" s="54"/>
      <c r="BJ56" s="54"/>
      <c r="BK56" s="54"/>
      <c r="BL56" s="54"/>
      <c r="BM56" s="54"/>
      <c r="BN56" s="54">
        <v>0.6</v>
      </c>
      <c r="BO56" s="54"/>
      <c r="BP56" s="54"/>
      <c r="BQ56" s="54"/>
    </row>
    <row r="57" spans="2:69" ht="11.25" customHeight="1" x14ac:dyDescent="0.2">
      <c r="B57" s="2"/>
      <c r="C57" s="22" t="s">
        <v>303</v>
      </c>
      <c r="BB57" s="3"/>
      <c r="BE57" s="54" t="s">
        <v>73</v>
      </c>
      <c r="BF57" s="54"/>
      <c r="BG57" s="54"/>
      <c r="BH57" s="54"/>
      <c r="BI57" s="54"/>
      <c r="BJ57" s="54"/>
      <c r="BK57" s="54"/>
      <c r="BL57" s="54"/>
      <c r="BM57" s="54"/>
      <c r="BN57" s="54">
        <v>0.6</v>
      </c>
      <c r="BO57" s="54"/>
      <c r="BP57" s="54"/>
      <c r="BQ57" s="54"/>
    </row>
    <row r="58" spans="2:69" ht="11.25" customHeight="1" x14ac:dyDescent="0.2">
      <c r="B58" s="2"/>
      <c r="C58" s="22" t="s">
        <v>304</v>
      </c>
      <c r="BB58" s="3"/>
      <c r="BE58" s="54" t="s">
        <v>71</v>
      </c>
      <c r="BF58" s="54"/>
      <c r="BG58" s="54"/>
      <c r="BH58" s="54"/>
      <c r="BI58" s="54"/>
      <c r="BJ58" s="54"/>
      <c r="BK58" s="54"/>
      <c r="BL58" s="54"/>
      <c r="BM58" s="54"/>
      <c r="BN58" s="54">
        <v>0.6</v>
      </c>
      <c r="BO58" s="54"/>
      <c r="BP58" s="54"/>
      <c r="BQ58" s="54"/>
    </row>
    <row r="59" spans="2:69" ht="11.25" customHeight="1" x14ac:dyDescent="0.2">
      <c r="B59" s="2"/>
      <c r="C59" s="22" t="s">
        <v>305</v>
      </c>
      <c r="BB59" s="3"/>
      <c r="BE59" s="54" t="s">
        <v>74</v>
      </c>
      <c r="BF59" s="54"/>
      <c r="BG59" s="54"/>
      <c r="BH59" s="54"/>
      <c r="BI59" s="54"/>
      <c r="BJ59" s="54"/>
      <c r="BK59" s="54"/>
      <c r="BL59" s="54"/>
      <c r="BM59" s="54"/>
      <c r="BN59" s="54">
        <v>0.6</v>
      </c>
      <c r="BO59" s="54"/>
      <c r="BP59" s="54"/>
      <c r="BQ59" s="54"/>
    </row>
    <row r="60" spans="2:69" ht="11.25" customHeight="1" thickBot="1" x14ac:dyDescent="0.25">
      <c r="B60" s="6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8"/>
      <c r="BE60" s="55" t="s">
        <v>261</v>
      </c>
      <c r="BF60" s="55"/>
      <c r="BG60" s="55"/>
      <c r="BH60" s="55"/>
      <c r="BI60" s="55"/>
      <c r="BJ60" s="55"/>
      <c r="BK60" s="55"/>
      <c r="BL60" s="55"/>
      <c r="BM60" s="55"/>
      <c r="BN60" s="55">
        <v>1</v>
      </c>
      <c r="BO60" s="55"/>
      <c r="BP60" s="55"/>
      <c r="BQ60" s="55"/>
    </row>
    <row r="61" spans="2:69" ht="11.25" customHeight="1" thickBot="1" x14ac:dyDescent="0.25">
      <c r="BE61" s="55" t="s">
        <v>75</v>
      </c>
      <c r="BF61" s="55"/>
      <c r="BG61" s="55"/>
      <c r="BH61" s="55"/>
      <c r="BI61" s="55"/>
      <c r="BJ61" s="55"/>
      <c r="BK61" s="55"/>
      <c r="BL61" s="55"/>
      <c r="BM61" s="55"/>
      <c r="BN61" s="55">
        <v>1</v>
      </c>
      <c r="BO61" s="55"/>
      <c r="BP61" s="55"/>
      <c r="BQ61" s="55"/>
    </row>
    <row r="62" spans="2:69" ht="75.75" customHeight="1" x14ac:dyDescent="0.2">
      <c r="B62" s="57" t="s">
        <v>295</v>
      </c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8"/>
      <c r="O62" s="58"/>
      <c r="P62" s="58"/>
      <c r="Q62" s="58"/>
      <c r="R62" s="58"/>
      <c r="S62" s="58"/>
      <c r="T62" s="58"/>
      <c r="U62" s="58"/>
      <c r="V62" s="58"/>
      <c r="W62" s="58"/>
      <c r="X62" s="58"/>
      <c r="Y62" s="58"/>
      <c r="Z62" s="58"/>
      <c r="AA62" s="58"/>
      <c r="AB62" s="58"/>
      <c r="AC62" s="58"/>
      <c r="AD62" s="58"/>
      <c r="AE62" s="58"/>
      <c r="AF62" s="58"/>
      <c r="AG62" s="58"/>
      <c r="AH62" s="58"/>
      <c r="AI62" s="58"/>
      <c r="AJ62" s="58"/>
      <c r="AK62" s="58"/>
      <c r="AL62" s="58"/>
      <c r="AM62" s="58"/>
      <c r="AN62" s="58"/>
      <c r="AO62" s="58"/>
      <c r="AP62" s="58"/>
      <c r="AQ62" s="58"/>
      <c r="AR62" s="58"/>
      <c r="AS62" s="58"/>
      <c r="AT62" s="58"/>
      <c r="AU62" s="58"/>
      <c r="AV62" s="58"/>
      <c r="AW62" s="58"/>
      <c r="AX62" s="58"/>
      <c r="AY62" s="58"/>
      <c r="AZ62" s="58"/>
      <c r="BA62" s="58"/>
      <c r="BB62" s="59"/>
      <c r="BE62" s="54" t="s">
        <v>76</v>
      </c>
      <c r="BF62" s="54"/>
      <c r="BG62" s="54"/>
      <c r="BH62" s="54"/>
      <c r="BI62" s="54"/>
      <c r="BJ62" s="54"/>
      <c r="BK62" s="54"/>
      <c r="BL62" s="54"/>
      <c r="BM62" s="54"/>
      <c r="BN62" s="54">
        <v>0.8</v>
      </c>
      <c r="BO62" s="54"/>
      <c r="BP62" s="54"/>
      <c r="BQ62" s="54"/>
    </row>
    <row r="63" spans="2:69" ht="11.25" customHeight="1" x14ac:dyDescent="0.2">
      <c r="B63" s="2"/>
      <c r="F63" s="20" t="s">
        <v>218</v>
      </c>
      <c r="BB63" s="3"/>
      <c r="BE63" s="54" t="s">
        <v>77</v>
      </c>
      <c r="BF63" s="54"/>
      <c r="BG63" s="54"/>
      <c r="BH63" s="54"/>
      <c r="BI63" s="54"/>
      <c r="BJ63" s="54"/>
      <c r="BK63" s="54"/>
      <c r="BL63" s="54"/>
      <c r="BM63" s="54"/>
      <c r="BN63" s="54">
        <v>0.7</v>
      </c>
      <c r="BO63" s="54"/>
      <c r="BP63" s="54"/>
      <c r="BQ63" s="54"/>
    </row>
    <row r="64" spans="2:69" ht="11.25" customHeight="1" x14ac:dyDescent="0.2">
      <c r="B64" s="2"/>
      <c r="C64" s="31" t="s">
        <v>219</v>
      </c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3"/>
      <c r="Q64" s="31" t="s">
        <v>220</v>
      </c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3"/>
      <c r="AD64" s="50" t="s">
        <v>233</v>
      </c>
      <c r="AE64" s="50"/>
      <c r="AF64" s="50"/>
      <c r="AG64" s="50"/>
      <c r="AH64" s="50"/>
      <c r="AI64" s="50"/>
      <c r="AJ64" s="50"/>
      <c r="AK64" s="50"/>
      <c r="AL64" s="50"/>
      <c r="AM64" s="50"/>
      <c r="AN64" s="50"/>
      <c r="AO64" s="50"/>
      <c r="AQ64" s="31" t="s">
        <v>234</v>
      </c>
      <c r="AR64" s="32"/>
      <c r="AS64" s="32"/>
      <c r="AT64" s="32"/>
      <c r="AU64" s="33"/>
      <c r="BB64" s="3"/>
      <c r="BE64" s="54" t="s">
        <v>78</v>
      </c>
      <c r="BF64" s="54"/>
      <c r="BG64" s="54"/>
      <c r="BH64" s="54"/>
      <c r="BI64" s="54"/>
      <c r="BJ64" s="54"/>
      <c r="BK64" s="54"/>
      <c r="BL64" s="54"/>
      <c r="BM64" s="54"/>
      <c r="BN64" s="54">
        <v>0.7</v>
      </c>
      <c r="BO64" s="54"/>
      <c r="BP64" s="54"/>
      <c r="BQ64" s="54"/>
    </row>
    <row r="65" spans="2:69" ht="12" thickBot="1" x14ac:dyDescent="0.25">
      <c r="B65" s="2"/>
      <c r="C65" s="34"/>
      <c r="D65" s="35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6"/>
      <c r="Q65" s="34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6"/>
      <c r="AD65" s="51"/>
      <c r="AE65" s="51"/>
      <c r="AF65" s="51"/>
      <c r="AG65" s="51"/>
      <c r="AH65" s="51"/>
      <c r="AI65" s="51"/>
      <c r="AJ65" s="51"/>
      <c r="AK65" s="51"/>
      <c r="AL65" s="51"/>
      <c r="AM65" s="51"/>
      <c r="AN65" s="51"/>
      <c r="AO65" s="51"/>
      <c r="AQ65" s="47"/>
      <c r="AR65" s="48"/>
      <c r="AS65" s="48"/>
      <c r="AT65" s="48"/>
      <c r="AU65" s="49"/>
      <c r="BB65" s="3"/>
      <c r="BE65" s="54" t="s">
        <v>79</v>
      </c>
      <c r="BF65" s="54"/>
      <c r="BG65" s="54"/>
      <c r="BH65" s="54"/>
      <c r="BI65" s="54"/>
      <c r="BJ65" s="54"/>
      <c r="BK65" s="54"/>
      <c r="BL65" s="54"/>
      <c r="BM65" s="54"/>
      <c r="BN65" s="54">
        <v>0.9</v>
      </c>
      <c r="BO65" s="54"/>
      <c r="BP65" s="54"/>
      <c r="BQ65" s="54"/>
    </row>
    <row r="66" spans="2:69" ht="12.75" thickTop="1" thickBot="1" x14ac:dyDescent="0.25">
      <c r="B66" s="2"/>
      <c r="C66" s="103" t="s">
        <v>266</v>
      </c>
      <c r="D66" s="104"/>
      <c r="E66" s="104"/>
      <c r="F66" s="104"/>
      <c r="G66" s="104"/>
      <c r="H66" s="104"/>
      <c r="I66" s="104"/>
      <c r="J66" s="104"/>
      <c r="K66" s="104"/>
      <c r="L66" s="104"/>
      <c r="M66" s="105"/>
      <c r="N66" s="24">
        <v>1</v>
      </c>
      <c r="O66" s="24"/>
      <c r="Q66" s="24" t="s">
        <v>227</v>
      </c>
      <c r="R66" s="24"/>
      <c r="S66" s="24"/>
      <c r="T66" s="24"/>
      <c r="U66" s="24"/>
      <c r="V66" s="24"/>
      <c r="W66" s="24"/>
      <c r="X66" s="24"/>
      <c r="Y66" s="24"/>
      <c r="Z66" s="24"/>
      <c r="AA66" s="24">
        <v>1</v>
      </c>
      <c r="AB66" s="24"/>
      <c r="AD66" s="24" t="s">
        <v>230</v>
      </c>
      <c r="AE66" s="24"/>
      <c r="AF66" s="24"/>
      <c r="AG66" s="24"/>
      <c r="AH66" s="24"/>
      <c r="AI66" s="24"/>
      <c r="AJ66" s="24"/>
      <c r="AK66" s="24"/>
      <c r="AL66" s="24"/>
      <c r="AM66" s="24"/>
      <c r="AN66" s="24">
        <v>1</v>
      </c>
      <c r="AO66" s="24"/>
      <c r="AQ66" s="47"/>
      <c r="AR66" s="48"/>
      <c r="AS66" s="48"/>
      <c r="AT66" s="48"/>
      <c r="AU66" s="49"/>
      <c r="BB66" s="3"/>
      <c r="BE66" s="54" t="s">
        <v>80</v>
      </c>
      <c r="BF66" s="54"/>
      <c r="BG66" s="54"/>
      <c r="BH66" s="54"/>
      <c r="BI66" s="54"/>
      <c r="BJ66" s="54"/>
      <c r="BK66" s="54"/>
      <c r="BL66" s="54"/>
      <c r="BM66" s="54"/>
      <c r="BN66" s="54">
        <v>0.8</v>
      </c>
      <c r="BO66" s="54"/>
      <c r="BP66" s="54"/>
      <c r="BQ66" s="54"/>
    </row>
    <row r="67" spans="2:69" ht="12" thickTop="1" x14ac:dyDescent="0.2">
      <c r="B67" s="2"/>
      <c r="C67" s="106" t="s">
        <v>267</v>
      </c>
      <c r="D67" s="107"/>
      <c r="E67" s="107"/>
      <c r="F67" s="107"/>
      <c r="G67" s="107"/>
      <c r="H67" s="107"/>
      <c r="I67" s="107"/>
      <c r="J67" s="107"/>
      <c r="K67" s="107"/>
      <c r="L67" s="107"/>
      <c r="M67" s="108"/>
      <c r="N67" s="23">
        <v>1.25</v>
      </c>
      <c r="O67" s="23"/>
      <c r="Q67" s="23" t="s">
        <v>228</v>
      </c>
      <c r="R67" s="23"/>
      <c r="S67" s="23"/>
      <c r="T67" s="23"/>
      <c r="U67" s="23"/>
      <c r="V67" s="23"/>
      <c r="W67" s="23"/>
      <c r="X67" s="23"/>
      <c r="Y67" s="23"/>
      <c r="Z67" s="23"/>
      <c r="AA67" s="23">
        <v>1.25</v>
      </c>
      <c r="AB67" s="23"/>
      <c r="AD67" s="23" t="s">
        <v>231</v>
      </c>
      <c r="AE67" s="23"/>
      <c r="AF67" s="23"/>
      <c r="AG67" s="23"/>
      <c r="AH67" s="23"/>
      <c r="AI67" s="23"/>
      <c r="AJ67" s="23"/>
      <c r="AK67" s="23"/>
      <c r="AL67" s="23"/>
      <c r="AM67" s="23"/>
      <c r="AN67" s="23">
        <v>1.1499999999999999</v>
      </c>
      <c r="AO67" s="23"/>
      <c r="AQ67" s="30" t="s">
        <v>14</v>
      </c>
      <c r="AR67" s="30"/>
      <c r="AS67" s="30"/>
      <c r="AT67" s="30">
        <v>1</v>
      </c>
      <c r="AU67" s="30"/>
      <c r="BB67" s="3"/>
      <c r="BE67" s="54" t="s">
        <v>81</v>
      </c>
      <c r="BF67" s="54"/>
      <c r="BG67" s="54"/>
      <c r="BH67" s="54"/>
      <c r="BI67" s="54"/>
      <c r="BJ67" s="54"/>
      <c r="BK67" s="54"/>
      <c r="BL67" s="54"/>
      <c r="BM67" s="54"/>
      <c r="BN67" s="54">
        <v>0.9</v>
      </c>
      <c r="BO67" s="54"/>
      <c r="BP67" s="54"/>
      <c r="BQ67" s="54"/>
    </row>
    <row r="68" spans="2:69" x14ac:dyDescent="0.2">
      <c r="B68" s="2"/>
      <c r="C68" s="106" t="s">
        <v>268</v>
      </c>
      <c r="D68" s="107"/>
      <c r="E68" s="107"/>
      <c r="F68" s="107"/>
      <c r="G68" s="107"/>
      <c r="H68" s="107"/>
      <c r="I68" s="107"/>
      <c r="J68" s="107"/>
      <c r="K68" s="107"/>
      <c r="L68" s="107"/>
      <c r="M68" s="108"/>
      <c r="N68" s="23">
        <v>1.5</v>
      </c>
      <c r="O68" s="23"/>
      <c r="Q68" s="23" t="s">
        <v>221</v>
      </c>
      <c r="R68" s="23"/>
      <c r="S68" s="23"/>
      <c r="T68" s="23"/>
      <c r="U68" s="23"/>
      <c r="V68" s="23"/>
      <c r="W68" s="23"/>
      <c r="X68" s="23"/>
      <c r="Y68" s="23"/>
      <c r="Z68" s="23"/>
      <c r="AA68" s="23">
        <v>1.5</v>
      </c>
      <c r="AB68" s="23"/>
      <c r="AD68" s="23" t="s">
        <v>232</v>
      </c>
      <c r="AE68" s="23"/>
      <c r="AF68" s="23"/>
      <c r="AG68" s="23"/>
      <c r="AH68" s="23"/>
      <c r="AI68" s="23"/>
      <c r="AJ68" s="23"/>
      <c r="AK68" s="23"/>
      <c r="AL68" s="23"/>
      <c r="AM68" s="23"/>
      <c r="AN68" s="23">
        <v>1.3</v>
      </c>
      <c r="AO68" s="23"/>
      <c r="AQ68" s="23" t="s">
        <v>15</v>
      </c>
      <c r="AR68" s="23"/>
      <c r="AS68" s="23"/>
      <c r="AT68" s="23">
        <v>1.35</v>
      </c>
      <c r="AU68" s="23"/>
      <c r="BB68" s="3"/>
      <c r="BE68" s="54" t="s">
        <v>82</v>
      </c>
      <c r="BF68" s="54"/>
      <c r="BG68" s="54"/>
      <c r="BH68" s="54"/>
      <c r="BI68" s="54"/>
      <c r="BJ68" s="54"/>
      <c r="BK68" s="54"/>
      <c r="BL68" s="54"/>
      <c r="BM68" s="54"/>
      <c r="BN68" s="54">
        <v>0.6</v>
      </c>
      <c r="BO68" s="54"/>
      <c r="BP68" s="54"/>
      <c r="BQ68" s="54"/>
    </row>
    <row r="69" spans="2:69" x14ac:dyDescent="0.2">
      <c r="B69" s="2"/>
      <c r="C69" s="106" t="s">
        <v>269</v>
      </c>
      <c r="D69" s="107"/>
      <c r="E69" s="107"/>
      <c r="F69" s="107"/>
      <c r="G69" s="107"/>
      <c r="H69" s="107"/>
      <c r="I69" s="107"/>
      <c r="J69" s="107"/>
      <c r="K69" s="107"/>
      <c r="L69" s="107"/>
      <c r="M69" s="108"/>
      <c r="N69" s="23">
        <v>1.75</v>
      </c>
      <c r="O69" s="23"/>
      <c r="Q69" s="23" t="s">
        <v>229</v>
      </c>
      <c r="R69" s="23"/>
      <c r="S69" s="23"/>
      <c r="T69" s="23"/>
      <c r="U69" s="23"/>
      <c r="V69" s="23"/>
      <c r="W69" s="23"/>
      <c r="X69" s="23"/>
      <c r="Y69" s="23"/>
      <c r="Z69" s="23"/>
      <c r="AA69" s="23">
        <v>1.75</v>
      </c>
      <c r="AB69" s="23"/>
      <c r="BB69" s="3"/>
      <c r="BE69" s="54" t="s">
        <v>83</v>
      </c>
      <c r="BF69" s="54"/>
      <c r="BG69" s="54"/>
      <c r="BH69" s="54"/>
      <c r="BI69" s="54"/>
      <c r="BJ69" s="54"/>
      <c r="BK69" s="54"/>
      <c r="BL69" s="54"/>
      <c r="BM69" s="54"/>
      <c r="BN69" s="54">
        <v>0.6</v>
      </c>
      <c r="BO69" s="54"/>
      <c r="BP69" s="54"/>
      <c r="BQ69" s="54"/>
    </row>
    <row r="70" spans="2:69" x14ac:dyDescent="0.2">
      <c r="B70" s="2"/>
      <c r="Q70" s="23" t="s">
        <v>283</v>
      </c>
      <c r="R70" s="23"/>
      <c r="S70" s="23"/>
      <c r="T70" s="23"/>
      <c r="U70" s="23"/>
      <c r="V70" s="23"/>
      <c r="W70" s="23"/>
      <c r="X70" s="23"/>
      <c r="Y70" s="23"/>
      <c r="Z70" s="23"/>
      <c r="AA70" s="23">
        <v>2</v>
      </c>
      <c r="AB70" s="23"/>
      <c r="AD70" s="31" t="s">
        <v>236</v>
      </c>
      <c r="AE70" s="32"/>
      <c r="AF70" s="32"/>
      <c r="AG70" s="32"/>
      <c r="AH70" s="32"/>
      <c r="AI70" s="32"/>
      <c r="AJ70" s="33"/>
      <c r="AL70" s="31" t="s">
        <v>262</v>
      </c>
      <c r="AM70" s="32"/>
      <c r="AN70" s="32"/>
      <c r="AO70" s="32"/>
      <c r="AP70" s="32"/>
      <c r="AQ70" s="32"/>
      <c r="AR70" s="33"/>
      <c r="AT70" s="25" t="s">
        <v>264</v>
      </c>
      <c r="AU70" s="25"/>
      <c r="AV70" s="25"/>
      <c r="AW70" s="25"/>
      <c r="AX70" s="25"/>
      <c r="AY70" s="25"/>
      <c r="AZ70" s="25"/>
      <c r="BA70" s="25"/>
      <c r="BB70" s="3"/>
      <c r="BE70" s="54" t="s">
        <v>84</v>
      </c>
      <c r="BF70" s="54"/>
      <c r="BG70" s="54"/>
      <c r="BH70" s="54"/>
      <c r="BI70" s="54"/>
      <c r="BJ70" s="54"/>
      <c r="BK70" s="54"/>
      <c r="BL70" s="54"/>
      <c r="BM70" s="54"/>
      <c r="BN70" s="54">
        <v>0.7</v>
      </c>
      <c r="BO70" s="54"/>
      <c r="BP70" s="54"/>
      <c r="BQ70" s="54"/>
    </row>
    <row r="71" spans="2:69" ht="12" thickBot="1" x14ac:dyDescent="0.25">
      <c r="B71" s="2"/>
      <c r="Q71" s="23" t="s">
        <v>282</v>
      </c>
      <c r="R71" s="23"/>
      <c r="S71" s="23"/>
      <c r="T71" s="23"/>
      <c r="U71" s="23"/>
      <c r="V71" s="23"/>
      <c r="W71" s="23"/>
      <c r="X71" s="23"/>
      <c r="Y71" s="23"/>
      <c r="Z71" s="23"/>
      <c r="AA71" s="23">
        <v>2.25</v>
      </c>
      <c r="AB71" s="23"/>
      <c r="AD71" s="34"/>
      <c r="AE71" s="35"/>
      <c r="AF71" s="35"/>
      <c r="AG71" s="35"/>
      <c r="AH71" s="35"/>
      <c r="AI71" s="35"/>
      <c r="AJ71" s="36"/>
      <c r="AL71" s="34"/>
      <c r="AM71" s="35"/>
      <c r="AN71" s="35"/>
      <c r="AO71" s="35"/>
      <c r="AP71" s="35"/>
      <c r="AQ71" s="35"/>
      <c r="AR71" s="36"/>
      <c r="AT71" s="26"/>
      <c r="AU71" s="26"/>
      <c r="AV71" s="26"/>
      <c r="AW71" s="26"/>
      <c r="AX71" s="26"/>
      <c r="AY71" s="26"/>
      <c r="AZ71" s="26"/>
      <c r="BA71" s="26"/>
      <c r="BB71" s="3"/>
      <c r="BE71" s="55" t="s">
        <v>85</v>
      </c>
      <c r="BF71" s="55"/>
      <c r="BG71" s="55"/>
      <c r="BH71" s="55"/>
      <c r="BI71" s="55"/>
      <c r="BJ71" s="55"/>
      <c r="BK71" s="55"/>
      <c r="BL71" s="55"/>
      <c r="BM71" s="55"/>
      <c r="BN71" s="55">
        <v>0.9</v>
      </c>
      <c r="BO71" s="55"/>
      <c r="BP71" s="55"/>
      <c r="BQ71" s="55"/>
    </row>
    <row r="72" spans="2:69" ht="11.25" customHeight="1" thickTop="1" x14ac:dyDescent="0.2">
      <c r="B72" s="2"/>
      <c r="C72" s="1" t="s">
        <v>251</v>
      </c>
      <c r="K72" s="1" t="s">
        <v>224</v>
      </c>
      <c r="L72" s="27">
        <v>75</v>
      </c>
      <c r="M72" s="27"/>
      <c r="N72" s="1" t="s">
        <v>163</v>
      </c>
      <c r="Y72" s="1" t="s">
        <v>166</v>
      </c>
      <c r="AA72" s="28">
        <f>IF(L72&lt;10.5,1,IF(AND(10.5&lt;=L72,L72&lt;28),1.25,IF(AND(28&lt;=L72,L72&lt;56),1.5,IF(L72&gt;=56,1.75,"hatalı"))))</f>
        <v>1.75</v>
      </c>
      <c r="AB72" s="28"/>
      <c r="AD72" s="24" t="s">
        <v>18</v>
      </c>
      <c r="AE72" s="24"/>
      <c r="AF72" s="24"/>
      <c r="AG72" s="24"/>
      <c r="AH72" s="24"/>
      <c r="AI72" s="24">
        <v>1</v>
      </c>
      <c r="AJ72" s="24"/>
      <c r="AL72" s="30" t="s">
        <v>237</v>
      </c>
      <c r="AM72" s="30"/>
      <c r="AN72" s="30"/>
      <c r="AO72" s="30"/>
      <c r="AP72" s="30"/>
      <c r="AQ72" s="30">
        <v>1</v>
      </c>
      <c r="AR72" s="30"/>
      <c r="AT72" s="37" t="s">
        <v>265</v>
      </c>
      <c r="AU72" s="38"/>
      <c r="AV72" s="38"/>
      <c r="AW72" s="38"/>
      <c r="AX72" s="38"/>
      <c r="AY72" s="38"/>
      <c r="AZ72" s="38"/>
      <c r="BA72" s="39"/>
      <c r="BB72" s="3"/>
      <c r="BE72" s="54" t="s">
        <v>86</v>
      </c>
      <c r="BF72" s="54"/>
      <c r="BG72" s="54"/>
      <c r="BH72" s="54"/>
      <c r="BI72" s="54"/>
      <c r="BJ72" s="54"/>
      <c r="BK72" s="54"/>
      <c r="BL72" s="54"/>
      <c r="BM72" s="54"/>
      <c r="BN72" s="54">
        <v>0.75</v>
      </c>
      <c r="BO72" s="54"/>
      <c r="BP72" s="54"/>
      <c r="BQ72" s="54"/>
    </row>
    <row r="73" spans="2:69" x14ac:dyDescent="0.2">
      <c r="B73" s="2"/>
      <c r="C73" s="1" t="s">
        <v>252</v>
      </c>
      <c r="K73" s="1" t="s">
        <v>225</v>
      </c>
      <c r="L73" s="27">
        <v>1500</v>
      </c>
      <c r="M73" s="27"/>
      <c r="N73" s="27"/>
      <c r="O73" s="1" t="s">
        <v>226</v>
      </c>
      <c r="Y73" s="1" t="s">
        <v>167</v>
      </c>
      <c r="AA73" s="28">
        <f>IF(L73&lt;500,1,IF(AND(500&lt;=L73,L73&lt;1000),1.25,IF(AND(1000&lt;=L73,L73&lt;3000),1.5,IF(AND(3000&lt;=L73,L73&lt;5000),1.75,IF(AND(5000&lt;=L73,L73&lt;10000),2,IF(L73&gt;=10000,2.25,"hatalı"))))))</f>
        <v>1.5</v>
      </c>
      <c r="AB73" s="28"/>
      <c r="AD73" s="23" t="s">
        <v>19</v>
      </c>
      <c r="AE73" s="23"/>
      <c r="AF73" s="23"/>
      <c r="AG73" s="23"/>
      <c r="AH73" s="23"/>
      <c r="AI73" s="23">
        <v>1.25</v>
      </c>
      <c r="AJ73" s="23"/>
      <c r="AL73" s="23" t="s">
        <v>238</v>
      </c>
      <c r="AM73" s="23"/>
      <c r="AN73" s="23"/>
      <c r="AO73" s="23"/>
      <c r="AP73" s="23"/>
      <c r="AQ73" s="23">
        <v>1.1000000000000001</v>
      </c>
      <c r="AR73" s="23"/>
      <c r="AT73" s="40"/>
      <c r="AU73" s="41"/>
      <c r="AV73" s="41"/>
      <c r="AW73" s="41"/>
      <c r="AX73" s="41"/>
      <c r="AY73" s="41"/>
      <c r="AZ73" s="41"/>
      <c r="BA73" s="42"/>
      <c r="BB73" s="3"/>
      <c r="BE73" s="54" t="s">
        <v>87</v>
      </c>
      <c r="BF73" s="54"/>
      <c r="BG73" s="54"/>
      <c r="BH73" s="54"/>
      <c r="BI73" s="54"/>
      <c r="BJ73" s="54"/>
      <c r="BK73" s="54"/>
      <c r="BL73" s="54"/>
      <c r="BM73" s="54"/>
      <c r="BN73" s="54">
        <v>0.65</v>
      </c>
      <c r="BO73" s="54"/>
      <c r="BP73" s="54"/>
      <c r="BQ73" s="54"/>
    </row>
    <row r="74" spans="2:69" x14ac:dyDescent="0.2">
      <c r="B74" s="2"/>
      <c r="C74" s="1" t="s">
        <v>240</v>
      </c>
      <c r="J74" s="1" t="s">
        <v>241</v>
      </c>
      <c r="L74" s="27">
        <v>5</v>
      </c>
      <c r="M74" s="27"/>
      <c r="N74" s="1" t="s">
        <v>163</v>
      </c>
      <c r="AD74" s="23" t="s">
        <v>20</v>
      </c>
      <c r="AE74" s="23"/>
      <c r="AF74" s="23"/>
      <c r="AG74" s="23"/>
      <c r="AH74" s="23"/>
      <c r="AI74" s="23">
        <v>1.5</v>
      </c>
      <c r="AJ74" s="23"/>
      <c r="AL74" s="23" t="s">
        <v>239</v>
      </c>
      <c r="AM74" s="23"/>
      <c r="AN74" s="23"/>
      <c r="AO74" s="23"/>
      <c r="AP74" s="23"/>
      <c r="AQ74" s="23">
        <v>1.2</v>
      </c>
      <c r="AR74" s="23"/>
      <c r="AT74" s="40"/>
      <c r="AU74" s="41"/>
      <c r="AV74" s="41"/>
      <c r="AW74" s="41"/>
      <c r="AX74" s="41"/>
      <c r="AY74" s="41"/>
      <c r="AZ74" s="41"/>
      <c r="BA74" s="42"/>
      <c r="BB74" s="3"/>
      <c r="BE74" s="54" t="s">
        <v>88</v>
      </c>
      <c r="BF74" s="54"/>
      <c r="BG74" s="54"/>
      <c r="BH74" s="54"/>
      <c r="BI74" s="54"/>
      <c r="BJ74" s="54"/>
      <c r="BK74" s="54"/>
      <c r="BL74" s="54"/>
      <c r="BM74" s="54"/>
      <c r="BN74" s="54">
        <v>0.7</v>
      </c>
      <c r="BO74" s="54"/>
      <c r="BP74" s="54"/>
      <c r="BQ74" s="54"/>
    </row>
    <row r="75" spans="2:69" x14ac:dyDescent="0.2">
      <c r="B75" s="2"/>
      <c r="C75" s="1" t="s">
        <v>242</v>
      </c>
      <c r="J75" s="1" t="s">
        <v>243</v>
      </c>
      <c r="L75" s="27">
        <v>3</v>
      </c>
      <c r="M75" s="27"/>
      <c r="N75" s="1" t="s">
        <v>163</v>
      </c>
      <c r="Y75" s="1" t="s">
        <v>168</v>
      </c>
      <c r="AA75" s="28">
        <f>IF(L75&gt;(L74+10),1,IF(AND(L74&lt;L75,L75&lt;=(L74+10)),1.15,IF(L75&lt;=L74,1.3,"hatalı")))</f>
        <v>1.3</v>
      </c>
      <c r="AB75" s="28"/>
      <c r="AL75" s="23" t="s">
        <v>263</v>
      </c>
      <c r="AM75" s="23"/>
      <c r="AN75" s="23"/>
      <c r="AO75" s="23"/>
      <c r="AP75" s="23"/>
      <c r="AQ75" s="23">
        <v>1.35</v>
      </c>
      <c r="AR75" s="23"/>
      <c r="AT75" s="40"/>
      <c r="AU75" s="41"/>
      <c r="AV75" s="41"/>
      <c r="AW75" s="41"/>
      <c r="AX75" s="41"/>
      <c r="AY75" s="41"/>
      <c r="AZ75" s="41"/>
      <c r="BA75" s="42"/>
      <c r="BB75" s="3"/>
      <c r="BE75" s="54" t="s">
        <v>89</v>
      </c>
      <c r="BF75" s="54"/>
      <c r="BG75" s="54"/>
      <c r="BH75" s="54"/>
      <c r="BI75" s="54"/>
      <c r="BJ75" s="54"/>
      <c r="BK75" s="54"/>
      <c r="BL75" s="54"/>
      <c r="BM75" s="54"/>
      <c r="BN75" s="54">
        <v>0.65</v>
      </c>
      <c r="BO75" s="54"/>
      <c r="BP75" s="54"/>
      <c r="BQ75" s="54"/>
    </row>
    <row r="76" spans="2:69" x14ac:dyDescent="0.2">
      <c r="B76" s="2"/>
      <c r="C76" s="1" t="s">
        <v>244</v>
      </c>
      <c r="H76" s="27" t="s">
        <v>15</v>
      </c>
      <c r="I76" s="27"/>
      <c r="Y76" s="1" t="s">
        <v>169</v>
      </c>
      <c r="AA76" s="28">
        <f>IF(H76="var",1.35,1)</f>
        <v>1.35</v>
      </c>
      <c r="AB76" s="28"/>
      <c r="AL76" s="23" t="s">
        <v>290</v>
      </c>
      <c r="AM76" s="23"/>
      <c r="AN76" s="23"/>
      <c r="AO76" s="23"/>
      <c r="AP76" s="23"/>
      <c r="AQ76" s="23">
        <v>1.5</v>
      </c>
      <c r="AR76" s="23"/>
      <c r="AT76" s="40"/>
      <c r="AU76" s="41"/>
      <c r="AV76" s="41"/>
      <c r="AW76" s="41"/>
      <c r="AX76" s="41"/>
      <c r="AY76" s="41"/>
      <c r="AZ76" s="41"/>
      <c r="BA76" s="42"/>
      <c r="BB76" s="3"/>
      <c r="BE76" s="54" t="s">
        <v>90</v>
      </c>
      <c r="BF76" s="54"/>
      <c r="BG76" s="54"/>
      <c r="BH76" s="54"/>
      <c r="BI76" s="54"/>
      <c r="BJ76" s="54"/>
      <c r="BK76" s="54"/>
      <c r="BL76" s="54"/>
      <c r="BM76" s="54"/>
      <c r="BN76" s="54">
        <v>0.7</v>
      </c>
      <c r="BO76" s="54"/>
      <c r="BP76" s="54"/>
      <c r="BQ76" s="54"/>
    </row>
    <row r="77" spans="2:69" x14ac:dyDescent="0.2">
      <c r="B77" s="2"/>
      <c r="C77" s="1" t="s">
        <v>253</v>
      </c>
      <c r="L77" s="27" t="s">
        <v>19</v>
      </c>
      <c r="M77" s="27"/>
      <c r="N77" s="27"/>
      <c r="O77" s="27"/>
      <c r="Y77" s="1" t="s">
        <v>170</v>
      </c>
      <c r="AA77" s="28">
        <f>IF(L77="ZA , ZB",1,IF(L77="ZC , ZD",1.25,IF(L77="ZE , ZF",1.5,"hatalı")))</f>
        <v>1.25</v>
      </c>
      <c r="AB77" s="28"/>
      <c r="AL77" s="23" t="s">
        <v>291</v>
      </c>
      <c r="AM77" s="23"/>
      <c r="AN77" s="23"/>
      <c r="AO77" s="23"/>
      <c r="AP77" s="23"/>
      <c r="AQ77" s="23">
        <v>1.65</v>
      </c>
      <c r="AR77" s="23"/>
      <c r="AT77" s="43"/>
      <c r="AU77" s="44"/>
      <c r="AV77" s="44"/>
      <c r="AW77" s="44"/>
      <c r="AX77" s="44"/>
      <c r="AY77" s="44"/>
      <c r="AZ77" s="44"/>
      <c r="BA77" s="45"/>
      <c r="BB77" s="3"/>
      <c r="BE77" s="55" t="s">
        <v>91</v>
      </c>
      <c r="BF77" s="55"/>
      <c r="BG77" s="55"/>
      <c r="BH77" s="55"/>
      <c r="BI77" s="55"/>
      <c r="BJ77" s="55"/>
      <c r="BK77" s="55"/>
      <c r="BL77" s="55"/>
      <c r="BM77" s="55"/>
      <c r="BN77" s="55">
        <v>1</v>
      </c>
      <c r="BO77" s="55"/>
      <c r="BP77" s="55"/>
      <c r="BQ77" s="55"/>
    </row>
    <row r="78" spans="2:69" x14ac:dyDescent="0.2">
      <c r="B78" s="2"/>
      <c r="C78" s="1" t="s">
        <v>245</v>
      </c>
      <c r="H78" s="27">
        <v>15</v>
      </c>
      <c r="I78" s="27"/>
      <c r="J78" s="1" t="s">
        <v>246</v>
      </c>
      <c r="L78" s="20" t="str">
        <f>IF(OR(H78="",H78=0),"adet gir.","")</f>
        <v/>
      </c>
      <c r="Y78" s="1" t="s">
        <v>171</v>
      </c>
      <c r="AA78" s="28">
        <f>IF(AND(1&lt;=H78,H78&lt;=5),1,IF(AND(6&lt;=H78,H78&lt;=10),1.1,IF(AND(11&lt;=H78,H78&lt;=20),1.2,IF(AND(21&lt;=H78,H78&lt;=35),1.35,IF(AND(36&lt;=H78,H78&lt;=49),1.5,IF(AND(50&lt;=H78,H78&lt;=64),1.65,1.8))))))</f>
        <v>1.2</v>
      </c>
      <c r="AB78" s="28"/>
      <c r="AL78" s="23" t="s">
        <v>292</v>
      </c>
      <c r="AM78" s="23"/>
      <c r="AN78" s="23"/>
      <c r="AO78" s="23"/>
      <c r="AP78" s="23"/>
      <c r="AQ78" s="23">
        <v>1.8</v>
      </c>
      <c r="AR78" s="23"/>
      <c r="BB78" s="3"/>
      <c r="BE78" s="55" t="s">
        <v>92</v>
      </c>
      <c r="BF78" s="55"/>
      <c r="BG78" s="55"/>
      <c r="BH78" s="55"/>
      <c r="BI78" s="55"/>
      <c r="BJ78" s="55"/>
      <c r="BK78" s="55"/>
      <c r="BL78" s="55"/>
      <c r="BM78" s="55"/>
      <c r="BN78" s="55">
        <v>1</v>
      </c>
      <c r="BO78" s="55"/>
      <c r="BP78" s="55"/>
      <c r="BQ78" s="55"/>
    </row>
    <row r="79" spans="2:69" x14ac:dyDescent="0.2">
      <c r="B79" s="2"/>
      <c r="C79" s="1" t="s">
        <v>249</v>
      </c>
      <c r="M79" s="27" t="s">
        <v>99</v>
      </c>
      <c r="N79" s="27"/>
      <c r="O79" s="27"/>
      <c r="P79" s="27"/>
      <c r="Q79" s="27"/>
      <c r="R79" s="27"/>
      <c r="Y79" s="1" t="s">
        <v>174</v>
      </c>
      <c r="AA79" s="28" cm="1">
        <f t="array" ref="AA79">INDEX(BN5:BN146,MATCH(M79,BE5:BE146,0),0)</f>
        <v>1</v>
      </c>
      <c r="AB79" s="28"/>
      <c r="BB79" s="3"/>
      <c r="BE79" s="54" t="s">
        <v>93</v>
      </c>
      <c r="BF79" s="54"/>
      <c r="BG79" s="54"/>
      <c r="BH79" s="54"/>
      <c r="BI79" s="54"/>
      <c r="BJ79" s="54"/>
      <c r="BK79" s="54"/>
      <c r="BL79" s="54"/>
      <c r="BM79" s="54"/>
      <c r="BN79" s="54">
        <v>1</v>
      </c>
      <c r="BO79" s="54"/>
      <c r="BP79" s="54"/>
      <c r="BQ79" s="54"/>
    </row>
    <row r="80" spans="2:69" x14ac:dyDescent="0.2">
      <c r="B80" s="2"/>
      <c r="C80" s="1" t="s">
        <v>247</v>
      </c>
      <c r="H80" s="29">
        <v>85000</v>
      </c>
      <c r="I80" s="29"/>
      <c r="J80" s="29"/>
      <c r="K80" s="1" t="s">
        <v>289</v>
      </c>
      <c r="BB80" s="3"/>
      <c r="BE80" s="55" t="s">
        <v>94</v>
      </c>
      <c r="BF80" s="55"/>
      <c r="BG80" s="55"/>
      <c r="BH80" s="55"/>
      <c r="BI80" s="55"/>
      <c r="BJ80" s="55"/>
      <c r="BK80" s="55"/>
      <c r="BL80" s="55"/>
      <c r="BM80" s="55"/>
      <c r="BN80" s="55">
        <v>0.8</v>
      </c>
      <c r="BO80" s="55"/>
      <c r="BP80" s="55"/>
      <c r="BQ80" s="55"/>
    </row>
    <row r="81" spans="2:69" x14ac:dyDescent="0.2">
      <c r="B81" s="2"/>
      <c r="C81" s="1" t="s">
        <v>247</v>
      </c>
      <c r="H81" s="29">
        <f>+H80</f>
        <v>85000</v>
      </c>
      <c r="I81" s="29"/>
      <c r="J81" s="29"/>
      <c r="K81" s="1" t="s">
        <v>176</v>
      </c>
      <c r="L81" s="28">
        <f>+AA72</f>
        <v>1.75</v>
      </c>
      <c r="M81" s="28"/>
      <c r="N81" s="4" t="s">
        <v>177</v>
      </c>
      <c r="O81" s="28">
        <f>+AA73</f>
        <v>1.5</v>
      </c>
      <c r="P81" s="28"/>
      <c r="Q81" s="4" t="s">
        <v>177</v>
      </c>
      <c r="R81" s="28">
        <f>+AA75</f>
        <v>1.3</v>
      </c>
      <c r="S81" s="28"/>
      <c r="T81" s="4" t="s">
        <v>177</v>
      </c>
      <c r="U81" s="28">
        <f>+AA76</f>
        <v>1.35</v>
      </c>
      <c r="V81" s="28"/>
      <c r="W81" s="4" t="s">
        <v>177</v>
      </c>
      <c r="X81" s="28">
        <f>+AA77</f>
        <v>1.25</v>
      </c>
      <c r="Y81" s="28"/>
      <c r="Z81" s="4" t="s">
        <v>177</v>
      </c>
      <c r="AA81" s="28">
        <f>+AA78</f>
        <v>1.2</v>
      </c>
      <c r="AB81" s="28"/>
      <c r="AC81" s="4" t="s">
        <v>177</v>
      </c>
      <c r="AD81" s="28">
        <f>+AA79</f>
        <v>1</v>
      </c>
      <c r="AE81" s="28"/>
      <c r="AF81" s="4" t="s">
        <v>178</v>
      </c>
      <c r="AG81" s="46">
        <f>MIN(MAX(+H81*(L81*O81*R81*U81*X81*AA81*AD81),42500),1585916.72)</f>
        <v>587376.56250000012</v>
      </c>
      <c r="AH81" s="46"/>
      <c r="AI81" s="46"/>
      <c r="AJ81" s="46"/>
      <c r="AK81" s="5" t="s">
        <v>179</v>
      </c>
      <c r="AM81" s="5" t="s">
        <v>284</v>
      </c>
      <c r="BB81" s="3"/>
      <c r="BE81" s="54" t="s">
        <v>95</v>
      </c>
      <c r="BF81" s="54"/>
      <c r="BG81" s="54"/>
      <c r="BH81" s="54"/>
      <c r="BI81" s="54"/>
      <c r="BJ81" s="54"/>
      <c r="BK81" s="54"/>
      <c r="BL81" s="54"/>
      <c r="BM81" s="54"/>
      <c r="BN81" s="54">
        <v>0.8</v>
      </c>
      <c r="BO81" s="54"/>
      <c r="BP81" s="54"/>
      <c r="BQ81" s="54"/>
    </row>
    <row r="82" spans="2:69" x14ac:dyDescent="0.2">
      <c r="B82" s="2"/>
      <c r="BB82" s="3"/>
      <c r="BE82" s="54" t="s">
        <v>96</v>
      </c>
      <c r="BF82" s="54"/>
      <c r="BG82" s="54"/>
      <c r="BH82" s="54"/>
      <c r="BI82" s="54"/>
      <c r="BJ82" s="54"/>
      <c r="BK82" s="54"/>
      <c r="BL82" s="54"/>
      <c r="BM82" s="54"/>
      <c r="BN82" s="54">
        <v>0.8</v>
      </c>
      <c r="BO82" s="54"/>
      <c r="BP82" s="54"/>
      <c r="BQ82" s="54"/>
    </row>
    <row r="83" spans="2:69" x14ac:dyDescent="0.2">
      <c r="B83" s="2"/>
      <c r="C83" s="22" t="s">
        <v>280</v>
      </c>
      <c r="BB83" s="3"/>
      <c r="BE83" s="55" t="s">
        <v>97</v>
      </c>
      <c r="BF83" s="55"/>
      <c r="BG83" s="55"/>
      <c r="BH83" s="55"/>
      <c r="BI83" s="55"/>
      <c r="BJ83" s="55"/>
      <c r="BK83" s="55"/>
      <c r="BL83" s="55"/>
      <c r="BM83" s="55"/>
      <c r="BN83" s="55">
        <v>1</v>
      </c>
      <c r="BO83" s="55"/>
      <c r="BP83" s="55"/>
      <c r="BQ83" s="55"/>
    </row>
    <row r="84" spans="2:69" x14ac:dyDescent="0.2">
      <c r="B84" s="2"/>
      <c r="C84" s="22" t="s">
        <v>281</v>
      </c>
      <c r="BB84" s="3"/>
      <c r="BE84" s="54" t="s">
        <v>98</v>
      </c>
      <c r="BF84" s="54"/>
      <c r="BG84" s="54"/>
      <c r="BH84" s="54"/>
      <c r="BI84" s="54"/>
      <c r="BJ84" s="54"/>
      <c r="BK84" s="54"/>
      <c r="BL84" s="54"/>
      <c r="BM84" s="54"/>
      <c r="BN84" s="54">
        <v>1</v>
      </c>
      <c r="BO84" s="54"/>
      <c r="BP84" s="54"/>
      <c r="BQ84" s="54"/>
    </row>
    <row r="85" spans="2:69" x14ac:dyDescent="0.2">
      <c r="B85" s="2"/>
      <c r="D85" s="22" t="s">
        <v>297</v>
      </c>
      <c r="BB85" s="3"/>
      <c r="BE85" s="54" t="s">
        <v>99</v>
      </c>
      <c r="BF85" s="54"/>
      <c r="BG85" s="54"/>
      <c r="BH85" s="54"/>
      <c r="BI85" s="54"/>
      <c r="BJ85" s="54"/>
      <c r="BK85" s="54"/>
      <c r="BL85" s="54"/>
      <c r="BM85" s="54"/>
      <c r="BN85" s="54">
        <v>1</v>
      </c>
      <c r="BO85" s="54"/>
      <c r="BP85" s="54"/>
      <c r="BQ85" s="54"/>
    </row>
    <row r="86" spans="2:69" x14ac:dyDescent="0.2">
      <c r="B86" s="2"/>
      <c r="D86" s="22" t="s">
        <v>296</v>
      </c>
      <c r="BB86" s="3"/>
      <c r="BE86" s="54" t="s">
        <v>100</v>
      </c>
      <c r="BF86" s="54"/>
      <c r="BG86" s="54"/>
      <c r="BH86" s="54"/>
      <c r="BI86" s="54"/>
      <c r="BJ86" s="54"/>
      <c r="BK86" s="54"/>
      <c r="BL86" s="54"/>
      <c r="BM86" s="54"/>
      <c r="BN86" s="54">
        <v>1</v>
      </c>
      <c r="BO86" s="54"/>
      <c r="BP86" s="54"/>
      <c r="BQ86" s="54"/>
    </row>
    <row r="87" spans="2:69" x14ac:dyDescent="0.2">
      <c r="B87" s="2"/>
      <c r="D87" s="22" t="s">
        <v>293</v>
      </c>
      <c r="BB87" s="3"/>
      <c r="BE87" s="55" t="s">
        <v>101</v>
      </c>
      <c r="BF87" s="55"/>
      <c r="BG87" s="55"/>
      <c r="BH87" s="55"/>
      <c r="BI87" s="55"/>
      <c r="BJ87" s="55"/>
      <c r="BK87" s="55"/>
      <c r="BL87" s="55"/>
      <c r="BM87" s="55"/>
      <c r="BN87" s="55">
        <v>1</v>
      </c>
      <c r="BO87" s="55"/>
      <c r="BP87" s="55"/>
      <c r="BQ87" s="55"/>
    </row>
    <row r="88" spans="2:69" x14ac:dyDescent="0.2">
      <c r="B88" s="2"/>
      <c r="D88" s="22" t="s">
        <v>294</v>
      </c>
      <c r="BB88" s="3"/>
      <c r="BE88" s="54" t="s">
        <v>102</v>
      </c>
      <c r="BF88" s="54"/>
      <c r="BG88" s="54"/>
      <c r="BH88" s="54"/>
      <c r="BI88" s="54"/>
      <c r="BJ88" s="54"/>
      <c r="BK88" s="54"/>
      <c r="BL88" s="54"/>
      <c r="BM88" s="54"/>
      <c r="BN88" s="54">
        <v>1</v>
      </c>
      <c r="BO88" s="54"/>
      <c r="BP88" s="54"/>
      <c r="BQ88" s="54"/>
    </row>
    <row r="89" spans="2:69" x14ac:dyDescent="0.2">
      <c r="B89" s="2"/>
      <c r="D89" s="22" t="s">
        <v>305</v>
      </c>
      <c r="BB89" s="3"/>
      <c r="BE89" s="54" t="s">
        <v>103</v>
      </c>
      <c r="BF89" s="54"/>
      <c r="BG89" s="54"/>
      <c r="BH89" s="54"/>
      <c r="BI89" s="54"/>
      <c r="BJ89" s="54"/>
      <c r="BK89" s="54"/>
      <c r="BL89" s="54"/>
      <c r="BM89" s="54"/>
      <c r="BN89" s="54">
        <v>1</v>
      </c>
      <c r="BO89" s="54"/>
      <c r="BP89" s="54"/>
      <c r="BQ89" s="54"/>
    </row>
    <row r="90" spans="2:69" ht="12" thickBot="1" x14ac:dyDescent="0.25">
      <c r="B90" s="6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8"/>
      <c r="BE90" s="54" t="s">
        <v>104</v>
      </c>
      <c r="BF90" s="54"/>
      <c r="BG90" s="54"/>
      <c r="BH90" s="54"/>
      <c r="BI90" s="54"/>
      <c r="BJ90" s="54"/>
      <c r="BK90" s="54"/>
      <c r="BL90" s="54"/>
      <c r="BM90" s="54"/>
      <c r="BN90" s="54">
        <v>1</v>
      </c>
      <c r="BO90" s="54"/>
      <c r="BP90" s="54"/>
      <c r="BQ90" s="54"/>
    </row>
    <row r="91" spans="2:69" x14ac:dyDescent="0.2">
      <c r="BE91" s="54" t="s">
        <v>105</v>
      </c>
      <c r="BF91" s="54"/>
      <c r="BG91" s="54"/>
      <c r="BH91" s="54"/>
      <c r="BI91" s="54"/>
      <c r="BJ91" s="54"/>
      <c r="BK91" s="54"/>
      <c r="BL91" s="54"/>
      <c r="BM91" s="54"/>
      <c r="BN91" s="54">
        <v>1</v>
      </c>
      <c r="BO91" s="54"/>
      <c r="BP91" s="54"/>
      <c r="BQ91" s="54"/>
    </row>
    <row r="92" spans="2:69" x14ac:dyDescent="0.2">
      <c r="BE92" s="54" t="s">
        <v>106</v>
      </c>
      <c r="BF92" s="54"/>
      <c r="BG92" s="54"/>
      <c r="BH92" s="54"/>
      <c r="BI92" s="54"/>
      <c r="BJ92" s="54"/>
      <c r="BK92" s="54"/>
      <c r="BL92" s="54"/>
      <c r="BM92" s="54"/>
      <c r="BN92" s="54">
        <v>1</v>
      </c>
      <c r="BO92" s="54"/>
      <c r="BP92" s="54"/>
      <c r="BQ92" s="54"/>
    </row>
    <row r="93" spans="2:69" x14ac:dyDescent="0.2">
      <c r="BE93" s="54" t="s">
        <v>107</v>
      </c>
      <c r="BF93" s="54"/>
      <c r="BG93" s="54"/>
      <c r="BH93" s="54"/>
      <c r="BI93" s="54"/>
      <c r="BJ93" s="54"/>
      <c r="BK93" s="54"/>
      <c r="BL93" s="54"/>
      <c r="BM93" s="54"/>
      <c r="BN93" s="54">
        <v>1</v>
      </c>
      <c r="BO93" s="54"/>
      <c r="BP93" s="54"/>
      <c r="BQ93" s="54"/>
    </row>
    <row r="94" spans="2:69" x14ac:dyDescent="0.2">
      <c r="BE94" s="55" t="s">
        <v>108</v>
      </c>
      <c r="BF94" s="55"/>
      <c r="BG94" s="55"/>
      <c r="BH94" s="55"/>
      <c r="BI94" s="55"/>
      <c r="BJ94" s="55"/>
      <c r="BK94" s="55"/>
      <c r="BL94" s="55"/>
      <c r="BM94" s="55"/>
      <c r="BN94" s="55">
        <v>0.6</v>
      </c>
      <c r="BO94" s="55"/>
      <c r="BP94" s="55"/>
      <c r="BQ94" s="55"/>
    </row>
    <row r="95" spans="2:69" x14ac:dyDescent="0.2">
      <c r="BE95" s="54" t="s">
        <v>109</v>
      </c>
      <c r="BF95" s="54"/>
      <c r="BG95" s="54"/>
      <c r="BH95" s="54"/>
      <c r="BI95" s="54"/>
      <c r="BJ95" s="54"/>
      <c r="BK95" s="54"/>
      <c r="BL95" s="54"/>
      <c r="BM95" s="54"/>
      <c r="BN95" s="54">
        <v>0.6</v>
      </c>
      <c r="BO95" s="54"/>
      <c r="BP95" s="54"/>
      <c r="BQ95" s="54"/>
    </row>
    <row r="96" spans="2:69" x14ac:dyDescent="0.2">
      <c r="BE96" s="55" t="s">
        <v>110</v>
      </c>
      <c r="BF96" s="55"/>
      <c r="BG96" s="55"/>
      <c r="BH96" s="55"/>
      <c r="BI96" s="55"/>
      <c r="BJ96" s="55"/>
      <c r="BK96" s="55"/>
      <c r="BL96" s="55"/>
      <c r="BM96" s="55"/>
      <c r="BN96" s="55">
        <v>1</v>
      </c>
      <c r="BO96" s="55"/>
      <c r="BP96" s="55"/>
      <c r="BQ96" s="55"/>
    </row>
    <row r="97" spans="57:69" x14ac:dyDescent="0.2">
      <c r="BE97" s="54" t="s">
        <v>111</v>
      </c>
      <c r="BF97" s="54"/>
      <c r="BG97" s="54"/>
      <c r="BH97" s="54"/>
      <c r="BI97" s="54"/>
      <c r="BJ97" s="54"/>
      <c r="BK97" s="54"/>
      <c r="BL97" s="54"/>
      <c r="BM97" s="54"/>
      <c r="BN97" s="54">
        <v>1</v>
      </c>
      <c r="BO97" s="54"/>
      <c r="BP97" s="54"/>
      <c r="BQ97" s="54"/>
    </row>
    <row r="98" spans="57:69" x14ac:dyDescent="0.2">
      <c r="BE98" s="54" t="s">
        <v>112</v>
      </c>
      <c r="BF98" s="54"/>
      <c r="BG98" s="54"/>
      <c r="BH98" s="54"/>
      <c r="BI98" s="54"/>
      <c r="BJ98" s="54"/>
      <c r="BK98" s="54"/>
      <c r="BL98" s="54"/>
      <c r="BM98" s="54"/>
      <c r="BN98" s="54">
        <v>1</v>
      </c>
      <c r="BO98" s="54"/>
      <c r="BP98" s="54"/>
      <c r="BQ98" s="54"/>
    </row>
    <row r="99" spans="57:69" x14ac:dyDescent="0.2">
      <c r="BE99" s="54" t="s">
        <v>113</v>
      </c>
      <c r="BF99" s="54"/>
      <c r="BG99" s="54"/>
      <c r="BH99" s="54"/>
      <c r="BI99" s="54"/>
      <c r="BJ99" s="54"/>
      <c r="BK99" s="54"/>
      <c r="BL99" s="54"/>
      <c r="BM99" s="54"/>
      <c r="BN99" s="54">
        <v>1</v>
      </c>
      <c r="BO99" s="54"/>
      <c r="BP99" s="54"/>
      <c r="BQ99" s="54"/>
    </row>
    <row r="100" spans="57:69" x14ac:dyDescent="0.2">
      <c r="BE100" s="54" t="s">
        <v>114</v>
      </c>
      <c r="BF100" s="54"/>
      <c r="BG100" s="54"/>
      <c r="BH100" s="54"/>
      <c r="BI100" s="54"/>
      <c r="BJ100" s="54"/>
      <c r="BK100" s="54"/>
      <c r="BL100" s="54"/>
      <c r="BM100" s="54"/>
      <c r="BN100" s="54">
        <v>1</v>
      </c>
      <c r="BO100" s="54"/>
      <c r="BP100" s="54"/>
      <c r="BQ100" s="54"/>
    </row>
    <row r="101" spans="57:69" x14ac:dyDescent="0.2">
      <c r="BE101" s="54" t="s">
        <v>115</v>
      </c>
      <c r="BF101" s="54"/>
      <c r="BG101" s="54"/>
      <c r="BH101" s="54"/>
      <c r="BI101" s="54"/>
      <c r="BJ101" s="54"/>
      <c r="BK101" s="54"/>
      <c r="BL101" s="54"/>
      <c r="BM101" s="54"/>
      <c r="BN101" s="54">
        <v>1</v>
      </c>
      <c r="BO101" s="54"/>
      <c r="BP101" s="54"/>
      <c r="BQ101" s="54"/>
    </row>
    <row r="102" spans="57:69" x14ac:dyDescent="0.2">
      <c r="BE102" s="54" t="s">
        <v>116</v>
      </c>
      <c r="BF102" s="54"/>
      <c r="BG102" s="54"/>
      <c r="BH102" s="54"/>
      <c r="BI102" s="54"/>
      <c r="BJ102" s="54"/>
      <c r="BK102" s="54"/>
      <c r="BL102" s="54"/>
      <c r="BM102" s="54"/>
      <c r="BN102" s="54">
        <v>1</v>
      </c>
      <c r="BO102" s="54"/>
      <c r="BP102" s="54"/>
      <c r="BQ102" s="54"/>
    </row>
    <row r="103" spans="57:69" x14ac:dyDescent="0.2">
      <c r="BE103" s="54" t="s">
        <v>117</v>
      </c>
      <c r="BF103" s="54"/>
      <c r="BG103" s="54"/>
      <c r="BH103" s="54"/>
      <c r="BI103" s="54"/>
      <c r="BJ103" s="54"/>
      <c r="BK103" s="54"/>
      <c r="BL103" s="54"/>
      <c r="BM103" s="54"/>
      <c r="BN103" s="54">
        <v>1</v>
      </c>
      <c r="BO103" s="54"/>
      <c r="BP103" s="54"/>
      <c r="BQ103" s="54"/>
    </row>
    <row r="104" spans="57:69" x14ac:dyDescent="0.2">
      <c r="BE104" s="55" t="s">
        <v>118</v>
      </c>
      <c r="BF104" s="55"/>
      <c r="BG104" s="55"/>
      <c r="BH104" s="55"/>
      <c r="BI104" s="55"/>
      <c r="BJ104" s="55"/>
      <c r="BK104" s="55"/>
      <c r="BL104" s="55"/>
      <c r="BM104" s="55"/>
      <c r="BN104" s="55">
        <v>1</v>
      </c>
      <c r="BO104" s="55"/>
      <c r="BP104" s="55"/>
      <c r="BQ104" s="55"/>
    </row>
    <row r="105" spans="57:69" x14ac:dyDescent="0.2">
      <c r="BE105" s="54" t="s">
        <v>119</v>
      </c>
      <c r="BF105" s="54"/>
      <c r="BG105" s="54"/>
      <c r="BH105" s="54"/>
      <c r="BI105" s="54"/>
      <c r="BJ105" s="54"/>
      <c r="BK105" s="54"/>
      <c r="BL105" s="54"/>
      <c r="BM105" s="54"/>
      <c r="BN105" s="54">
        <v>0.6</v>
      </c>
      <c r="BO105" s="54"/>
      <c r="BP105" s="54"/>
      <c r="BQ105" s="54"/>
    </row>
    <row r="106" spans="57:69" x14ac:dyDescent="0.2">
      <c r="BE106" s="54" t="s">
        <v>120</v>
      </c>
      <c r="BF106" s="54"/>
      <c r="BG106" s="54"/>
      <c r="BH106" s="54"/>
      <c r="BI106" s="54"/>
      <c r="BJ106" s="54"/>
      <c r="BK106" s="54"/>
      <c r="BL106" s="54"/>
      <c r="BM106" s="54"/>
      <c r="BN106" s="54">
        <v>0.65</v>
      </c>
      <c r="BO106" s="54"/>
      <c r="BP106" s="54"/>
      <c r="BQ106" s="54"/>
    </row>
    <row r="107" spans="57:69" x14ac:dyDescent="0.2">
      <c r="BE107" s="54" t="s">
        <v>121</v>
      </c>
      <c r="BF107" s="54"/>
      <c r="BG107" s="54"/>
      <c r="BH107" s="54"/>
      <c r="BI107" s="54"/>
      <c r="BJ107" s="54"/>
      <c r="BK107" s="54"/>
      <c r="BL107" s="54"/>
      <c r="BM107" s="54"/>
      <c r="BN107" s="54">
        <v>0.6</v>
      </c>
      <c r="BO107" s="54"/>
      <c r="BP107" s="54"/>
      <c r="BQ107" s="54"/>
    </row>
    <row r="108" spans="57:69" x14ac:dyDescent="0.2">
      <c r="BE108" s="54" t="s">
        <v>122</v>
      </c>
      <c r="BF108" s="54"/>
      <c r="BG108" s="54"/>
      <c r="BH108" s="54"/>
      <c r="BI108" s="54"/>
      <c r="BJ108" s="54"/>
      <c r="BK108" s="54"/>
      <c r="BL108" s="54"/>
      <c r="BM108" s="54"/>
      <c r="BN108" s="54">
        <v>0.6</v>
      </c>
      <c r="BO108" s="54"/>
      <c r="BP108" s="54"/>
      <c r="BQ108" s="54"/>
    </row>
    <row r="109" spans="57:69" x14ac:dyDescent="0.2">
      <c r="BE109" s="54" t="s">
        <v>123</v>
      </c>
      <c r="BF109" s="54"/>
      <c r="BG109" s="54"/>
      <c r="BH109" s="54"/>
      <c r="BI109" s="54"/>
      <c r="BJ109" s="54"/>
      <c r="BK109" s="54"/>
      <c r="BL109" s="54"/>
      <c r="BM109" s="54"/>
      <c r="BN109" s="54">
        <v>0.6</v>
      </c>
      <c r="BO109" s="54"/>
      <c r="BP109" s="54"/>
      <c r="BQ109" s="54"/>
    </row>
    <row r="110" spans="57:69" x14ac:dyDescent="0.2">
      <c r="BE110" s="55" t="s">
        <v>124</v>
      </c>
      <c r="BF110" s="55"/>
      <c r="BG110" s="55"/>
      <c r="BH110" s="55"/>
      <c r="BI110" s="55"/>
      <c r="BJ110" s="55"/>
      <c r="BK110" s="55"/>
      <c r="BL110" s="55"/>
      <c r="BM110" s="55"/>
      <c r="BN110" s="55">
        <v>0.6</v>
      </c>
      <c r="BO110" s="55"/>
      <c r="BP110" s="55"/>
      <c r="BQ110" s="55"/>
    </row>
    <row r="111" spans="57:69" x14ac:dyDescent="0.2">
      <c r="BE111" s="54" t="s">
        <v>125</v>
      </c>
      <c r="BF111" s="54"/>
      <c r="BG111" s="54"/>
      <c r="BH111" s="54"/>
      <c r="BI111" s="54"/>
      <c r="BJ111" s="54"/>
      <c r="BK111" s="54"/>
      <c r="BL111" s="54"/>
      <c r="BM111" s="54"/>
      <c r="BN111" s="54">
        <v>0.6</v>
      </c>
      <c r="BO111" s="54"/>
      <c r="BP111" s="54"/>
      <c r="BQ111" s="54"/>
    </row>
    <row r="112" spans="57:69" x14ac:dyDescent="0.2">
      <c r="BE112" s="54" t="s">
        <v>126</v>
      </c>
      <c r="BF112" s="54"/>
      <c r="BG112" s="54"/>
      <c r="BH112" s="54"/>
      <c r="BI112" s="54"/>
      <c r="BJ112" s="54"/>
      <c r="BK112" s="54"/>
      <c r="BL112" s="54"/>
      <c r="BM112" s="54"/>
      <c r="BN112" s="54">
        <v>0.6</v>
      </c>
      <c r="BO112" s="54"/>
      <c r="BP112" s="54"/>
      <c r="BQ112" s="54"/>
    </row>
    <row r="113" spans="57:69" x14ac:dyDescent="0.2">
      <c r="BE113" s="54" t="s">
        <v>127</v>
      </c>
      <c r="BF113" s="54"/>
      <c r="BG113" s="54"/>
      <c r="BH113" s="54"/>
      <c r="BI113" s="54"/>
      <c r="BJ113" s="54"/>
      <c r="BK113" s="54"/>
      <c r="BL113" s="54"/>
      <c r="BM113" s="54"/>
      <c r="BN113" s="54">
        <v>0.6</v>
      </c>
      <c r="BO113" s="54"/>
      <c r="BP113" s="54"/>
      <c r="BQ113" s="54"/>
    </row>
    <row r="114" spans="57:69" x14ac:dyDescent="0.2">
      <c r="BE114" s="55" t="s">
        <v>128</v>
      </c>
      <c r="BF114" s="55"/>
      <c r="BG114" s="55"/>
      <c r="BH114" s="55"/>
      <c r="BI114" s="55"/>
      <c r="BJ114" s="55"/>
      <c r="BK114" s="55"/>
      <c r="BL114" s="55"/>
      <c r="BM114" s="55"/>
      <c r="BN114" s="55">
        <v>1</v>
      </c>
      <c r="BO114" s="55"/>
      <c r="BP114" s="55"/>
      <c r="BQ114" s="55"/>
    </row>
    <row r="115" spans="57:69" x14ac:dyDescent="0.2">
      <c r="BE115" s="54" t="s">
        <v>129</v>
      </c>
      <c r="BF115" s="54"/>
      <c r="BG115" s="54"/>
      <c r="BH115" s="54"/>
      <c r="BI115" s="54"/>
      <c r="BJ115" s="54"/>
      <c r="BK115" s="54"/>
      <c r="BL115" s="54"/>
      <c r="BM115" s="54"/>
      <c r="BN115" s="54">
        <v>1</v>
      </c>
      <c r="BO115" s="54"/>
      <c r="BP115" s="54"/>
      <c r="BQ115" s="54"/>
    </row>
    <row r="116" spans="57:69" x14ac:dyDescent="0.2">
      <c r="BE116" s="54" t="s">
        <v>130</v>
      </c>
      <c r="BF116" s="54"/>
      <c r="BG116" s="54"/>
      <c r="BH116" s="54"/>
      <c r="BI116" s="54"/>
      <c r="BJ116" s="54"/>
      <c r="BK116" s="54"/>
      <c r="BL116" s="54"/>
      <c r="BM116" s="54"/>
      <c r="BN116" s="54">
        <v>1</v>
      </c>
      <c r="BO116" s="54"/>
      <c r="BP116" s="54"/>
      <c r="BQ116" s="54"/>
    </row>
    <row r="117" spans="57:69" x14ac:dyDescent="0.2">
      <c r="BE117" s="54" t="s">
        <v>131</v>
      </c>
      <c r="BF117" s="54"/>
      <c r="BG117" s="54"/>
      <c r="BH117" s="54"/>
      <c r="BI117" s="54"/>
      <c r="BJ117" s="54"/>
      <c r="BK117" s="54"/>
      <c r="BL117" s="54"/>
      <c r="BM117" s="54"/>
      <c r="BN117" s="54">
        <v>1</v>
      </c>
      <c r="BO117" s="54"/>
      <c r="BP117" s="54"/>
      <c r="BQ117" s="54"/>
    </row>
    <row r="118" spans="57:69" x14ac:dyDescent="0.2">
      <c r="BE118" s="54" t="s">
        <v>132</v>
      </c>
      <c r="BF118" s="54"/>
      <c r="BG118" s="54"/>
      <c r="BH118" s="54"/>
      <c r="BI118" s="54"/>
      <c r="BJ118" s="54"/>
      <c r="BK118" s="54"/>
      <c r="BL118" s="54"/>
      <c r="BM118" s="54"/>
      <c r="BN118" s="54">
        <v>1</v>
      </c>
      <c r="BO118" s="54"/>
      <c r="BP118" s="54"/>
      <c r="BQ118" s="54"/>
    </row>
    <row r="119" spans="57:69" x14ac:dyDescent="0.2">
      <c r="BE119" s="54" t="s">
        <v>133</v>
      </c>
      <c r="BF119" s="54"/>
      <c r="BG119" s="54"/>
      <c r="BH119" s="54"/>
      <c r="BI119" s="54"/>
      <c r="BJ119" s="54"/>
      <c r="BK119" s="54"/>
      <c r="BL119" s="54"/>
      <c r="BM119" s="54"/>
      <c r="BN119" s="54">
        <v>1</v>
      </c>
      <c r="BO119" s="54"/>
      <c r="BP119" s="54"/>
      <c r="BQ119" s="54"/>
    </row>
    <row r="120" spans="57:69" x14ac:dyDescent="0.2">
      <c r="BE120" s="54" t="s">
        <v>134</v>
      </c>
      <c r="BF120" s="54"/>
      <c r="BG120" s="54"/>
      <c r="BH120" s="54"/>
      <c r="BI120" s="54"/>
      <c r="BJ120" s="54"/>
      <c r="BK120" s="54"/>
      <c r="BL120" s="54"/>
      <c r="BM120" s="54"/>
      <c r="BN120" s="54">
        <v>1</v>
      </c>
      <c r="BO120" s="54"/>
      <c r="BP120" s="54"/>
      <c r="BQ120" s="54"/>
    </row>
    <row r="121" spans="57:69" x14ac:dyDescent="0.2">
      <c r="BE121" s="55" t="s">
        <v>135</v>
      </c>
      <c r="BF121" s="55"/>
      <c r="BG121" s="55"/>
      <c r="BH121" s="55"/>
      <c r="BI121" s="55"/>
      <c r="BJ121" s="55"/>
      <c r="BK121" s="55"/>
      <c r="BL121" s="55"/>
      <c r="BM121" s="55"/>
      <c r="BN121" s="55">
        <v>0.7</v>
      </c>
      <c r="BO121" s="55"/>
      <c r="BP121" s="55"/>
      <c r="BQ121" s="55"/>
    </row>
    <row r="122" spans="57:69" x14ac:dyDescent="0.2">
      <c r="BE122" s="54" t="s">
        <v>136</v>
      </c>
      <c r="BF122" s="54"/>
      <c r="BG122" s="54"/>
      <c r="BH122" s="54"/>
      <c r="BI122" s="54"/>
      <c r="BJ122" s="54"/>
      <c r="BK122" s="54"/>
      <c r="BL122" s="54"/>
      <c r="BM122" s="54"/>
      <c r="BN122" s="54">
        <v>0.6</v>
      </c>
      <c r="BO122" s="54"/>
      <c r="BP122" s="54"/>
      <c r="BQ122" s="54"/>
    </row>
    <row r="123" spans="57:69" x14ac:dyDescent="0.2">
      <c r="BE123" s="55" t="s">
        <v>137</v>
      </c>
      <c r="BF123" s="55"/>
      <c r="BG123" s="55"/>
      <c r="BH123" s="55"/>
      <c r="BI123" s="55"/>
      <c r="BJ123" s="55"/>
      <c r="BK123" s="55"/>
      <c r="BL123" s="55"/>
      <c r="BM123" s="55"/>
      <c r="BN123" s="55">
        <v>0.7</v>
      </c>
      <c r="BO123" s="55"/>
      <c r="BP123" s="55"/>
      <c r="BQ123" s="55"/>
    </row>
    <row r="124" spans="57:69" x14ac:dyDescent="0.2">
      <c r="BE124" s="54" t="s">
        <v>138</v>
      </c>
      <c r="BF124" s="54"/>
      <c r="BG124" s="54"/>
      <c r="BH124" s="54"/>
      <c r="BI124" s="54"/>
      <c r="BJ124" s="54"/>
      <c r="BK124" s="54"/>
      <c r="BL124" s="54"/>
      <c r="BM124" s="54"/>
      <c r="BN124" s="54">
        <v>0.7</v>
      </c>
      <c r="BO124" s="54"/>
      <c r="BP124" s="54"/>
      <c r="BQ124" s="54"/>
    </row>
    <row r="125" spans="57:69" x14ac:dyDescent="0.2">
      <c r="BE125" s="54" t="s">
        <v>139</v>
      </c>
      <c r="BF125" s="54"/>
      <c r="BG125" s="54"/>
      <c r="BH125" s="54"/>
      <c r="BI125" s="54"/>
      <c r="BJ125" s="54"/>
      <c r="BK125" s="54"/>
      <c r="BL125" s="54"/>
      <c r="BM125" s="54"/>
      <c r="BN125" s="54">
        <v>0.7</v>
      </c>
      <c r="BO125" s="54"/>
      <c r="BP125" s="54"/>
      <c r="BQ125" s="54"/>
    </row>
    <row r="126" spans="57:69" x14ac:dyDescent="0.2">
      <c r="BE126" s="54" t="s">
        <v>140</v>
      </c>
      <c r="BF126" s="54"/>
      <c r="BG126" s="54"/>
      <c r="BH126" s="54"/>
      <c r="BI126" s="54"/>
      <c r="BJ126" s="54"/>
      <c r="BK126" s="54"/>
      <c r="BL126" s="54"/>
      <c r="BM126" s="54"/>
      <c r="BN126" s="54">
        <v>0.7</v>
      </c>
      <c r="BO126" s="54"/>
      <c r="BP126" s="54"/>
      <c r="BQ126" s="54"/>
    </row>
    <row r="127" spans="57:69" x14ac:dyDescent="0.2">
      <c r="BE127" s="54" t="s">
        <v>141</v>
      </c>
      <c r="BF127" s="54"/>
      <c r="BG127" s="54"/>
      <c r="BH127" s="54"/>
      <c r="BI127" s="54"/>
      <c r="BJ127" s="54"/>
      <c r="BK127" s="54"/>
      <c r="BL127" s="54"/>
      <c r="BM127" s="54"/>
      <c r="BN127" s="54">
        <v>0.7</v>
      </c>
      <c r="BO127" s="54"/>
      <c r="BP127" s="54"/>
      <c r="BQ127" s="54"/>
    </row>
    <row r="128" spans="57:69" x14ac:dyDescent="0.2">
      <c r="BE128" s="54" t="s">
        <v>142</v>
      </c>
      <c r="BF128" s="54"/>
      <c r="BG128" s="54"/>
      <c r="BH128" s="54"/>
      <c r="BI128" s="54"/>
      <c r="BJ128" s="54"/>
      <c r="BK128" s="54"/>
      <c r="BL128" s="54"/>
      <c r="BM128" s="54"/>
      <c r="BN128" s="54">
        <v>0.7</v>
      </c>
      <c r="BO128" s="54"/>
      <c r="BP128" s="54"/>
      <c r="BQ128" s="54"/>
    </row>
    <row r="129" spans="57:69" x14ac:dyDescent="0.2">
      <c r="BE129" s="55" t="s">
        <v>143</v>
      </c>
      <c r="BF129" s="55"/>
      <c r="BG129" s="55"/>
      <c r="BH129" s="55"/>
      <c r="BI129" s="55"/>
      <c r="BJ129" s="55"/>
      <c r="BK129" s="55"/>
      <c r="BL129" s="55"/>
      <c r="BM129" s="55"/>
      <c r="BN129" s="55">
        <v>0.7</v>
      </c>
      <c r="BO129" s="55"/>
      <c r="BP129" s="55"/>
      <c r="BQ129" s="55"/>
    </row>
    <row r="130" spans="57:69" x14ac:dyDescent="0.2">
      <c r="BE130" s="54" t="s">
        <v>144</v>
      </c>
      <c r="BF130" s="54"/>
      <c r="BG130" s="54"/>
      <c r="BH130" s="54"/>
      <c r="BI130" s="54"/>
      <c r="BJ130" s="54"/>
      <c r="BK130" s="54"/>
      <c r="BL130" s="54"/>
      <c r="BM130" s="54"/>
      <c r="BN130" s="54">
        <v>0.7</v>
      </c>
      <c r="BO130" s="54"/>
      <c r="BP130" s="54"/>
      <c r="BQ130" s="54"/>
    </row>
    <row r="131" spans="57:69" x14ac:dyDescent="0.2">
      <c r="BE131" s="54" t="s">
        <v>145</v>
      </c>
      <c r="BF131" s="54"/>
      <c r="BG131" s="54"/>
      <c r="BH131" s="54"/>
      <c r="BI131" s="54"/>
      <c r="BJ131" s="54"/>
      <c r="BK131" s="54"/>
      <c r="BL131" s="54"/>
      <c r="BM131" s="54"/>
      <c r="BN131" s="54">
        <v>0.7</v>
      </c>
      <c r="BO131" s="54"/>
      <c r="BP131" s="54"/>
      <c r="BQ131" s="54"/>
    </row>
    <row r="132" spans="57:69" x14ac:dyDescent="0.2">
      <c r="BE132" s="54" t="s">
        <v>146</v>
      </c>
      <c r="BF132" s="54"/>
      <c r="BG132" s="54"/>
      <c r="BH132" s="54"/>
      <c r="BI132" s="54"/>
      <c r="BJ132" s="54"/>
      <c r="BK132" s="54"/>
      <c r="BL132" s="54"/>
      <c r="BM132" s="54"/>
      <c r="BN132" s="54">
        <v>0.7</v>
      </c>
      <c r="BO132" s="54"/>
      <c r="BP132" s="54"/>
      <c r="BQ132" s="54"/>
    </row>
    <row r="133" spans="57:69" x14ac:dyDescent="0.2">
      <c r="BE133" s="54" t="s">
        <v>147</v>
      </c>
      <c r="BF133" s="54"/>
      <c r="BG133" s="54"/>
      <c r="BH133" s="54"/>
      <c r="BI133" s="54"/>
      <c r="BJ133" s="54"/>
      <c r="BK133" s="54"/>
      <c r="BL133" s="54"/>
      <c r="BM133" s="54"/>
      <c r="BN133" s="54">
        <v>0.7</v>
      </c>
      <c r="BO133" s="54"/>
      <c r="BP133" s="54"/>
      <c r="BQ133" s="54"/>
    </row>
    <row r="134" spans="57:69" x14ac:dyDescent="0.2">
      <c r="BE134" s="55" t="s">
        <v>148</v>
      </c>
      <c r="BF134" s="55"/>
      <c r="BG134" s="55"/>
      <c r="BH134" s="55"/>
      <c r="BI134" s="55"/>
      <c r="BJ134" s="55"/>
      <c r="BK134" s="55"/>
      <c r="BL134" s="55"/>
      <c r="BM134" s="55"/>
      <c r="BN134" s="55">
        <v>0.6</v>
      </c>
      <c r="BO134" s="55"/>
      <c r="BP134" s="55"/>
      <c r="BQ134" s="55"/>
    </row>
    <row r="135" spans="57:69" x14ac:dyDescent="0.2">
      <c r="BE135" s="54" t="s">
        <v>149</v>
      </c>
      <c r="BF135" s="54"/>
      <c r="BG135" s="54"/>
      <c r="BH135" s="54"/>
      <c r="BI135" s="54"/>
      <c r="BJ135" s="54"/>
      <c r="BK135" s="54"/>
      <c r="BL135" s="54"/>
      <c r="BM135" s="54"/>
      <c r="BN135" s="54">
        <v>0.5</v>
      </c>
      <c r="BO135" s="54"/>
      <c r="BP135" s="54"/>
      <c r="BQ135" s="54"/>
    </row>
    <row r="136" spans="57:69" x14ac:dyDescent="0.2">
      <c r="BE136" s="54" t="s">
        <v>150</v>
      </c>
      <c r="BF136" s="54"/>
      <c r="BG136" s="54"/>
      <c r="BH136" s="54"/>
      <c r="BI136" s="54"/>
      <c r="BJ136" s="54"/>
      <c r="BK136" s="54"/>
      <c r="BL136" s="54"/>
      <c r="BM136" s="54"/>
      <c r="BN136" s="54">
        <v>0.5</v>
      </c>
      <c r="BO136" s="54"/>
      <c r="BP136" s="54"/>
      <c r="BQ136" s="54"/>
    </row>
    <row r="137" spans="57:69" x14ac:dyDescent="0.2">
      <c r="BE137" s="54" t="s">
        <v>151</v>
      </c>
      <c r="BF137" s="54"/>
      <c r="BG137" s="54"/>
      <c r="BH137" s="54"/>
      <c r="BI137" s="54"/>
      <c r="BJ137" s="54"/>
      <c r="BK137" s="54"/>
      <c r="BL137" s="54"/>
      <c r="BM137" s="54"/>
      <c r="BN137" s="54">
        <v>0.5</v>
      </c>
      <c r="BO137" s="54"/>
      <c r="BP137" s="54"/>
      <c r="BQ137" s="54"/>
    </row>
    <row r="138" spans="57:69" x14ac:dyDescent="0.2">
      <c r="BE138" s="54" t="s">
        <v>152</v>
      </c>
      <c r="BF138" s="54"/>
      <c r="BG138" s="54"/>
      <c r="BH138" s="54"/>
      <c r="BI138" s="54"/>
      <c r="BJ138" s="54"/>
      <c r="BK138" s="54"/>
      <c r="BL138" s="54"/>
      <c r="BM138" s="54"/>
      <c r="BN138" s="54">
        <v>0.5</v>
      </c>
      <c r="BO138" s="54"/>
      <c r="BP138" s="54"/>
      <c r="BQ138" s="54"/>
    </row>
    <row r="139" spans="57:69" x14ac:dyDescent="0.2">
      <c r="BE139" s="55" t="s">
        <v>153</v>
      </c>
      <c r="BF139" s="55"/>
      <c r="BG139" s="55"/>
      <c r="BH139" s="55"/>
      <c r="BI139" s="55"/>
      <c r="BJ139" s="55"/>
      <c r="BK139" s="55"/>
      <c r="BL139" s="55"/>
      <c r="BM139" s="55"/>
      <c r="BN139" s="55">
        <v>0.6</v>
      </c>
      <c r="BO139" s="55"/>
      <c r="BP139" s="55"/>
      <c r="BQ139" s="55"/>
    </row>
    <row r="140" spans="57:69" x14ac:dyDescent="0.2">
      <c r="BE140" s="55" t="s">
        <v>154</v>
      </c>
      <c r="BF140" s="55"/>
      <c r="BG140" s="55"/>
      <c r="BH140" s="55"/>
      <c r="BI140" s="55"/>
      <c r="BJ140" s="55"/>
      <c r="BK140" s="55"/>
      <c r="BL140" s="55"/>
      <c r="BM140" s="55"/>
      <c r="BN140" s="55">
        <v>0.8</v>
      </c>
      <c r="BO140" s="55"/>
      <c r="BP140" s="55"/>
      <c r="BQ140" s="55"/>
    </row>
    <row r="141" spans="57:69" x14ac:dyDescent="0.2">
      <c r="BE141" s="54" t="s">
        <v>155</v>
      </c>
      <c r="BF141" s="54"/>
      <c r="BG141" s="54"/>
      <c r="BH141" s="54"/>
      <c r="BI141" s="54"/>
      <c r="BJ141" s="54"/>
      <c r="BK141" s="54"/>
      <c r="BL141" s="54"/>
      <c r="BM141" s="54"/>
      <c r="BN141" s="54">
        <v>0.7</v>
      </c>
      <c r="BO141" s="54"/>
      <c r="BP141" s="54"/>
      <c r="BQ141" s="54"/>
    </row>
    <row r="142" spans="57:69" x14ac:dyDescent="0.2">
      <c r="BE142" s="54" t="s">
        <v>156</v>
      </c>
      <c r="BF142" s="54"/>
      <c r="BG142" s="54"/>
      <c r="BH142" s="54"/>
      <c r="BI142" s="54"/>
      <c r="BJ142" s="54"/>
      <c r="BK142" s="54"/>
      <c r="BL142" s="54"/>
      <c r="BM142" s="54"/>
      <c r="BN142" s="54">
        <v>0.7</v>
      </c>
      <c r="BO142" s="54"/>
      <c r="BP142" s="54"/>
      <c r="BQ142" s="54"/>
    </row>
    <row r="143" spans="57:69" x14ac:dyDescent="0.2">
      <c r="BE143" s="54" t="s">
        <v>157</v>
      </c>
      <c r="BF143" s="54"/>
      <c r="BG143" s="54"/>
      <c r="BH143" s="54"/>
      <c r="BI143" s="54"/>
      <c r="BJ143" s="54"/>
      <c r="BK143" s="54"/>
      <c r="BL143" s="54"/>
      <c r="BM143" s="54"/>
      <c r="BN143" s="54">
        <v>0.7</v>
      </c>
      <c r="BO143" s="54"/>
      <c r="BP143" s="54"/>
      <c r="BQ143" s="54"/>
    </row>
    <row r="144" spans="57:69" x14ac:dyDescent="0.2">
      <c r="BE144" s="54" t="s">
        <v>158</v>
      </c>
      <c r="BF144" s="54"/>
      <c r="BG144" s="54"/>
      <c r="BH144" s="54"/>
      <c r="BI144" s="54"/>
      <c r="BJ144" s="54"/>
      <c r="BK144" s="54"/>
      <c r="BL144" s="54"/>
      <c r="BM144" s="54"/>
      <c r="BN144" s="54">
        <v>0.7</v>
      </c>
      <c r="BO144" s="54"/>
      <c r="BP144" s="54"/>
      <c r="BQ144" s="54"/>
    </row>
    <row r="145" spans="57:69" x14ac:dyDescent="0.2">
      <c r="BE145" s="54" t="s">
        <v>159</v>
      </c>
      <c r="BF145" s="54"/>
      <c r="BG145" s="54"/>
      <c r="BH145" s="54"/>
      <c r="BI145" s="54"/>
      <c r="BJ145" s="54"/>
      <c r="BK145" s="54"/>
      <c r="BL145" s="54"/>
      <c r="BM145" s="54"/>
      <c r="BN145" s="54">
        <v>0.7</v>
      </c>
      <c r="BO145" s="54"/>
      <c r="BP145" s="54"/>
      <c r="BQ145" s="54"/>
    </row>
    <row r="146" spans="57:69" x14ac:dyDescent="0.2">
      <c r="BE146" s="54" t="s">
        <v>160</v>
      </c>
      <c r="BF146" s="54"/>
      <c r="BG146" s="54"/>
      <c r="BH146" s="54"/>
      <c r="BI146" s="54"/>
      <c r="BJ146" s="54"/>
      <c r="BK146" s="54"/>
      <c r="BL146" s="54"/>
      <c r="BM146" s="54"/>
      <c r="BN146" s="54">
        <v>0.7</v>
      </c>
      <c r="BO146" s="54"/>
      <c r="BP146" s="54"/>
      <c r="BQ146" s="54"/>
    </row>
  </sheetData>
  <sheetProtection algorithmName="SHA-512" hashValue="1/NTbcqwxeIJ49G+AfIi9q1thVwDCH1VNDxH/JnfhBZueFlmtFR5V5LWTgwpAxKIiUEKm8T5N9RYtIjyu+7+OA==" saltValue="SHwyN4DoMU4GfmTa9zQlBw==" spinCount="100000" sheet="1" objects="1" scenarios="1"/>
  <mergeCells count="550">
    <mergeCell ref="L10:Q10"/>
    <mergeCell ref="R10:S10"/>
    <mergeCell ref="U6:Z6"/>
    <mergeCell ref="AA6:AB6"/>
    <mergeCell ref="U7:Z7"/>
    <mergeCell ref="AA7:AB7"/>
    <mergeCell ref="AD4:AH6"/>
    <mergeCell ref="AP10:AW11"/>
    <mergeCell ref="AP12:AW17"/>
    <mergeCell ref="AK13:AL13"/>
    <mergeCell ref="AK15:AL15"/>
    <mergeCell ref="Y17:Z17"/>
    <mergeCell ref="AD7:AF7"/>
    <mergeCell ref="AD8:AF8"/>
    <mergeCell ref="AG7:AH7"/>
    <mergeCell ref="AG8:AH8"/>
    <mergeCell ref="AJ6:AL6"/>
    <mergeCell ref="AM6:AN6"/>
    <mergeCell ref="AJ7:AL7"/>
    <mergeCell ref="AM7:AN7"/>
    <mergeCell ref="C67:M67"/>
    <mergeCell ref="C66:M66"/>
    <mergeCell ref="C68:M68"/>
    <mergeCell ref="C69:M69"/>
    <mergeCell ref="C64:O65"/>
    <mergeCell ref="AA53:AD53"/>
    <mergeCell ref="AA49:AB49"/>
    <mergeCell ref="H52:J52"/>
    <mergeCell ref="H53:J53"/>
    <mergeCell ref="L53:M53"/>
    <mergeCell ref="O53:P53"/>
    <mergeCell ref="R53:S53"/>
    <mergeCell ref="U53:V53"/>
    <mergeCell ref="X53:Y53"/>
    <mergeCell ref="M51:R51"/>
    <mergeCell ref="AA51:AB51"/>
    <mergeCell ref="K48:T50"/>
    <mergeCell ref="C48:J50"/>
    <mergeCell ref="B62:BB62"/>
    <mergeCell ref="N66:O66"/>
    <mergeCell ref="N67:O67"/>
    <mergeCell ref="N68:O68"/>
    <mergeCell ref="N69:O69"/>
    <mergeCell ref="Q64:AB65"/>
    <mergeCell ref="L45:M45"/>
    <mergeCell ref="AA45:AB45"/>
    <mergeCell ref="AA46:AB46"/>
    <mergeCell ref="L46:N46"/>
    <mergeCell ref="L47:O47"/>
    <mergeCell ref="AA47:AB47"/>
    <mergeCell ref="W41:X41"/>
    <mergeCell ref="AH49:AY49"/>
    <mergeCell ref="AH51:AY51"/>
    <mergeCell ref="AK43:AT43"/>
    <mergeCell ref="AU43:AV43"/>
    <mergeCell ref="AK45:AT45"/>
    <mergeCell ref="AU45:AV45"/>
    <mergeCell ref="AK44:AT44"/>
    <mergeCell ref="AU44:AV44"/>
    <mergeCell ref="AH50:AY50"/>
    <mergeCell ref="C37:O38"/>
    <mergeCell ref="C39:M39"/>
    <mergeCell ref="N39:O39"/>
    <mergeCell ref="C40:M40"/>
    <mergeCell ref="N40:O40"/>
    <mergeCell ref="C41:M41"/>
    <mergeCell ref="N41:O41"/>
    <mergeCell ref="C42:M42"/>
    <mergeCell ref="N42:O42"/>
    <mergeCell ref="BE37:BM37"/>
    <mergeCell ref="BE38:BM38"/>
    <mergeCell ref="BE39:BM39"/>
    <mergeCell ref="BN29:BQ29"/>
    <mergeCell ref="BN30:BQ30"/>
    <mergeCell ref="BE145:BM145"/>
    <mergeCell ref="BE146:BM146"/>
    <mergeCell ref="BE140:BM140"/>
    <mergeCell ref="BE141:BM141"/>
    <mergeCell ref="BE142:BM142"/>
    <mergeCell ref="BE122:BM122"/>
    <mergeCell ref="BE123:BM123"/>
    <mergeCell ref="BE124:BM124"/>
    <mergeCell ref="BE113:BM113"/>
    <mergeCell ref="BE114:BM114"/>
    <mergeCell ref="BE115:BM115"/>
    <mergeCell ref="BE116:BM116"/>
    <mergeCell ref="BE117:BM117"/>
    <mergeCell ref="BE118:BM118"/>
    <mergeCell ref="BE143:BM143"/>
    <mergeCell ref="BE144:BM144"/>
    <mergeCell ref="BE137:BM137"/>
    <mergeCell ref="BE138:BM138"/>
    <mergeCell ref="BE139:BM139"/>
    <mergeCell ref="Q37:X38"/>
    <mergeCell ref="Q39:V39"/>
    <mergeCell ref="W39:X39"/>
    <mergeCell ref="Q40:V40"/>
    <mergeCell ref="W40:X40"/>
    <mergeCell ref="Q41:V41"/>
    <mergeCell ref="AK37:AV38"/>
    <mergeCell ref="AK39:AT39"/>
    <mergeCell ref="AU39:AV39"/>
    <mergeCell ref="AK40:AT40"/>
    <mergeCell ref="AU40:AV40"/>
    <mergeCell ref="AK41:AT41"/>
    <mergeCell ref="AU41:AV41"/>
    <mergeCell ref="AZ49:BA49"/>
    <mergeCell ref="AZ51:BA51"/>
    <mergeCell ref="AH47:BA48"/>
    <mergeCell ref="AK42:AT42"/>
    <mergeCell ref="AU42:AV42"/>
    <mergeCell ref="AB22:AC22"/>
    <mergeCell ref="AE22:AF22"/>
    <mergeCell ref="AH22:AI22"/>
    <mergeCell ref="AK22:AN22"/>
    <mergeCell ref="Z37:AG38"/>
    <mergeCell ref="Z39:AG44"/>
    <mergeCell ref="CT5:DE5"/>
    <mergeCell ref="CT6:CW6"/>
    <mergeCell ref="CX6:DA6"/>
    <mergeCell ref="DB6:DE6"/>
    <mergeCell ref="CT7:CW7"/>
    <mergeCell ref="CX7:DA7"/>
    <mergeCell ref="DB7:DE7"/>
    <mergeCell ref="CT12:CW14"/>
    <mergeCell ref="CX12:DA14"/>
    <mergeCell ref="DB12:DE14"/>
    <mergeCell ref="CT10:CW10"/>
    <mergeCell ref="CX10:DA10"/>
    <mergeCell ref="DB10:DE10"/>
    <mergeCell ref="CT11:CW11"/>
    <mergeCell ref="CX11:DA11"/>
    <mergeCell ref="DB11:DE11"/>
    <mergeCell ref="CT8:CW8"/>
    <mergeCell ref="CX8:DA8"/>
    <mergeCell ref="DB8:DE8"/>
    <mergeCell ref="BS9:BU9"/>
    <mergeCell ref="CT9:CW9"/>
    <mergeCell ref="CX9:DA9"/>
    <mergeCell ref="DB9:DE9"/>
    <mergeCell ref="BS15:BU20"/>
    <mergeCell ref="BV16:DE17"/>
    <mergeCell ref="BS10:BU10"/>
    <mergeCell ref="BS11:BU11"/>
    <mergeCell ref="BS8:BU8"/>
    <mergeCell ref="BS12:BU14"/>
    <mergeCell ref="BV12:CS14"/>
    <mergeCell ref="B2:BB2"/>
    <mergeCell ref="BS4:DE4"/>
    <mergeCell ref="B35:BB35"/>
    <mergeCell ref="I21:K21"/>
    <mergeCell ref="I22:K22"/>
    <mergeCell ref="M22:N22"/>
    <mergeCell ref="P22:Q22"/>
    <mergeCell ref="S22:T22"/>
    <mergeCell ref="V22:W22"/>
    <mergeCell ref="Y15:Z15"/>
    <mergeCell ref="Y16:Z16"/>
    <mergeCell ref="Y18:Z18"/>
    <mergeCell ref="Y19:Z19"/>
    <mergeCell ref="Q15:R15"/>
    <mergeCell ref="N20:S20"/>
    <mergeCell ref="Y20:Z20"/>
    <mergeCell ref="BS5:BU7"/>
    <mergeCell ref="BV5:CS7"/>
    <mergeCell ref="C4:J5"/>
    <mergeCell ref="L4:S5"/>
    <mergeCell ref="U4:AB5"/>
    <mergeCell ref="AJ4:AN5"/>
    <mergeCell ref="AP4:AW5"/>
    <mergeCell ref="BE5:BM5"/>
    <mergeCell ref="BE136:BM136"/>
    <mergeCell ref="BE125:BM125"/>
    <mergeCell ref="BE126:BM126"/>
    <mergeCell ref="BE127:BM127"/>
    <mergeCell ref="BE128:BM128"/>
    <mergeCell ref="BE129:BM129"/>
    <mergeCell ref="BE130:BM130"/>
    <mergeCell ref="BE119:BM119"/>
    <mergeCell ref="BE120:BM120"/>
    <mergeCell ref="BE121:BM121"/>
    <mergeCell ref="BE131:BM131"/>
    <mergeCell ref="BE132:BM132"/>
    <mergeCell ref="BE133:BM133"/>
    <mergeCell ref="BE134:BM134"/>
    <mergeCell ref="BE135:BM135"/>
    <mergeCell ref="BE107:BM107"/>
    <mergeCell ref="BE108:BM108"/>
    <mergeCell ref="BE109:BM109"/>
    <mergeCell ref="BE110:BM110"/>
    <mergeCell ref="BE111:BM111"/>
    <mergeCell ref="BE112:BM112"/>
    <mergeCell ref="BE101:BM101"/>
    <mergeCell ref="BE102:BM102"/>
    <mergeCell ref="BE103:BM103"/>
    <mergeCell ref="BE104:BM104"/>
    <mergeCell ref="BE105:BM105"/>
    <mergeCell ref="BE106:BM106"/>
    <mergeCell ref="BE96:BM96"/>
    <mergeCell ref="BE97:BM97"/>
    <mergeCell ref="BE98:BM98"/>
    <mergeCell ref="BE99:BM99"/>
    <mergeCell ref="BE100:BM100"/>
    <mergeCell ref="BE90:BM90"/>
    <mergeCell ref="BE91:BM91"/>
    <mergeCell ref="BE92:BM92"/>
    <mergeCell ref="BE93:BM93"/>
    <mergeCell ref="BE94:BM94"/>
    <mergeCell ref="BE95:BM95"/>
    <mergeCell ref="BE84:BM84"/>
    <mergeCell ref="BE85:BM85"/>
    <mergeCell ref="BE86:BM86"/>
    <mergeCell ref="BE87:BM87"/>
    <mergeCell ref="BE88:BM88"/>
    <mergeCell ref="BE89:BM89"/>
    <mergeCell ref="BE78:BM78"/>
    <mergeCell ref="BE79:BM79"/>
    <mergeCell ref="BE80:BM80"/>
    <mergeCell ref="BE81:BM81"/>
    <mergeCell ref="BE82:BM82"/>
    <mergeCell ref="BE83:BM83"/>
    <mergeCell ref="BE72:BM72"/>
    <mergeCell ref="BE73:BM73"/>
    <mergeCell ref="BE74:BM74"/>
    <mergeCell ref="BE75:BM75"/>
    <mergeCell ref="BE76:BM76"/>
    <mergeCell ref="BE77:BM77"/>
    <mergeCell ref="BE66:BM66"/>
    <mergeCell ref="BE67:BM67"/>
    <mergeCell ref="BE68:BM68"/>
    <mergeCell ref="BE69:BM69"/>
    <mergeCell ref="BE70:BM70"/>
    <mergeCell ref="BE71:BM71"/>
    <mergeCell ref="BE59:BM59"/>
    <mergeCell ref="BE61:BM61"/>
    <mergeCell ref="BE62:BM62"/>
    <mergeCell ref="BE63:BM63"/>
    <mergeCell ref="BE64:BM64"/>
    <mergeCell ref="BE65:BM65"/>
    <mergeCell ref="BE53:BM53"/>
    <mergeCell ref="BE54:BM54"/>
    <mergeCell ref="BE55:BM55"/>
    <mergeCell ref="BE56:BM56"/>
    <mergeCell ref="BE57:BM57"/>
    <mergeCell ref="BE58:BM58"/>
    <mergeCell ref="BE60:BM60"/>
    <mergeCell ref="BE47:BM47"/>
    <mergeCell ref="BE48:BM48"/>
    <mergeCell ref="BE49:BM49"/>
    <mergeCell ref="BE50:BM50"/>
    <mergeCell ref="BE51:BM51"/>
    <mergeCell ref="BE52:BM52"/>
    <mergeCell ref="BE41:BM41"/>
    <mergeCell ref="BE42:BM42"/>
    <mergeCell ref="BE43:BM43"/>
    <mergeCell ref="BE44:BM44"/>
    <mergeCell ref="BE45:BM45"/>
    <mergeCell ref="BE46:BM46"/>
    <mergeCell ref="BE40:BM40"/>
    <mergeCell ref="BE11:BM11"/>
    <mergeCell ref="BE12:BM12"/>
    <mergeCell ref="BE13:BM13"/>
    <mergeCell ref="BE14:BM14"/>
    <mergeCell ref="BE15:BM15"/>
    <mergeCell ref="BE16:BM16"/>
    <mergeCell ref="BE32:BM32"/>
    <mergeCell ref="BE33:BM33"/>
    <mergeCell ref="BE34:BM34"/>
    <mergeCell ref="BE23:BM23"/>
    <mergeCell ref="BE24:BM24"/>
    <mergeCell ref="BE25:BM25"/>
    <mergeCell ref="BE26:BM26"/>
    <mergeCell ref="BE27:BM27"/>
    <mergeCell ref="BE28:BM28"/>
    <mergeCell ref="BE29:BM29"/>
    <mergeCell ref="BE30:BM30"/>
    <mergeCell ref="BE31:BM31"/>
    <mergeCell ref="BE17:BM17"/>
    <mergeCell ref="BE18:BM18"/>
    <mergeCell ref="BE19:BM19"/>
    <mergeCell ref="BE35:BM35"/>
    <mergeCell ref="BE36:BM36"/>
    <mergeCell ref="BN113:BQ113"/>
    <mergeCell ref="BN114:BQ114"/>
    <mergeCell ref="BN115:BQ115"/>
    <mergeCell ref="BN116:BQ116"/>
    <mergeCell ref="BN117:BQ117"/>
    <mergeCell ref="BN118:BQ118"/>
    <mergeCell ref="BN107:BQ107"/>
    <mergeCell ref="BN108:BQ108"/>
    <mergeCell ref="BN146:BQ146"/>
    <mergeCell ref="BN140:BQ140"/>
    <mergeCell ref="BN141:BQ141"/>
    <mergeCell ref="BN142:BQ142"/>
    <mergeCell ref="BN143:BQ143"/>
    <mergeCell ref="BN144:BQ144"/>
    <mergeCell ref="BN145:BQ145"/>
    <mergeCell ref="BN130:BQ130"/>
    <mergeCell ref="BN119:BQ119"/>
    <mergeCell ref="BN120:BQ120"/>
    <mergeCell ref="BN121:BQ121"/>
    <mergeCell ref="BN122:BQ122"/>
    <mergeCell ref="BN123:BQ123"/>
    <mergeCell ref="BN124:BQ124"/>
    <mergeCell ref="BE6:BM6"/>
    <mergeCell ref="BE7:BM7"/>
    <mergeCell ref="BE8:BM8"/>
    <mergeCell ref="BE9:BM9"/>
    <mergeCell ref="BE10:BM10"/>
    <mergeCell ref="BN137:BQ137"/>
    <mergeCell ref="BN138:BQ138"/>
    <mergeCell ref="BN139:BQ139"/>
    <mergeCell ref="BN131:BQ131"/>
    <mergeCell ref="BN132:BQ132"/>
    <mergeCell ref="BN133:BQ133"/>
    <mergeCell ref="BN134:BQ134"/>
    <mergeCell ref="BN135:BQ135"/>
    <mergeCell ref="BN136:BQ136"/>
    <mergeCell ref="BN125:BQ125"/>
    <mergeCell ref="BN126:BQ126"/>
    <mergeCell ref="BN127:BQ127"/>
    <mergeCell ref="BN128:BQ128"/>
    <mergeCell ref="BN129:BQ129"/>
    <mergeCell ref="BN109:BQ109"/>
    <mergeCell ref="BN110:BQ110"/>
    <mergeCell ref="BN111:BQ111"/>
    <mergeCell ref="BN112:BQ112"/>
    <mergeCell ref="BN101:BQ101"/>
    <mergeCell ref="BN102:BQ102"/>
    <mergeCell ref="BN103:BQ103"/>
    <mergeCell ref="BN104:BQ104"/>
    <mergeCell ref="BN105:BQ105"/>
    <mergeCell ref="BN106:BQ106"/>
    <mergeCell ref="BN96:BQ96"/>
    <mergeCell ref="BN97:BQ97"/>
    <mergeCell ref="BN98:BQ98"/>
    <mergeCell ref="BN99:BQ99"/>
    <mergeCell ref="BN100:BQ100"/>
    <mergeCell ref="BN90:BQ90"/>
    <mergeCell ref="BN91:BQ91"/>
    <mergeCell ref="BN92:BQ92"/>
    <mergeCell ref="BN93:BQ93"/>
    <mergeCell ref="BN94:BQ94"/>
    <mergeCell ref="BN95:BQ95"/>
    <mergeCell ref="BN84:BQ84"/>
    <mergeCell ref="BN85:BQ85"/>
    <mergeCell ref="BN86:BQ86"/>
    <mergeCell ref="BN87:BQ87"/>
    <mergeCell ref="BN88:BQ88"/>
    <mergeCell ref="BN89:BQ89"/>
    <mergeCell ref="BN78:BQ78"/>
    <mergeCell ref="BN79:BQ79"/>
    <mergeCell ref="BN80:BQ80"/>
    <mergeCell ref="BN81:BQ81"/>
    <mergeCell ref="BN82:BQ82"/>
    <mergeCell ref="BN83:BQ83"/>
    <mergeCell ref="BN72:BQ72"/>
    <mergeCell ref="BN73:BQ73"/>
    <mergeCell ref="BN74:BQ74"/>
    <mergeCell ref="BN75:BQ75"/>
    <mergeCell ref="BN76:BQ76"/>
    <mergeCell ref="BN77:BQ77"/>
    <mergeCell ref="BN66:BQ66"/>
    <mergeCell ref="BN67:BQ67"/>
    <mergeCell ref="BN68:BQ68"/>
    <mergeCell ref="BN69:BQ69"/>
    <mergeCell ref="BN70:BQ70"/>
    <mergeCell ref="BN71:BQ71"/>
    <mergeCell ref="BN59:BQ59"/>
    <mergeCell ref="BN61:BQ61"/>
    <mergeCell ref="BN62:BQ62"/>
    <mergeCell ref="BN63:BQ63"/>
    <mergeCell ref="BN64:BQ64"/>
    <mergeCell ref="BN65:BQ65"/>
    <mergeCell ref="BN53:BQ53"/>
    <mergeCell ref="BN54:BQ54"/>
    <mergeCell ref="BN55:BQ55"/>
    <mergeCell ref="BN56:BQ56"/>
    <mergeCell ref="BN57:BQ57"/>
    <mergeCell ref="BN58:BQ58"/>
    <mergeCell ref="BN60:BQ60"/>
    <mergeCell ref="BN47:BQ47"/>
    <mergeCell ref="BN48:BQ48"/>
    <mergeCell ref="BN49:BQ49"/>
    <mergeCell ref="BN50:BQ50"/>
    <mergeCell ref="BN51:BQ51"/>
    <mergeCell ref="BN52:BQ52"/>
    <mergeCell ref="BN41:BQ41"/>
    <mergeCell ref="BN42:BQ42"/>
    <mergeCell ref="BN43:BQ43"/>
    <mergeCell ref="BN44:BQ44"/>
    <mergeCell ref="BN45:BQ45"/>
    <mergeCell ref="BN46:BQ46"/>
    <mergeCell ref="BN35:BQ35"/>
    <mergeCell ref="BN36:BQ36"/>
    <mergeCell ref="BN37:BQ37"/>
    <mergeCell ref="BN38:BQ38"/>
    <mergeCell ref="BN39:BQ39"/>
    <mergeCell ref="BN40:BQ40"/>
    <mergeCell ref="BN31:BQ31"/>
    <mergeCell ref="BN32:BQ32"/>
    <mergeCell ref="BN33:BQ33"/>
    <mergeCell ref="BN34:BQ34"/>
    <mergeCell ref="BN23:BQ23"/>
    <mergeCell ref="BN24:BQ24"/>
    <mergeCell ref="BN25:BQ25"/>
    <mergeCell ref="BN26:BQ26"/>
    <mergeCell ref="BN27:BQ27"/>
    <mergeCell ref="BN28:BQ28"/>
    <mergeCell ref="BN17:BQ17"/>
    <mergeCell ref="BN18:BQ18"/>
    <mergeCell ref="BN19:BQ19"/>
    <mergeCell ref="BN20:BQ20"/>
    <mergeCell ref="BN21:BQ21"/>
    <mergeCell ref="BN22:BQ22"/>
    <mergeCell ref="N19:Q19"/>
    <mergeCell ref="Y13:Z13"/>
    <mergeCell ref="Y14:Z14"/>
    <mergeCell ref="BE20:BM20"/>
    <mergeCell ref="BE21:BM21"/>
    <mergeCell ref="BE22:BM22"/>
    <mergeCell ref="Y22:Z22"/>
    <mergeCell ref="U8:Z8"/>
    <mergeCell ref="AA8:AB8"/>
    <mergeCell ref="L6:Q6"/>
    <mergeCell ref="R6:S6"/>
    <mergeCell ref="L7:Q7"/>
    <mergeCell ref="R7:S7"/>
    <mergeCell ref="L8:Q8"/>
    <mergeCell ref="R8:S8"/>
    <mergeCell ref="L9:Q9"/>
    <mergeCell ref="R9:S9"/>
    <mergeCell ref="BE2:BM4"/>
    <mergeCell ref="BN2:BQ4"/>
    <mergeCell ref="O13:P13"/>
    <mergeCell ref="O14:P14"/>
    <mergeCell ref="O16:P16"/>
    <mergeCell ref="N18:R18"/>
    <mergeCell ref="AP6:AU6"/>
    <mergeCell ref="AV6:AW6"/>
    <mergeCell ref="AP7:AU7"/>
    <mergeCell ref="AV7:AW7"/>
    <mergeCell ref="AP8:AU8"/>
    <mergeCell ref="AV8:AW8"/>
    <mergeCell ref="BN11:BQ11"/>
    <mergeCell ref="BN12:BQ12"/>
    <mergeCell ref="BN13:BQ13"/>
    <mergeCell ref="BN14:BQ14"/>
    <mergeCell ref="BN15:BQ15"/>
    <mergeCell ref="BN16:BQ16"/>
    <mergeCell ref="BN5:BQ5"/>
    <mergeCell ref="BN6:BQ6"/>
    <mergeCell ref="BN7:BQ7"/>
    <mergeCell ref="BN8:BQ8"/>
    <mergeCell ref="BN9:BQ9"/>
    <mergeCell ref="BN10:BQ10"/>
    <mergeCell ref="I6:J6"/>
    <mergeCell ref="I7:J7"/>
    <mergeCell ref="I8:J8"/>
    <mergeCell ref="I9:J9"/>
    <mergeCell ref="I10:J10"/>
    <mergeCell ref="I12:J12"/>
    <mergeCell ref="C6:H6"/>
    <mergeCell ref="C7:H7"/>
    <mergeCell ref="C8:H8"/>
    <mergeCell ref="C9:H9"/>
    <mergeCell ref="C10:H10"/>
    <mergeCell ref="C12:H12"/>
    <mergeCell ref="C11:H11"/>
    <mergeCell ref="I11:J11"/>
    <mergeCell ref="AQ74:AR74"/>
    <mergeCell ref="AQ75:AR75"/>
    <mergeCell ref="AL78:AP78"/>
    <mergeCell ref="Q66:Z66"/>
    <mergeCell ref="AA66:AB66"/>
    <mergeCell ref="Q67:Z67"/>
    <mergeCell ref="AA67:AB67"/>
    <mergeCell ref="Q68:Z68"/>
    <mergeCell ref="AA68:AB68"/>
    <mergeCell ref="Q69:Z69"/>
    <mergeCell ref="AA69:AB69"/>
    <mergeCell ref="AQ64:AU66"/>
    <mergeCell ref="AQ67:AS67"/>
    <mergeCell ref="AQ68:AS68"/>
    <mergeCell ref="AT67:AU67"/>
    <mergeCell ref="AT68:AU68"/>
    <mergeCell ref="AD68:AM68"/>
    <mergeCell ref="AD66:AM66"/>
    <mergeCell ref="AD67:AM67"/>
    <mergeCell ref="AD64:AO65"/>
    <mergeCell ref="AN66:AO66"/>
    <mergeCell ref="AN67:AO67"/>
    <mergeCell ref="AN68:AO68"/>
    <mergeCell ref="O81:P81"/>
    <mergeCell ref="R81:S81"/>
    <mergeCell ref="U81:V81"/>
    <mergeCell ref="X81:Y81"/>
    <mergeCell ref="AG81:AJ81"/>
    <mergeCell ref="AA81:AB81"/>
    <mergeCell ref="M79:R79"/>
    <mergeCell ref="AA79:AB79"/>
    <mergeCell ref="AD81:AE81"/>
    <mergeCell ref="H80:J80"/>
    <mergeCell ref="H81:J81"/>
    <mergeCell ref="L81:M81"/>
    <mergeCell ref="H76:I76"/>
    <mergeCell ref="AA76:AB76"/>
    <mergeCell ref="AL75:AP75"/>
    <mergeCell ref="AL72:AP72"/>
    <mergeCell ref="AL73:AP73"/>
    <mergeCell ref="AL74:AP74"/>
    <mergeCell ref="AL76:AP76"/>
    <mergeCell ref="AL77:AP77"/>
    <mergeCell ref="L72:M72"/>
    <mergeCell ref="AA72:AB72"/>
    <mergeCell ref="L73:N73"/>
    <mergeCell ref="AA73:AB73"/>
    <mergeCell ref="L74:M74"/>
    <mergeCell ref="L75:M75"/>
    <mergeCell ref="AA75:AB75"/>
    <mergeCell ref="AD72:AH72"/>
    <mergeCell ref="AI72:AJ72"/>
    <mergeCell ref="AD73:AH73"/>
    <mergeCell ref="AI73:AJ73"/>
    <mergeCell ref="AD74:AH74"/>
    <mergeCell ref="AI74:AJ74"/>
    <mergeCell ref="AZ50:BA50"/>
    <mergeCell ref="AK14:AL14"/>
    <mergeCell ref="AD14:AJ14"/>
    <mergeCell ref="AD15:AJ15"/>
    <mergeCell ref="AD13:AJ13"/>
    <mergeCell ref="AD10:AL12"/>
    <mergeCell ref="M17:S17"/>
    <mergeCell ref="H78:I78"/>
    <mergeCell ref="AA78:AB78"/>
    <mergeCell ref="AQ78:AR78"/>
    <mergeCell ref="AQ76:AR76"/>
    <mergeCell ref="AQ77:AR77"/>
    <mergeCell ref="AL70:AR71"/>
    <mergeCell ref="AD70:AJ71"/>
    <mergeCell ref="AT70:BA71"/>
    <mergeCell ref="AT72:BA77"/>
    <mergeCell ref="L77:O77"/>
    <mergeCell ref="AA77:AB77"/>
    <mergeCell ref="Q70:Z70"/>
    <mergeCell ref="AA70:AB70"/>
    <mergeCell ref="Q71:Z71"/>
    <mergeCell ref="AA71:AB71"/>
    <mergeCell ref="AQ72:AR72"/>
    <mergeCell ref="AQ73:AR73"/>
  </mergeCells>
  <dataValidations count="6">
    <dataValidation type="list" allowBlank="1" showInputMessage="1" showErrorMessage="1" sqref="H76:I76 O16:P16" xr:uid="{85D38C2E-2683-4232-8FC7-39DF34600742}">
      <formula1>"var,yok"</formula1>
    </dataValidation>
    <dataValidation type="list" allowBlank="1" showInputMessage="1" showErrorMessage="1" sqref="N18:R18" xr:uid="{C707632B-9C05-4F67-86C1-8F5DDB275637}">
      <formula1>"geçici yapı,kalıcı yapı"</formula1>
    </dataValidation>
    <dataValidation type="list" allowBlank="1" showInputMessage="1" showErrorMessage="1" sqref="N19:Q19 L47:O47 L77:O77" xr:uid="{570A7ECF-2837-4FAD-B017-BF6330CCF8D8}">
      <mc:AlternateContent xmlns:x12ac="http://schemas.microsoft.com/office/spreadsheetml/2011/1/ac" xmlns:mc="http://schemas.openxmlformats.org/markup-compatibility/2006">
        <mc:Choice Requires="x12ac">
          <x12ac:list>"ZA , ZB","ZC , ZD","ZE , ZF"</x12ac:list>
        </mc:Choice>
        <mc:Fallback>
          <formula1>"ZA , ZB,ZC , ZD,ZE , ZF"</formula1>
        </mc:Fallback>
      </mc:AlternateContent>
    </dataValidation>
    <dataValidation type="list" allowBlank="1" showInputMessage="1" showErrorMessage="1" sqref="N20:S20 M51:R51 M79:R79" xr:uid="{3C5ABD0D-F519-49B7-9427-96432CA2AB22}">
      <formula1>$BE$5:$BE$146</formula1>
    </dataValidation>
    <dataValidation type="list" allowBlank="1" showInputMessage="1" showErrorMessage="1" sqref="K48" xr:uid="{CF458C1D-DB0E-4233-A6C5-FC88BB9D61EC}">
      <formula1>$AH$49:$AH$51</formula1>
    </dataValidation>
    <dataValidation type="list" allowBlank="1" showInputMessage="1" showErrorMessage="1" sqref="M17:S17" xr:uid="{AAA8992F-3F57-4CA6-ADFC-274092931984}">
      <formula1>$AD$13:$AD$15</formula1>
    </dataValidation>
  </dataValidations>
  <pageMargins left="0.7" right="0.7" top="0.75" bottom="0.75" header="0.3" footer="0.3"/>
  <pageSetup paperSize="9" orientation="portrait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2022-04-29T09:22:06Z</dcterms:created>
  <dcterms:modified xsi:type="dcterms:W3CDTF">2025-05-04T16:28:25Z</dcterms:modified>
</cp:coreProperties>
</file>