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gurca\Desktop\"/>
    </mc:Choice>
  </mc:AlternateContent>
  <xr:revisionPtr revIDLastSave="0" documentId="13_ncr:1_{2D1E2C1B-9AA6-411D-BFB7-832941DC25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6" i="1" l="1"/>
  <c r="E52" i="1" l="1"/>
  <c r="N82" i="1" l="1"/>
  <c r="N89" i="1" l="1"/>
  <c r="J96" i="1" s="1"/>
  <c r="H89" i="1"/>
  <c r="G96" i="1" s="1"/>
  <c r="N84" i="1"/>
  <c r="N79" i="1"/>
  <c r="K78" i="1"/>
  <c r="N78" i="1" s="1"/>
  <c r="I79" i="1" s="1"/>
  <c r="F71" i="1"/>
  <c r="I64" i="1"/>
  <c r="G61" i="1"/>
  <c r="D53" i="1"/>
  <c r="I71" i="1" s="1"/>
  <c r="J53" i="1"/>
  <c r="O50" i="1"/>
  <c r="J50" i="1"/>
  <c r="F50" i="1"/>
  <c r="E47" i="1"/>
  <c r="U16" i="1"/>
  <c r="S32" i="1"/>
  <c r="W15" i="1"/>
  <c r="J57" i="1" l="1"/>
  <c r="M57" i="1" s="1"/>
  <c r="L61" i="1"/>
  <c r="O61" i="1" s="1"/>
  <c r="Q69" i="1" s="1"/>
  <c r="J62" i="1"/>
  <c r="E63" i="1" s="1"/>
  <c r="J76" i="1"/>
  <c r="D59" i="1"/>
  <c r="L71" i="1"/>
  <c r="I72" i="1"/>
  <c r="T69" i="1"/>
  <c r="N53" i="1"/>
  <c r="G56" i="1"/>
  <c r="M96" i="1"/>
  <c r="F101" i="1" s="1"/>
  <c r="Q89" i="1"/>
  <c r="F94" i="1" s="1"/>
  <c r="G53" i="1"/>
  <c r="V17" i="1"/>
  <c r="K81" i="1" s="1"/>
  <c r="N81" i="1" s="1"/>
  <c r="K82" i="1" s="1"/>
  <c r="V18" i="1"/>
  <c r="W69" i="1" l="1"/>
  <c r="L58" i="1"/>
  <c r="Q58" i="1" s="1"/>
  <c r="D64" i="1"/>
  <c r="M64" i="1" s="1"/>
  <c r="F73" i="1"/>
  <c r="E74" i="1" s="1"/>
  <c r="J63" i="1"/>
  <c r="N63" i="1" s="1"/>
  <c r="F70" i="1"/>
  <c r="L72" i="1"/>
  <c r="W73" i="1"/>
  <c r="L47" i="1"/>
  <c r="K83" i="1"/>
  <c r="N83" i="1" s="1"/>
  <c r="K84" i="1" s="1"/>
  <c r="J59" i="1" l="1"/>
  <c r="N59" i="1" s="1"/>
  <c r="M76" i="1"/>
  <c r="P76" i="1" s="1"/>
  <c r="Q82" i="1"/>
  <c r="W82" i="1" s="1"/>
  <c r="G64" i="1"/>
  <c r="H63" i="1"/>
  <c r="Q84" i="1"/>
  <c r="W84" i="1" s="1"/>
  <c r="Q79" i="1"/>
  <c r="W79" i="1" s="1"/>
  <c r="N73" i="1"/>
  <c r="I47" i="1"/>
  <c r="Q47" i="1"/>
  <c r="G59" i="1" l="1"/>
  <c r="J92" i="1"/>
  <c r="M92" i="1" s="1"/>
  <c r="G99" i="1"/>
  <c r="M99" i="1" s="1"/>
  <c r="J93" i="1"/>
  <c r="M93" i="1" s="1"/>
  <c r="G100" i="1"/>
  <c r="M100" i="1" s="1"/>
  <c r="J86" i="1"/>
  <c r="G98" i="1" s="1"/>
  <c r="M98" i="1" s="1"/>
  <c r="I101" i="1" l="1"/>
  <c r="L101" i="1" s="1"/>
  <c r="J91" i="1"/>
  <c r="M91" i="1" s="1"/>
  <c r="Q101" i="1" l="1"/>
  <c r="N101" i="1"/>
  <c r="I94" i="1"/>
  <c r="L94" i="1" s="1"/>
  <c r="N94" i="1" l="1"/>
  <c r="Q94" i="1"/>
</calcChain>
</file>

<file path=xl/sharedStrings.xml><?xml version="1.0" encoding="utf-8"?>
<sst xmlns="http://schemas.openxmlformats.org/spreadsheetml/2006/main" count="242" uniqueCount="116">
  <si>
    <t>Dikkat sadece sarı hücrelere data girilecek</t>
  </si>
  <si>
    <t>tablo2.1A Sıcak haddelenmiş yapısal çeliklerde karakteristik akma gerilmesi , Fy ve çekme dayanımı ,Fu</t>
  </si>
  <si>
    <t>-</t>
  </si>
  <si>
    <t>standart ve çelik sınıfı</t>
  </si>
  <si>
    <t>t =&lt; 40mm</t>
  </si>
  <si>
    <t>40mm&lt; t =&lt; 80mm</t>
  </si>
  <si>
    <t>Fy</t>
  </si>
  <si>
    <t>Fu</t>
  </si>
  <si>
    <t>N/mm²</t>
  </si>
  <si>
    <t>EN 10025-2</t>
  </si>
  <si>
    <t>S235</t>
  </si>
  <si>
    <t>S275</t>
  </si>
  <si>
    <t>S355</t>
  </si>
  <si>
    <t>S450</t>
  </si>
  <si>
    <t>çelik sınıfı =</t>
  </si>
  <si>
    <t>EN 10025-3</t>
  </si>
  <si>
    <t>S275 N/NL</t>
  </si>
  <si>
    <t>t =</t>
  </si>
  <si>
    <t>mm</t>
  </si>
  <si>
    <t>S355 N/NL</t>
  </si>
  <si>
    <t>Fy =</t>
  </si>
  <si>
    <t>S420 N/NL</t>
  </si>
  <si>
    <t>Fu =</t>
  </si>
  <si>
    <t>S460 N/NL</t>
  </si>
  <si>
    <t>EN 10025-4</t>
  </si>
  <si>
    <t>S275 M/ML</t>
  </si>
  <si>
    <t>S355 M/ML</t>
  </si>
  <si>
    <t>S420 M/ML</t>
  </si>
  <si>
    <t>S460 M/ML</t>
  </si>
  <si>
    <t>EN 10025-5</t>
  </si>
  <si>
    <t>S235 W</t>
  </si>
  <si>
    <t>S355 W</t>
  </si>
  <si>
    <t>EN 10025-6</t>
  </si>
  <si>
    <t>S460 Q/QL/QLI</t>
  </si>
  <si>
    <t>*</t>
  </si>
  <si>
    <t xml:space="preserve"> /</t>
  </si>
  <si>
    <t>=</t>
  </si>
  <si>
    <t>L =</t>
  </si>
  <si>
    <t>+</t>
  </si>
  <si>
    <t>YDKT</t>
  </si>
  <si>
    <t>GKT</t>
  </si>
  <si>
    <t>°</t>
  </si>
  <si>
    <t>Pg =</t>
  </si>
  <si>
    <t>KN</t>
  </si>
  <si>
    <t>Pq =</t>
  </si>
  <si>
    <t>FE =</t>
  </si>
  <si>
    <t>gerekli çekme kuvveti dayanımı</t>
  </si>
  <si>
    <t>Pu =</t>
  </si>
  <si>
    <t>birleşimin tasarım dayanımının kontrolü</t>
  </si>
  <si>
    <r>
      <t xml:space="preserve">Rd = </t>
    </r>
    <r>
      <rPr>
        <sz val="8"/>
        <color theme="1"/>
        <rFont val="Symbol"/>
        <family val="1"/>
        <charset val="2"/>
      </rPr>
      <t>f</t>
    </r>
    <r>
      <rPr>
        <sz val="8"/>
        <color theme="1"/>
        <rFont val="Arial"/>
        <family val="2"/>
        <charset val="162"/>
      </rPr>
      <t xml:space="preserve"> * Rn =</t>
    </r>
  </si>
  <si>
    <t>Pu / Rd =</t>
  </si>
  <si>
    <t>Pa = Pg + Pq =</t>
  </si>
  <si>
    <t>birleşimin güvenli dayanımının kontrolü</t>
  </si>
  <si>
    <r>
      <t xml:space="preserve">Rg = Rn / </t>
    </r>
    <r>
      <rPr>
        <sz val="8"/>
        <color theme="1"/>
        <rFont val="Symbol"/>
        <family val="1"/>
        <charset val="2"/>
      </rPr>
      <t>W</t>
    </r>
    <r>
      <rPr>
        <sz val="8"/>
        <color theme="1"/>
        <rFont val="Arial"/>
        <family val="2"/>
        <charset val="162"/>
      </rPr>
      <t xml:space="preserve"> =</t>
    </r>
  </si>
  <si>
    <t>Pa / Rg =</t>
  </si>
  <si>
    <t>a =</t>
  </si>
  <si>
    <r>
      <t xml:space="preserve">tablo 13.3 kısmi penetrasyonlu </t>
    </r>
    <r>
      <rPr>
        <b/>
        <sz val="8"/>
        <color theme="1"/>
        <rFont val="Arial"/>
        <family val="2"/>
        <charset val="162"/>
      </rPr>
      <t>küt</t>
    </r>
    <r>
      <rPr>
        <sz val="8"/>
        <color theme="1"/>
        <rFont val="Arial"/>
        <family val="2"/>
        <charset val="162"/>
      </rPr>
      <t xml:space="preserve"> kaynakların minimum etkin kalınlıkları</t>
    </r>
  </si>
  <si>
    <t>birleşen ince elemanın kalınlığı ,t (mm)</t>
  </si>
  <si>
    <t>6 &gt;= t</t>
  </si>
  <si>
    <t>13 &gt;= t &gt; 6</t>
  </si>
  <si>
    <t>19 &gt;= t &gt; 13</t>
  </si>
  <si>
    <t>38 &gt;= t &gt; 19</t>
  </si>
  <si>
    <t>57 &gt;= t &gt; 38</t>
  </si>
  <si>
    <t>150 &gt;= t &gt; 57</t>
  </si>
  <si>
    <t>t &gt; 150</t>
  </si>
  <si>
    <t>a: tablo 13.1 e bakınız</t>
  </si>
  <si>
    <r>
      <t xml:space="preserve">tablo 13.4 </t>
    </r>
    <r>
      <rPr>
        <b/>
        <sz val="8"/>
        <color theme="1"/>
        <rFont val="Arial"/>
        <family val="2"/>
        <charset val="162"/>
      </rPr>
      <t>köşe</t>
    </r>
    <r>
      <rPr>
        <sz val="8"/>
        <color theme="1"/>
        <rFont val="Arial"/>
        <family val="2"/>
        <charset val="162"/>
      </rPr>
      <t xml:space="preserve"> kaynakların mnimum kalınlıkları</t>
    </r>
  </si>
  <si>
    <r>
      <t>(F</t>
    </r>
    <r>
      <rPr>
        <vertAlign val="subscript"/>
        <sz val="8"/>
        <color theme="1"/>
        <rFont val="Arial"/>
        <family val="2"/>
        <charset val="162"/>
      </rPr>
      <t>E</t>
    </r>
    <r>
      <rPr>
        <sz val="8"/>
        <color theme="1"/>
        <rFont val="Arial"/>
        <family val="2"/>
        <charset val="162"/>
      </rPr>
      <t xml:space="preserve"> = kaynak metali karakteristik çekme dayanımı)</t>
    </r>
  </si>
  <si>
    <r>
      <t>F</t>
    </r>
    <r>
      <rPr>
        <vertAlign val="subscript"/>
        <sz val="8"/>
        <color theme="1"/>
        <rFont val="Arial"/>
        <family val="2"/>
        <charset val="162"/>
      </rPr>
      <t>E</t>
    </r>
    <r>
      <rPr>
        <sz val="8"/>
        <color theme="1"/>
        <rFont val="Arial"/>
        <family val="2"/>
        <charset val="162"/>
      </rPr>
      <t xml:space="preserve"> =</t>
    </r>
  </si>
  <si>
    <t>amin =</t>
  </si>
  <si>
    <t>Fnw = 0,60 * FE =</t>
  </si>
  <si>
    <t>mm²</t>
  </si>
  <si>
    <r>
      <rPr>
        <b/>
        <sz val="12"/>
        <color theme="9" tint="-0.499984740745262"/>
        <rFont val="Arial"/>
        <family val="2"/>
        <charset val="162"/>
      </rPr>
      <t>İKİ LEVHA KÖŞE KAYNAK BİRLEŞİMİ HESABI</t>
    </r>
    <r>
      <rPr>
        <b/>
        <sz val="8"/>
        <color theme="9" tint="-0.499984740745262"/>
        <rFont val="Arial"/>
        <family val="2"/>
        <charset val="162"/>
      </rPr>
      <t xml:space="preserve">
(inş.müh. Gürcan BERBEROĞLU tel:0532 366 02 04   www.betoncelik.com )                                                                                                                                                                     </t>
    </r>
  </si>
  <si>
    <t>kaynaklar yönetmelik 2.4 uyarınca</t>
  </si>
  <si>
    <t>birleşimin karakteristik dayanımının belirlenmesi</t>
  </si>
  <si>
    <r>
      <t>yönetmelik 13.2.2 uyarınca birleşen elemanın kenarı ile birleşilen yüzey arasındaki 90</t>
    </r>
    <r>
      <rPr>
        <sz val="8"/>
        <color theme="1"/>
        <rFont val="Symbol"/>
        <family val="1"/>
        <charset val="2"/>
      </rPr>
      <t>°</t>
    </r>
    <r>
      <rPr>
        <sz val="8"/>
        <color theme="1"/>
        <rFont val="Arial"/>
        <family val="2"/>
        <charset val="162"/>
      </rPr>
      <t xml:space="preserve"> lik açının uygunluğu</t>
    </r>
  </si>
  <si>
    <t>köşe kaynağın etkin kalınlığı a   ; yönetmelik 13.2.2.2 uyarınca</t>
  </si>
  <si>
    <t>(tablo 13.4 den)</t>
  </si>
  <si>
    <t>amax =</t>
  </si>
  <si>
    <t>amax = 0,7 * t =</t>
  </si>
  <si>
    <t>köşe kaynağın etkin uzunluğu , Le  yönetmelik 13.2.2 uyarınca</t>
  </si>
  <si>
    <t>Lemin = max ( 6 * a ; 40 ) =</t>
  </si>
  <si>
    <t>b =</t>
  </si>
  <si>
    <t>L =  L - 2 * a =</t>
  </si>
  <si>
    <t>Lemin =</t>
  </si>
  <si>
    <t>L =&lt; 150 * a    için    Le = L</t>
  </si>
  <si>
    <r>
      <t xml:space="preserve">150 * a &lt; L =&lt; 400 * a    için    Le =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* L</t>
    </r>
  </si>
  <si>
    <t>400 * a  &lt; L   için    Le = 250 * a</t>
  </si>
  <si>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= 1,2 - 0,0014 * L / a  =&lt; 1 olmalı</t>
    </r>
  </si>
  <si>
    <r>
      <t xml:space="preserve">seçilen 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=</t>
    </r>
  </si>
  <si>
    <t>150 * a =</t>
  </si>
  <si>
    <t>400 * a =</t>
  </si>
  <si>
    <t>Le =</t>
  </si>
  <si>
    <t>Le = L =</t>
  </si>
  <si>
    <r>
      <t xml:space="preserve">Le = </t>
    </r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* L =</t>
    </r>
  </si>
  <si>
    <t>Le = 250 * a =</t>
  </si>
  <si>
    <t>;</t>
  </si>
  <si>
    <t>köşe kaynak etkin alanı Awe  yönetmelik 13.2.2.1 uyarınca</t>
  </si>
  <si>
    <r>
      <t>Awe =</t>
    </r>
    <r>
      <rPr>
        <sz val="8"/>
        <color theme="1"/>
        <rFont val="Calibri"/>
        <family val="2"/>
        <charset val="162"/>
      </rPr>
      <t>∑</t>
    </r>
    <r>
      <rPr>
        <sz val="8"/>
        <color theme="1"/>
        <rFont val="Arial"/>
        <family val="2"/>
        <charset val="162"/>
      </rPr>
      <t xml:space="preserve"> a * Le =</t>
    </r>
  </si>
  <si>
    <t>Kaynak metali karakteristik dayanımı ,  Rnw yönetmelik tablo 13.5 kesme</t>
  </si>
  <si>
    <t xml:space="preserve">Rnw = Fnw * Awe  = </t>
  </si>
  <si>
    <r>
      <t>Esas metal karakteristik dayanımı  , R</t>
    </r>
    <r>
      <rPr>
        <vertAlign val="subscript"/>
        <sz val="8"/>
        <color theme="1"/>
        <rFont val="Arial"/>
        <family val="2"/>
        <charset val="162"/>
      </rPr>
      <t>nBM</t>
    </r>
    <r>
      <rPr>
        <sz val="8"/>
        <color theme="1"/>
        <rFont val="Arial"/>
        <family val="2"/>
        <charset val="162"/>
      </rPr>
      <t xml:space="preserve"> yönetmelik 13.4.2 uyarınca</t>
    </r>
  </si>
  <si>
    <r>
      <t>F</t>
    </r>
    <r>
      <rPr>
        <vertAlign val="subscript"/>
        <sz val="8"/>
        <color theme="1"/>
        <rFont val="Arial"/>
        <family val="2"/>
        <charset val="162"/>
      </rPr>
      <t>nBM</t>
    </r>
    <r>
      <rPr>
        <sz val="8"/>
        <color theme="1"/>
        <rFont val="Arial"/>
        <family val="2"/>
        <charset val="162"/>
      </rPr>
      <t xml:space="preserve"> = 0,60 * Fu =</t>
    </r>
  </si>
  <si>
    <r>
      <t>R</t>
    </r>
    <r>
      <rPr>
        <vertAlign val="subscript"/>
        <sz val="8"/>
        <color theme="1"/>
        <rFont val="Arial"/>
        <family val="2"/>
        <charset val="162"/>
      </rPr>
      <t>nBM</t>
    </r>
    <r>
      <rPr>
        <sz val="8"/>
        <color theme="1"/>
        <rFont val="Arial"/>
        <family val="2"/>
        <charset val="162"/>
      </rPr>
      <t xml:space="preserve"> = F</t>
    </r>
    <r>
      <rPr>
        <vertAlign val="subscript"/>
        <sz val="8"/>
        <color theme="1"/>
        <rFont val="Arial"/>
        <family val="2"/>
        <charset val="162"/>
      </rPr>
      <t>nBM</t>
    </r>
    <r>
      <rPr>
        <sz val="8"/>
        <color theme="1"/>
        <rFont val="Arial"/>
        <family val="2"/>
        <charset val="162"/>
      </rPr>
      <t xml:space="preserve"> * t * Le =</t>
    </r>
  </si>
  <si>
    <r>
      <t>Rn = min ( Rnw ; R</t>
    </r>
    <r>
      <rPr>
        <vertAlign val="subscript"/>
        <sz val="8"/>
        <color theme="1"/>
        <rFont val="Arial"/>
        <family val="2"/>
        <charset val="162"/>
      </rPr>
      <t>nBM</t>
    </r>
    <r>
      <rPr>
        <sz val="8"/>
        <color theme="1"/>
        <rFont val="Arial"/>
        <family val="2"/>
        <charset val="162"/>
      </rPr>
      <t xml:space="preserve"> ) =</t>
    </r>
  </si>
  <si>
    <t>* (</t>
  </si>
  <si>
    <t>)=</t>
  </si>
  <si>
    <t>amax = 0,7 * ( t - 2) =</t>
  </si>
  <si>
    <r>
      <t>F</t>
    </r>
    <r>
      <rPr>
        <vertAlign val="subscript"/>
        <sz val="8"/>
        <color theme="1"/>
        <rFont val="Arial"/>
        <family val="2"/>
        <charset val="162"/>
      </rPr>
      <t>nBM</t>
    </r>
    <r>
      <rPr>
        <sz val="8"/>
        <color theme="1"/>
        <rFont val="Arial"/>
        <family val="2"/>
        <charset val="162"/>
      </rPr>
      <t xml:space="preserve"> = 0,60 * Fy =</t>
    </r>
  </si>
  <si>
    <t>t &gt; 19</t>
  </si>
  <si>
    <t>a: tek geçişli kaynaklar kullanılmalıdır.</t>
  </si>
  <si>
    <r>
      <rPr>
        <sz val="8"/>
        <color theme="1"/>
        <rFont val="Symbol"/>
        <family val="1"/>
        <charset val="2"/>
      </rPr>
      <t>b</t>
    </r>
    <r>
      <rPr>
        <sz val="8"/>
        <color theme="1"/>
        <rFont val="Arial"/>
        <family val="2"/>
        <charset val="162"/>
      </rPr>
      <t xml:space="preserve"> = 1,2 - 0,0014 * L / a =</t>
    </r>
  </si>
  <si>
    <t>t =&lt; 6 mm ise  amax = 0,7 * t  olmalı.     ( t kaynaklanan elemanların max kalınlığı)</t>
  </si>
  <si>
    <t>t &gt; 6 mm ise  amax = 0,7 * t - 2 mm  olmalı.     ( t kaynaklanan elemanların max kalınlığı)</t>
  </si>
  <si>
    <r>
      <t xml:space="preserve">minimum etkin kalınlıki 
</t>
    </r>
    <r>
      <rPr>
        <b/>
        <sz val="8"/>
        <color theme="1"/>
        <rFont val="Arial"/>
        <family val="2"/>
        <charset val="162"/>
      </rPr>
      <t>a</t>
    </r>
    <r>
      <rPr>
        <sz val="8"/>
        <color theme="1"/>
        <rFont val="Arial"/>
        <family val="2"/>
        <charset val="162"/>
      </rPr>
      <t xml:space="preserve"> (mm)</t>
    </r>
  </si>
  <si>
    <r>
      <t xml:space="preserve">minimum köşe kaynak kalınlığı </t>
    </r>
    <r>
      <rPr>
        <b/>
        <sz val="8"/>
        <color theme="1"/>
        <rFont val="Arial"/>
        <family val="2"/>
        <charset val="162"/>
      </rPr>
      <t>a</t>
    </r>
    <r>
      <rPr>
        <sz val="8"/>
        <color theme="1"/>
        <rFont val="Arial"/>
        <family val="2"/>
        <charset val="162"/>
      </rPr>
      <t xml:space="preserve"> (mm)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</si>
</sst>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8"/>
      <color theme="9" tint="-0.499984740745262"/>
      <name val="Arial"/>
      <family val="2"/>
      <charset val="162"/>
    </font>
    <font>
      <b/>
      <sz val="12"/>
      <color theme="9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1"/>
      <name val="Arial"/>
      <family val="2"/>
      <charset val="162"/>
    </font>
    <font>
      <sz val="10"/>
      <color rgb="FFFF0000"/>
      <name val="Arial"/>
      <family val="2"/>
      <charset val="162"/>
    </font>
    <font>
      <sz val="8"/>
      <color theme="1"/>
      <name val="Symbol"/>
      <family val="1"/>
      <charset val="2"/>
    </font>
    <font>
      <vertAlign val="subscript"/>
      <sz val="8"/>
      <color theme="1"/>
      <name val="Arial"/>
      <family val="2"/>
      <charset val="162"/>
    </font>
    <font>
      <sz val="6"/>
      <color theme="1"/>
      <name val="Arial"/>
      <family val="2"/>
      <charset val="162"/>
    </font>
    <font>
      <sz val="8"/>
      <color theme="1"/>
      <name val="Calibri"/>
      <family val="2"/>
      <charset val="162"/>
    </font>
    <font>
      <sz val="8"/>
      <color theme="1"/>
      <name val="Aria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 style="medium">
        <color auto="1"/>
      </top>
      <bottom/>
      <diagonal/>
    </border>
    <border>
      <left/>
      <right style="mediumDashed">
        <color auto="1"/>
      </right>
      <top style="medium">
        <color auto="1"/>
      </top>
      <bottom/>
      <diagonal/>
    </border>
    <border>
      <left style="mediumDashed">
        <color auto="1"/>
      </left>
      <right/>
      <top/>
      <bottom style="medium">
        <color auto="1"/>
      </bottom>
      <diagonal/>
    </border>
    <border>
      <left/>
      <right style="mediumDashed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9" fillId="0" borderId="0" xfId="0" applyFont="1" applyAlignment="1" applyProtection="1">
      <alignment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9" fillId="0" borderId="6" xfId="0" applyFont="1" applyBorder="1" applyAlignment="1" applyProtection="1">
      <alignment vertical="center"/>
      <protection hidden="1"/>
    </xf>
    <xf numFmtId="0" fontId="9" fillId="0" borderId="11" xfId="0" applyFont="1" applyBorder="1" applyAlignment="1" applyProtection="1">
      <alignment vertical="center"/>
      <protection hidden="1"/>
    </xf>
    <xf numFmtId="0" fontId="9" fillId="0" borderId="12" xfId="0" applyFont="1" applyBorder="1" applyAlignment="1" applyProtection="1">
      <alignment vertical="center"/>
      <protection hidden="1"/>
    </xf>
    <xf numFmtId="0" fontId="9" fillId="0" borderId="13" xfId="0" applyFont="1" applyBorder="1" applyAlignment="1" applyProtection="1">
      <alignment vertical="center"/>
      <protection hidden="1"/>
    </xf>
    <xf numFmtId="0" fontId="9" fillId="0" borderId="17" xfId="0" applyFont="1" applyBorder="1" applyAlignment="1" applyProtection="1">
      <alignment vertical="center"/>
      <protection hidden="1"/>
    </xf>
    <xf numFmtId="0" fontId="9" fillId="0" borderId="18" xfId="0" applyFont="1" applyBorder="1" applyAlignment="1" applyProtection="1">
      <alignment vertical="center"/>
      <protection hidden="1"/>
    </xf>
    <xf numFmtId="0" fontId="13" fillId="0" borderId="14" xfId="0" applyFont="1" applyBorder="1" applyAlignment="1" applyProtection="1">
      <alignment vertical="center"/>
      <protection hidden="1"/>
    </xf>
    <xf numFmtId="0" fontId="9" fillId="0" borderId="15" xfId="0" applyFont="1" applyBorder="1" applyAlignment="1" applyProtection="1">
      <alignment vertical="center"/>
      <protection hidden="1"/>
    </xf>
    <xf numFmtId="0" fontId="9" fillId="0" borderId="16" xfId="0" applyFont="1" applyBorder="1" applyAlignment="1" applyProtection="1">
      <alignment vertical="center"/>
      <protection hidden="1"/>
    </xf>
    <xf numFmtId="0" fontId="9" fillId="0" borderId="14" xfId="0" applyFont="1" applyBorder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10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9" fillId="0" borderId="25" xfId="0" applyFont="1" applyBorder="1" applyAlignment="1" applyProtection="1">
      <alignment vertical="center"/>
      <protection hidden="1"/>
    </xf>
    <xf numFmtId="0" fontId="9" fillId="0" borderId="26" xfId="0" applyFont="1" applyBorder="1" applyAlignment="1" applyProtection="1">
      <alignment vertical="center"/>
      <protection hidden="1"/>
    </xf>
    <xf numFmtId="0" fontId="9" fillId="0" borderId="27" xfId="0" applyFont="1" applyBorder="1" applyAlignment="1" applyProtection="1">
      <alignment vertical="center"/>
      <protection hidden="1"/>
    </xf>
    <xf numFmtId="0" fontId="13" fillId="0" borderId="28" xfId="0" applyFont="1" applyBorder="1" applyAlignment="1" applyProtection="1">
      <alignment vertical="center"/>
      <protection hidden="1"/>
    </xf>
    <xf numFmtId="0" fontId="9" fillId="0" borderId="29" xfId="0" applyFont="1" applyBorder="1" applyAlignment="1" applyProtection="1">
      <alignment vertical="center"/>
      <protection hidden="1"/>
    </xf>
    <xf numFmtId="0" fontId="9" fillId="0" borderId="30" xfId="0" applyFont="1" applyBorder="1" applyAlignment="1" applyProtection="1">
      <alignment vertical="center"/>
      <protection hidden="1"/>
    </xf>
    <xf numFmtId="0" fontId="9" fillId="0" borderId="28" xfId="0" applyFont="1" applyBorder="1" applyAlignment="1" applyProtection="1">
      <alignment vertical="center"/>
      <protection hidden="1"/>
    </xf>
    <xf numFmtId="0" fontId="9" fillId="0" borderId="34" xfId="0" applyFont="1" applyBorder="1" applyAlignment="1" applyProtection="1">
      <alignment vertical="center"/>
      <protection hidden="1"/>
    </xf>
    <xf numFmtId="0" fontId="9" fillId="0" borderId="35" xfId="0" applyFont="1" applyBorder="1" applyAlignment="1" applyProtection="1">
      <alignment vertical="center"/>
      <protection hidden="1"/>
    </xf>
    <xf numFmtId="0" fontId="9" fillId="0" borderId="36" xfId="0" applyFont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alignment vertical="center"/>
      <protection hidden="1"/>
    </xf>
    <xf numFmtId="0" fontId="9" fillId="0" borderId="37" xfId="0" applyFont="1" applyBorder="1" applyAlignment="1" applyProtection="1">
      <alignment vertical="center"/>
      <protection hidden="1"/>
    </xf>
    <xf numFmtId="0" fontId="9" fillId="0" borderId="38" xfId="0" applyFont="1" applyBorder="1" applyAlignment="1" applyProtection="1">
      <alignment vertical="center"/>
      <protection hidden="1"/>
    </xf>
    <xf numFmtId="0" fontId="9" fillId="0" borderId="32" xfId="0" applyFont="1" applyBorder="1" applyAlignment="1" applyProtection="1">
      <alignment vertical="center"/>
      <protection hidden="1"/>
    </xf>
    <xf numFmtId="0" fontId="9" fillId="0" borderId="39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9" fillId="0" borderId="31" xfId="0" applyFont="1" applyBorder="1" applyAlignment="1" applyProtection="1">
      <alignment vertical="center"/>
      <protection hidden="1"/>
    </xf>
    <xf numFmtId="0" fontId="9" fillId="0" borderId="33" xfId="0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0" fontId="9" fillId="0" borderId="26" xfId="0" applyFont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 textRotation="90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9" fillId="5" borderId="4" xfId="0" applyFont="1" applyFill="1" applyBorder="1" applyAlignment="1" applyProtection="1">
      <alignment horizontal="center" vertical="center" wrapText="1"/>
      <protection hidden="1"/>
    </xf>
    <xf numFmtId="0" fontId="9" fillId="5" borderId="40" xfId="0" applyFont="1" applyFill="1" applyBorder="1" applyAlignment="1" applyProtection="1">
      <alignment horizontal="center" vertical="center" wrapText="1"/>
      <protection hidden="1"/>
    </xf>
    <xf numFmtId="0" fontId="9" fillId="5" borderId="8" xfId="0" applyFont="1" applyFill="1" applyBorder="1" applyAlignment="1" applyProtection="1">
      <alignment horizontal="center" vertical="center"/>
      <protection hidden="1"/>
    </xf>
    <xf numFmtId="0" fontId="9" fillId="5" borderId="9" xfId="0" applyFont="1" applyFill="1" applyBorder="1" applyAlignment="1" applyProtection="1">
      <alignment horizontal="center" vertical="center"/>
      <protection hidden="1"/>
    </xf>
    <xf numFmtId="0" fontId="9" fillId="5" borderId="10" xfId="0" applyFont="1" applyFill="1" applyBorder="1" applyAlignment="1" applyProtection="1">
      <alignment horizontal="center" vertical="center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0" fontId="9" fillId="5" borderId="23" xfId="0" applyFont="1" applyFill="1" applyBorder="1" applyAlignment="1" applyProtection="1">
      <alignment horizontal="center" vertical="center"/>
      <protection hidden="1"/>
    </xf>
    <xf numFmtId="0" fontId="9" fillId="5" borderId="24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9" fillId="5" borderId="11" xfId="0" applyFont="1" applyFill="1" applyBorder="1" applyAlignment="1" applyProtection="1">
      <alignment horizontal="center" vertical="center" wrapText="1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7" xfId="0" applyFont="1" applyFill="1" applyBorder="1" applyAlignment="1" applyProtection="1">
      <alignment horizontal="center" vertical="center" wrapText="1"/>
      <protection hidden="1"/>
    </xf>
    <xf numFmtId="0" fontId="9" fillId="5" borderId="0" xfId="0" applyFont="1" applyFill="1" applyBorder="1" applyAlignment="1" applyProtection="1">
      <alignment horizontal="center" vertical="center" wrapText="1"/>
      <protection hidden="1"/>
    </xf>
    <xf numFmtId="0" fontId="9" fillId="5" borderId="18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center" vertical="center" wrapText="1"/>
      <protection hidden="1"/>
    </xf>
    <xf numFmtId="0" fontId="9" fillId="5" borderId="16" xfId="0" applyFont="1" applyFill="1" applyBorder="1" applyAlignment="1" applyProtection="1">
      <alignment horizontal="center" vertical="center" wrapText="1"/>
      <protection hidden="1"/>
    </xf>
    <xf numFmtId="0" fontId="9" fillId="5" borderId="19" xfId="0" applyFont="1" applyFill="1" applyBorder="1" applyAlignment="1" applyProtection="1">
      <alignment horizontal="center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8" xfId="0" applyFont="1" applyFill="1" applyBorder="1" applyAlignment="1" applyProtection="1">
      <alignment horizontal="center" vertical="center" wrapText="1"/>
      <protection hidden="1"/>
    </xf>
    <xf numFmtId="0" fontId="9" fillId="5" borderId="9" xfId="0" applyFont="1" applyFill="1" applyBorder="1" applyAlignment="1" applyProtection="1">
      <alignment horizontal="center" vertical="center" wrapText="1"/>
      <protection hidden="1"/>
    </xf>
    <xf numFmtId="0" fontId="9" fillId="5" borderId="10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right" vertical="center"/>
      <protection locked="0"/>
    </xf>
    <xf numFmtId="0" fontId="9" fillId="3" borderId="0" xfId="0" applyFont="1" applyFill="1" applyBorder="1" applyAlignment="1" applyProtection="1">
      <alignment horizontal="center" vertical="center" textRotation="90"/>
      <protection locked="0"/>
    </xf>
    <xf numFmtId="0" fontId="17" fillId="0" borderId="11" xfId="0" applyFont="1" applyBorder="1" applyAlignment="1" applyProtection="1">
      <alignment horizontal="center" vertical="center" wrapText="1"/>
      <protection hidden="1"/>
    </xf>
    <xf numFmtId="0" fontId="17" fillId="0" borderId="12" xfId="0" applyFont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 applyProtection="1">
      <alignment horizontal="center" vertical="center" wrapText="1"/>
      <protection hidden="1"/>
    </xf>
    <xf numFmtId="0" fontId="17" fillId="0" borderId="17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 applyProtection="1">
      <alignment horizontal="center" vertical="center" wrapText="1"/>
      <protection hidden="1"/>
    </xf>
    <xf numFmtId="0" fontId="17" fillId="0" borderId="15" xfId="0" applyFont="1" applyBorder="1" applyAlignment="1" applyProtection="1">
      <alignment horizontal="center" vertical="center" wrapText="1"/>
      <protection hidden="1"/>
    </xf>
    <xf numFmtId="0" fontId="17" fillId="0" borderId="16" xfId="0" applyFont="1" applyBorder="1" applyAlignment="1" applyProtection="1">
      <alignment horizontal="center" vertical="center" wrapText="1"/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18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179070</xdr:colOff>
      <xdr:row>37</xdr:row>
      <xdr:rowOff>60960</xdr:rowOff>
    </xdr:from>
    <xdr:to>
      <xdr:col>20</xdr:col>
      <xdr:colOff>125730</xdr:colOff>
      <xdr:row>37</xdr:row>
      <xdr:rowOff>60960</xdr:rowOff>
    </xdr:to>
    <xdr:cxnSp macro="">
      <xdr:nvCxnSpPr>
        <xdr:cNvPr id="290" name="Straight Arrow Connector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CxnSpPr/>
      </xdr:nvCxnSpPr>
      <xdr:spPr>
        <a:xfrm>
          <a:off x="3417570" y="18432780"/>
          <a:ext cx="518160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</xdr:colOff>
      <xdr:row>33</xdr:row>
      <xdr:rowOff>80010</xdr:rowOff>
    </xdr:from>
    <xdr:to>
      <xdr:col>15</xdr:col>
      <xdr:colOff>0</xdr:colOff>
      <xdr:row>33</xdr:row>
      <xdr:rowOff>125729</xdr:rowOff>
    </xdr:to>
    <xdr:sp macro="" textlink="">
      <xdr:nvSpPr>
        <xdr:cNvPr id="293" name="Rectangl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527810" y="17926050"/>
          <a:ext cx="1329690" cy="45719"/>
        </a:xfrm>
        <a:prstGeom prst="rect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8</xdr:col>
      <xdr:colOff>7620</xdr:colOff>
      <xdr:row>41</xdr:row>
      <xdr:rowOff>11430</xdr:rowOff>
    </xdr:from>
    <xdr:to>
      <xdr:col>15</xdr:col>
      <xdr:colOff>3810</xdr:colOff>
      <xdr:row>41</xdr:row>
      <xdr:rowOff>57149</xdr:rowOff>
    </xdr:to>
    <xdr:sp macro="" textlink="">
      <xdr:nvSpPr>
        <xdr:cNvPr id="294" name="Rectangle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1531620" y="18909030"/>
          <a:ext cx="1329690" cy="45719"/>
        </a:xfrm>
        <a:prstGeom prst="rect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121920</xdr:colOff>
      <xdr:row>33</xdr:row>
      <xdr:rowOff>133350</xdr:rowOff>
    </xdr:from>
    <xdr:to>
      <xdr:col>7</xdr:col>
      <xdr:colOff>140970</xdr:colOff>
      <xdr:row>33</xdr:row>
      <xdr:rowOff>133350</xdr:rowOff>
    </xdr:to>
    <xdr:cxnSp macro="">
      <xdr:nvCxnSpPr>
        <xdr:cNvPr id="296" name="Straight Connector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CxnSpPr/>
      </xdr:nvCxnSpPr>
      <xdr:spPr>
        <a:xfrm flipH="1">
          <a:off x="1264920" y="17979390"/>
          <a:ext cx="209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33</xdr:row>
      <xdr:rowOff>72390</xdr:rowOff>
    </xdr:from>
    <xdr:to>
      <xdr:col>7</xdr:col>
      <xdr:colOff>0</xdr:colOff>
      <xdr:row>41</xdr:row>
      <xdr:rowOff>68580</xdr:rowOff>
    </xdr:to>
    <xdr:cxnSp macro="">
      <xdr:nvCxnSpPr>
        <xdr:cNvPr id="298" name="Straight Connector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CxnSpPr/>
      </xdr:nvCxnSpPr>
      <xdr:spPr>
        <a:xfrm>
          <a:off x="1333500" y="17918430"/>
          <a:ext cx="0" cy="1047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118110</xdr:colOff>
      <xdr:row>41</xdr:row>
      <xdr:rowOff>0</xdr:rowOff>
    </xdr:from>
    <xdr:to>
      <xdr:col>7</xdr:col>
      <xdr:colOff>137160</xdr:colOff>
      <xdr:row>41</xdr:row>
      <xdr:rowOff>0</xdr:rowOff>
    </xdr:to>
    <xdr:cxnSp macro="">
      <xdr:nvCxnSpPr>
        <xdr:cNvPr id="300" name="Straight Connector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CxnSpPr/>
      </xdr:nvCxnSpPr>
      <xdr:spPr>
        <a:xfrm flipH="1">
          <a:off x="1261110" y="18897600"/>
          <a:ext cx="209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148590</xdr:colOff>
      <xdr:row>33</xdr:row>
      <xdr:rowOff>95250</xdr:rowOff>
    </xdr:from>
    <xdr:to>
      <xdr:col>7</xdr:col>
      <xdr:colOff>34290</xdr:colOff>
      <xdr:row>34</xdr:row>
      <xdr:rowOff>38100</xdr:rowOff>
    </xdr:to>
    <xdr:cxnSp macro="">
      <xdr:nvCxnSpPr>
        <xdr:cNvPr id="303" name="Straight Connector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CxnSpPr/>
      </xdr:nvCxnSpPr>
      <xdr:spPr>
        <a:xfrm flipH="1">
          <a:off x="1291590" y="17941290"/>
          <a:ext cx="76200" cy="800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40</xdr:row>
      <xdr:rowOff>95250</xdr:rowOff>
    </xdr:from>
    <xdr:to>
      <xdr:col>7</xdr:col>
      <xdr:colOff>38100</xdr:colOff>
      <xdr:row>41</xdr:row>
      <xdr:rowOff>38100</xdr:rowOff>
    </xdr:to>
    <xdr:cxnSp macro="">
      <xdr:nvCxnSpPr>
        <xdr:cNvPr id="304" name="Straight Connector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CxnSpPr/>
      </xdr:nvCxnSpPr>
      <xdr:spPr>
        <a:xfrm flipH="1">
          <a:off x="1295400" y="18855690"/>
          <a:ext cx="76200" cy="800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125730</xdr:colOff>
      <xdr:row>43</xdr:row>
      <xdr:rowOff>0</xdr:rowOff>
    </xdr:from>
    <xdr:to>
      <xdr:col>15</xdr:col>
      <xdr:colOff>68580</xdr:colOff>
      <xdr:row>43</xdr:row>
      <xdr:rowOff>0</xdr:rowOff>
    </xdr:to>
    <xdr:cxnSp macro="">
      <xdr:nvCxnSpPr>
        <xdr:cNvPr id="306" name="Straight Connector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CxnSpPr/>
      </xdr:nvCxnSpPr>
      <xdr:spPr>
        <a:xfrm>
          <a:off x="1459230" y="19156680"/>
          <a:ext cx="1466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41</xdr:row>
      <xdr:rowOff>110490</xdr:rowOff>
    </xdr:from>
    <xdr:to>
      <xdr:col>8</xdr:col>
      <xdr:colOff>0</xdr:colOff>
      <xdr:row>43</xdr:row>
      <xdr:rowOff>64770</xdr:rowOff>
    </xdr:to>
    <xdr:cxnSp macro="">
      <xdr:nvCxnSpPr>
        <xdr:cNvPr id="308" name="Straight Connector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CxnSpPr/>
      </xdr:nvCxnSpPr>
      <xdr:spPr>
        <a:xfrm>
          <a:off x="1524000" y="19008090"/>
          <a:ext cx="0" cy="2133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144780</xdr:colOff>
      <xdr:row>42</xdr:row>
      <xdr:rowOff>95250</xdr:rowOff>
    </xdr:from>
    <xdr:to>
      <xdr:col>8</xdr:col>
      <xdr:colOff>38100</xdr:colOff>
      <xdr:row>43</xdr:row>
      <xdr:rowOff>41910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CxnSpPr/>
      </xdr:nvCxnSpPr>
      <xdr:spPr>
        <a:xfrm flipH="1">
          <a:off x="1478280" y="19122390"/>
          <a:ext cx="8382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152400</xdr:colOff>
      <xdr:row>42</xdr:row>
      <xdr:rowOff>95250</xdr:rowOff>
    </xdr:from>
    <xdr:to>
      <xdr:col>15</xdr:col>
      <xdr:colOff>30480</xdr:colOff>
      <xdr:row>43</xdr:row>
      <xdr:rowOff>41910</xdr:rowOff>
    </xdr:to>
    <xdr:cxnSp macro="">
      <xdr:nvCxnSpPr>
        <xdr:cNvPr id="312" name="Straight Connector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CxnSpPr/>
      </xdr:nvCxnSpPr>
      <xdr:spPr>
        <a:xfrm flipH="1">
          <a:off x="2819400" y="19122390"/>
          <a:ext cx="68580" cy="76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41910</xdr:colOff>
      <xdr:row>31</xdr:row>
      <xdr:rowOff>7620</xdr:rowOff>
    </xdr:from>
    <xdr:to>
      <xdr:col>17</xdr:col>
      <xdr:colOff>148590</xdr:colOff>
      <xdr:row>31</xdr:row>
      <xdr:rowOff>102870</xdr:rowOff>
    </xdr:to>
    <xdr:sp macro="" textlink="">
      <xdr:nvSpPr>
        <xdr:cNvPr id="313" name="Right Triangle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3280410" y="17594580"/>
          <a:ext cx="106680" cy="95250"/>
        </a:xfrm>
        <a:prstGeom prst="rtTriangle">
          <a:avLst/>
        </a:prstGeom>
        <a:noFill/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12</xdr:col>
      <xdr:colOff>121920</xdr:colOff>
      <xdr:row>31</xdr:row>
      <xdr:rowOff>121920</xdr:rowOff>
    </xdr:from>
    <xdr:to>
      <xdr:col>17</xdr:col>
      <xdr:colOff>0</xdr:colOff>
      <xdr:row>33</xdr:row>
      <xdr:rowOff>106680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CxnSpPr/>
      </xdr:nvCxnSpPr>
      <xdr:spPr>
        <a:xfrm flipV="1">
          <a:off x="2407920" y="17708880"/>
          <a:ext cx="830580" cy="2438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100965</xdr:colOff>
      <xdr:row>31</xdr:row>
      <xdr:rowOff>125730</xdr:rowOff>
    </xdr:from>
    <xdr:to>
      <xdr:col>17</xdr:col>
      <xdr:colOff>7620</xdr:colOff>
      <xdr:row>41</xdr:row>
      <xdr:rowOff>57149</xdr:rowOff>
    </xdr:to>
    <xdr:cxnSp macro="">
      <xdr:nvCxnSpPr>
        <xdr:cNvPr id="317" name="Straight Connector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CxnSpPr>
          <a:stCxn id="294" idx="2"/>
        </xdr:cNvCxnSpPr>
      </xdr:nvCxnSpPr>
      <xdr:spPr>
        <a:xfrm flipV="1">
          <a:off x="2196465" y="17712690"/>
          <a:ext cx="1049655" cy="12420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186690</xdr:colOff>
      <xdr:row>34</xdr:row>
      <xdr:rowOff>3810</xdr:rowOff>
    </xdr:from>
    <xdr:to>
      <xdr:col>27</xdr:col>
      <xdr:colOff>125730</xdr:colOff>
      <xdr:row>41</xdr:row>
      <xdr:rowOff>0</xdr:rowOff>
    </xdr:to>
    <xdr:sp macro="" textlink="">
      <xdr:nvSpPr>
        <xdr:cNvPr id="318" name="Rectangle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5139690" y="17987010"/>
          <a:ext cx="129540" cy="910590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27</xdr:col>
      <xdr:colOff>125730</xdr:colOff>
      <xdr:row>31</xdr:row>
      <xdr:rowOff>3810</xdr:rowOff>
    </xdr:from>
    <xdr:to>
      <xdr:col>28</xdr:col>
      <xdr:colOff>64770</xdr:colOff>
      <xdr:row>44</xdr:row>
      <xdr:rowOff>7620</xdr:rowOff>
    </xdr:to>
    <xdr:sp macro="" textlink="">
      <xdr:nvSpPr>
        <xdr:cNvPr id="319" name="Rectangle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5269230" y="17590770"/>
          <a:ext cx="129540" cy="1710690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26</xdr:col>
      <xdr:colOff>171450</xdr:colOff>
      <xdr:row>33</xdr:row>
      <xdr:rowOff>11430</xdr:rowOff>
    </xdr:from>
    <xdr:to>
      <xdr:col>27</xdr:col>
      <xdr:colOff>110490</xdr:colOff>
      <xdr:row>33</xdr:row>
      <xdr:rowOff>125730</xdr:rowOff>
    </xdr:to>
    <xdr:sp macro="" textlink="">
      <xdr:nvSpPr>
        <xdr:cNvPr id="320" name="Right Triangle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 rot="16200000">
          <a:off x="5132070" y="17849850"/>
          <a:ext cx="114300" cy="129540"/>
        </a:xfrm>
        <a:prstGeom prst="rtTriangl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26</xdr:col>
      <xdr:colOff>186690</xdr:colOff>
      <xdr:row>41</xdr:row>
      <xdr:rowOff>15240</xdr:rowOff>
    </xdr:from>
    <xdr:to>
      <xdr:col>27</xdr:col>
      <xdr:colOff>110490</xdr:colOff>
      <xdr:row>42</xdr:row>
      <xdr:rowOff>15240</xdr:rowOff>
    </xdr:to>
    <xdr:sp macro="" textlink="">
      <xdr:nvSpPr>
        <xdr:cNvPr id="321" name="Right Triangle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 rot="10800000">
          <a:off x="5139690" y="18912840"/>
          <a:ext cx="114300" cy="129540"/>
        </a:xfrm>
        <a:prstGeom prst="rtTriangle">
          <a:avLst/>
        </a:prstGeom>
        <a:solidFill>
          <a:schemeClr val="tx1"/>
        </a:solidFill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tr-TR" sz="1100"/>
        </a:p>
      </xdr:txBody>
    </xdr:sp>
    <xdr:clientData/>
  </xdr:twoCellAnchor>
  <xdr:twoCellAnchor>
    <xdr:from>
      <xdr:col>27</xdr:col>
      <xdr:colOff>60960</xdr:colOff>
      <xdr:row>42</xdr:row>
      <xdr:rowOff>125730</xdr:rowOff>
    </xdr:from>
    <xdr:to>
      <xdr:col>28</xdr:col>
      <xdr:colOff>125730</xdr:colOff>
      <xdr:row>42</xdr:row>
      <xdr:rowOff>125730</xdr:rowOff>
    </xdr:to>
    <xdr:cxnSp macro="">
      <xdr:nvCxnSpPr>
        <xdr:cNvPr id="323" name="Straight Connector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CxnSpPr/>
      </xdr:nvCxnSpPr>
      <xdr:spPr>
        <a:xfrm>
          <a:off x="5204460" y="19152870"/>
          <a:ext cx="25527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83820</xdr:colOff>
      <xdr:row>42</xdr:row>
      <xdr:rowOff>87630</xdr:rowOff>
    </xdr:from>
    <xdr:to>
      <xdr:col>27</xdr:col>
      <xdr:colOff>160020</xdr:colOff>
      <xdr:row>43</xdr:row>
      <xdr:rowOff>49530</xdr:rowOff>
    </xdr:to>
    <xdr:cxnSp macro="">
      <xdr:nvCxnSpPr>
        <xdr:cNvPr id="325" name="Straight Connector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/>
      </xdr:nvCxnSpPr>
      <xdr:spPr>
        <a:xfrm flipH="1">
          <a:off x="5227320" y="19114770"/>
          <a:ext cx="76200" cy="914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30480</xdr:colOff>
      <xdr:row>42</xdr:row>
      <xdr:rowOff>80010</xdr:rowOff>
    </xdr:from>
    <xdr:to>
      <xdr:col>28</xdr:col>
      <xdr:colOff>106680</xdr:colOff>
      <xdr:row>43</xdr:row>
      <xdr:rowOff>41910</xdr:rowOff>
    </xdr:to>
    <xdr:cxnSp macro="">
      <xdr:nvCxnSpPr>
        <xdr:cNvPr id="326" name="Straight Connector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/>
      </xdr:nvCxnSpPr>
      <xdr:spPr>
        <a:xfrm flipH="1">
          <a:off x="5364480" y="19107150"/>
          <a:ext cx="76200" cy="914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114300</xdr:colOff>
      <xdr:row>39</xdr:row>
      <xdr:rowOff>68580</xdr:rowOff>
    </xdr:from>
    <xdr:to>
      <xdr:col>27</xdr:col>
      <xdr:colOff>179070</xdr:colOff>
      <xdr:row>39</xdr:row>
      <xdr:rowOff>68580</xdr:rowOff>
    </xdr:to>
    <xdr:cxnSp macro="">
      <xdr:nvCxnSpPr>
        <xdr:cNvPr id="327" name="Straight Connector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CxnSpPr/>
      </xdr:nvCxnSpPr>
      <xdr:spPr>
        <a:xfrm>
          <a:off x="5067300" y="18699480"/>
          <a:ext cx="25527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137160</xdr:colOff>
      <xdr:row>39</xdr:row>
      <xdr:rowOff>30480</xdr:rowOff>
    </xdr:from>
    <xdr:to>
      <xdr:col>27</xdr:col>
      <xdr:colOff>22860</xdr:colOff>
      <xdr:row>39</xdr:row>
      <xdr:rowOff>121920</xdr:rowOff>
    </xdr:to>
    <xdr:cxnSp macro="">
      <xdr:nvCxnSpPr>
        <xdr:cNvPr id="328" name="Straight Connector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/>
      </xdr:nvCxnSpPr>
      <xdr:spPr>
        <a:xfrm flipH="1">
          <a:off x="5090160" y="18661380"/>
          <a:ext cx="76200" cy="914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83820</xdr:colOff>
      <xdr:row>39</xdr:row>
      <xdr:rowOff>22860</xdr:rowOff>
    </xdr:from>
    <xdr:to>
      <xdr:col>27</xdr:col>
      <xdr:colOff>160020</xdr:colOff>
      <xdr:row>39</xdr:row>
      <xdr:rowOff>114300</xdr:rowOff>
    </xdr:to>
    <xdr:cxnSp macro="">
      <xdr:nvCxnSpPr>
        <xdr:cNvPr id="329" name="Straight Connector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/>
      </xdr:nvCxnSpPr>
      <xdr:spPr>
        <a:xfrm flipH="1">
          <a:off x="5227320" y="18653760"/>
          <a:ext cx="76200" cy="914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chemeClr val="tx1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102"/>
  <sheetViews>
    <sheetView showGridLines="0" tabSelected="1" zoomScaleNormal="100" workbookViewId="0">
      <selection activeCell="AV11" sqref="AV11"/>
    </sheetView>
  </sheetViews>
  <sheetFormatPr defaultColWidth="8.85546875" defaultRowHeight="11.25"/>
  <cols>
    <col min="1" max="849" width="2.7109375" style="1" customWidth="1"/>
    <col min="850" max="16384" width="8.85546875" style="1"/>
  </cols>
  <sheetData>
    <row r="1" spans="2:44" ht="12" thickBot="1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</row>
    <row r="2" spans="2:44" ht="48.75" customHeight="1">
      <c r="B2" s="74" t="s">
        <v>72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6"/>
    </row>
    <row r="3" spans="2:44" ht="11.2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 t="s">
        <v>0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5"/>
    </row>
    <row r="4" spans="2:44" ht="11.25" customHeight="1">
      <c r="B4" s="2"/>
      <c r="C4" s="77" t="s">
        <v>1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9"/>
      <c r="T4" s="6"/>
      <c r="U4" s="7"/>
      <c r="V4" s="7"/>
      <c r="W4" s="7"/>
      <c r="X4" s="7"/>
      <c r="Y4" s="7"/>
      <c r="Z4" s="8"/>
      <c r="AA4" s="3"/>
      <c r="AB4" s="3"/>
      <c r="AC4" s="66" t="s">
        <v>56</v>
      </c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3"/>
      <c r="AP4" s="3"/>
      <c r="AQ4" s="3"/>
      <c r="AR4" s="5"/>
    </row>
    <row r="5" spans="2:44" ht="11.25" customHeight="1">
      <c r="B5" s="2"/>
      <c r="C5" s="80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2"/>
      <c r="T5" s="9"/>
      <c r="U5" s="52"/>
      <c r="V5" s="52"/>
      <c r="W5" s="52"/>
      <c r="X5" s="52"/>
      <c r="Y5" s="52"/>
      <c r="Z5" s="10"/>
      <c r="AA5" s="52"/>
      <c r="AB5" s="52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52"/>
      <c r="AP5" s="52"/>
      <c r="AQ5" s="52"/>
      <c r="AR5" s="5"/>
    </row>
    <row r="6" spans="2:44" ht="11.25" customHeight="1">
      <c r="B6" s="2"/>
      <c r="C6" s="83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  <c r="T6" s="9"/>
      <c r="U6" s="3"/>
      <c r="V6" s="3"/>
      <c r="W6" s="3"/>
      <c r="X6" s="3"/>
      <c r="Y6" s="3"/>
      <c r="Z6" s="10"/>
      <c r="AA6" s="3"/>
      <c r="AB6" s="3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3"/>
      <c r="AP6" s="3"/>
      <c r="AQ6" s="3"/>
      <c r="AR6" s="5"/>
    </row>
    <row r="7" spans="2:44" ht="11.25" customHeight="1">
      <c r="B7" s="2"/>
      <c r="C7" s="77" t="s">
        <v>3</v>
      </c>
      <c r="D7" s="78"/>
      <c r="E7" s="78"/>
      <c r="F7" s="78"/>
      <c r="G7" s="79"/>
      <c r="H7" s="68" t="s">
        <v>4</v>
      </c>
      <c r="I7" s="69"/>
      <c r="J7" s="69"/>
      <c r="K7" s="69"/>
      <c r="L7" s="69"/>
      <c r="M7" s="70"/>
      <c r="N7" s="89" t="s">
        <v>5</v>
      </c>
      <c r="O7" s="90"/>
      <c r="P7" s="90"/>
      <c r="Q7" s="90"/>
      <c r="R7" s="90"/>
      <c r="S7" s="91"/>
      <c r="T7" s="9"/>
      <c r="U7" s="3"/>
      <c r="V7" s="3"/>
      <c r="W7" s="3"/>
      <c r="X7" s="3"/>
      <c r="Y7" s="3"/>
      <c r="Z7" s="10"/>
      <c r="AA7" s="3"/>
      <c r="AB7" s="3"/>
      <c r="AC7" s="66" t="s">
        <v>57</v>
      </c>
      <c r="AD7" s="66"/>
      <c r="AE7" s="66"/>
      <c r="AF7" s="66"/>
      <c r="AG7" s="66"/>
      <c r="AH7" s="66"/>
      <c r="AI7" s="65" t="s">
        <v>114</v>
      </c>
      <c r="AJ7" s="66"/>
      <c r="AK7" s="66"/>
      <c r="AL7" s="66"/>
      <c r="AM7" s="66"/>
      <c r="AN7" s="66"/>
      <c r="AO7" s="3"/>
      <c r="AP7" s="3"/>
      <c r="AQ7" s="3"/>
      <c r="AR7" s="5"/>
    </row>
    <row r="8" spans="2:44" ht="11.25" customHeight="1">
      <c r="B8" s="2"/>
      <c r="C8" s="80"/>
      <c r="D8" s="81"/>
      <c r="E8" s="81"/>
      <c r="F8" s="81"/>
      <c r="G8" s="82"/>
      <c r="H8" s="68" t="s">
        <v>6</v>
      </c>
      <c r="I8" s="69"/>
      <c r="J8" s="70"/>
      <c r="K8" s="68" t="s">
        <v>7</v>
      </c>
      <c r="L8" s="69"/>
      <c r="M8" s="70"/>
      <c r="N8" s="68" t="s">
        <v>6</v>
      </c>
      <c r="O8" s="69"/>
      <c r="P8" s="70"/>
      <c r="Q8" s="68" t="s">
        <v>7</v>
      </c>
      <c r="R8" s="69"/>
      <c r="S8" s="70"/>
      <c r="T8" s="9"/>
      <c r="U8" s="3"/>
      <c r="V8" s="3"/>
      <c r="W8" s="3"/>
      <c r="X8" s="3"/>
      <c r="Y8" s="3"/>
      <c r="Z8" s="10"/>
      <c r="AA8" s="3"/>
      <c r="AB8" s="3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3"/>
      <c r="AP8" s="3"/>
      <c r="AQ8" s="3"/>
      <c r="AR8" s="5"/>
    </row>
    <row r="9" spans="2:44" ht="11.25" customHeight="1" thickBot="1">
      <c r="B9" s="2"/>
      <c r="C9" s="86"/>
      <c r="D9" s="87"/>
      <c r="E9" s="87"/>
      <c r="F9" s="87"/>
      <c r="G9" s="88"/>
      <c r="H9" s="71" t="s">
        <v>8</v>
      </c>
      <c r="I9" s="72"/>
      <c r="J9" s="73"/>
      <c r="K9" s="71" t="s">
        <v>8</v>
      </c>
      <c r="L9" s="72"/>
      <c r="M9" s="73"/>
      <c r="N9" s="71" t="s">
        <v>8</v>
      </c>
      <c r="O9" s="72"/>
      <c r="P9" s="73"/>
      <c r="Q9" s="71" t="s">
        <v>8</v>
      </c>
      <c r="R9" s="72"/>
      <c r="S9" s="73"/>
      <c r="T9" s="9"/>
      <c r="U9" s="3"/>
      <c r="V9" s="3"/>
      <c r="W9" s="3"/>
      <c r="X9" s="3"/>
      <c r="Y9" s="3"/>
      <c r="Z9" s="10"/>
      <c r="AA9" s="3"/>
      <c r="AB9" s="3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3"/>
      <c r="AP9" s="3"/>
      <c r="AQ9" s="3"/>
      <c r="AR9" s="5"/>
    </row>
    <row r="10" spans="2:44" ht="11.25" customHeight="1" thickTop="1">
      <c r="B10" s="2"/>
      <c r="C10" s="11" t="s">
        <v>9</v>
      </c>
      <c r="D10" s="12"/>
      <c r="E10" s="12"/>
      <c r="F10" s="12"/>
      <c r="G10" s="13"/>
      <c r="H10" s="14"/>
      <c r="I10" s="12"/>
      <c r="J10" s="13"/>
      <c r="K10" s="12"/>
      <c r="L10" s="12"/>
      <c r="M10" s="12"/>
      <c r="N10" s="14"/>
      <c r="O10" s="12"/>
      <c r="P10" s="13"/>
      <c r="Q10" s="12"/>
      <c r="R10" s="12"/>
      <c r="S10" s="13"/>
      <c r="T10" s="9"/>
      <c r="U10" s="3"/>
      <c r="V10" s="3"/>
      <c r="W10" s="3"/>
      <c r="X10" s="3"/>
      <c r="Y10" s="3"/>
      <c r="Z10" s="10"/>
      <c r="AA10" s="3"/>
      <c r="AB10" s="3"/>
      <c r="AC10" s="92" t="s">
        <v>58</v>
      </c>
      <c r="AD10" s="92"/>
      <c r="AE10" s="92"/>
      <c r="AF10" s="92"/>
      <c r="AG10" s="92"/>
      <c r="AH10" s="92"/>
      <c r="AI10" s="92">
        <v>3</v>
      </c>
      <c r="AJ10" s="92"/>
      <c r="AK10" s="92"/>
      <c r="AL10" s="92"/>
      <c r="AM10" s="92"/>
      <c r="AN10" s="92"/>
      <c r="AO10" s="3"/>
      <c r="AP10" s="3"/>
      <c r="AQ10" s="3"/>
      <c r="AR10" s="5"/>
    </row>
    <row r="11" spans="2:44" ht="11.25" customHeight="1">
      <c r="B11" s="2"/>
      <c r="C11" s="15" t="s">
        <v>10</v>
      </c>
      <c r="D11" s="16"/>
      <c r="E11" s="16"/>
      <c r="F11" s="16"/>
      <c r="G11" s="17"/>
      <c r="H11" s="56">
        <v>235</v>
      </c>
      <c r="I11" s="57"/>
      <c r="J11" s="58"/>
      <c r="K11" s="56">
        <v>360</v>
      </c>
      <c r="L11" s="57"/>
      <c r="M11" s="58"/>
      <c r="N11" s="56">
        <v>215</v>
      </c>
      <c r="O11" s="57"/>
      <c r="P11" s="58"/>
      <c r="Q11" s="56">
        <v>360</v>
      </c>
      <c r="R11" s="57"/>
      <c r="S11" s="58"/>
      <c r="T11" s="9"/>
      <c r="U11" s="3"/>
      <c r="V11" s="3"/>
      <c r="W11" s="3"/>
      <c r="X11" s="3"/>
      <c r="Y11" s="3"/>
      <c r="Z11" s="10"/>
      <c r="AA11" s="3"/>
      <c r="AB11" s="3"/>
      <c r="AC11" s="59" t="s">
        <v>59</v>
      </c>
      <c r="AD11" s="59"/>
      <c r="AE11" s="59"/>
      <c r="AF11" s="59"/>
      <c r="AG11" s="59"/>
      <c r="AH11" s="59"/>
      <c r="AI11" s="59">
        <v>5</v>
      </c>
      <c r="AJ11" s="59"/>
      <c r="AK11" s="59"/>
      <c r="AL11" s="59"/>
      <c r="AM11" s="59"/>
      <c r="AN11" s="59"/>
      <c r="AO11" s="3"/>
      <c r="AP11" s="3"/>
      <c r="AQ11" s="3"/>
      <c r="AR11" s="5"/>
    </row>
    <row r="12" spans="2:44" ht="11.25" customHeight="1">
      <c r="B12" s="2"/>
      <c r="C12" s="15" t="s">
        <v>11</v>
      </c>
      <c r="D12" s="16"/>
      <c r="E12" s="16"/>
      <c r="F12" s="16"/>
      <c r="G12" s="17"/>
      <c r="H12" s="56">
        <v>275</v>
      </c>
      <c r="I12" s="57"/>
      <c r="J12" s="58"/>
      <c r="K12" s="56">
        <v>430</v>
      </c>
      <c r="L12" s="57"/>
      <c r="M12" s="58"/>
      <c r="N12" s="56">
        <v>255</v>
      </c>
      <c r="O12" s="57"/>
      <c r="P12" s="58"/>
      <c r="Q12" s="56">
        <v>410</v>
      </c>
      <c r="R12" s="57"/>
      <c r="S12" s="58"/>
      <c r="T12" s="9"/>
      <c r="U12" s="3"/>
      <c r="V12" s="3"/>
      <c r="W12" s="3"/>
      <c r="X12" s="3"/>
      <c r="Y12" s="3"/>
      <c r="Z12" s="10"/>
      <c r="AA12" s="3"/>
      <c r="AB12" s="18"/>
      <c r="AC12" s="59" t="s">
        <v>60</v>
      </c>
      <c r="AD12" s="59"/>
      <c r="AE12" s="59"/>
      <c r="AF12" s="59"/>
      <c r="AG12" s="59"/>
      <c r="AH12" s="59"/>
      <c r="AI12" s="59">
        <v>6</v>
      </c>
      <c r="AJ12" s="59"/>
      <c r="AK12" s="59"/>
      <c r="AL12" s="59"/>
      <c r="AM12" s="59"/>
      <c r="AN12" s="59"/>
      <c r="AO12" s="3"/>
      <c r="AP12" s="3"/>
      <c r="AQ12" s="3"/>
      <c r="AR12" s="5"/>
    </row>
    <row r="13" spans="2:44" ht="11.25" customHeight="1">
      <c r="B13" s="2"/>
      <c r="C13" s="15" t="s">
        <v>12</v>
      </c>
      <c r="D13" s="16"/>
      <c r="E13" s="16"/>
      <c r="F13" s="16"/>
      <c r="G13" s="17"/>
      <c r="H13" s="56">
        <v>355</v>
      </c>
      <c r="I13" s="57"/>
      <c r="J13" s="58"/>
      <c r="K13" s="56">
        <v>510</v>
      </c>
      <c r="L13" s="57"/>
      <c r="M13" s="58"/>
      <c r="N13" s="56">
        <v>335</v>
      </c>
      <c r="O13" s="57"/>
      <c r="P13" s="58"/>
      <c r="Q13" s="56">
        <v>470</v>
      </c>
      <c r="R13" s="57"/>
      <c r="S13" s="58"/>
      <c r="T13" s="9"/>
      <c r="U13" s="3"/>
      <c r="V13" s="3"/>
      <c r="W13" s="3"/>
      <c r="X13" s="3"/>
      <c r="Y13" s="3"/>
      <c r="Z13" s="10"/>
      <c r="AA13" s="3"/>
      <c r="AB13" s="4"/>
      <c r="AC13" s="59" t="s">
        <v>61</v>
      </c>
      <c r="AD13" s="59"/>
      <c r="AE13" s="59"/>
      <c r="AF13" s="59"/>
      <c r="AG13" s="59"/>
      <c r="AH13" s="59"/>
      <c r="AI13" s="59">
        <v>8</v>
      </c>
      <c r="AJ13" s="59"/>
      <c r="AK13" s="59"/>
      <c r="AL13" s="59"/>
      <c r="AM13" s="59"/>
      <c r="AN13" s="59"/>
      <c r="AO13" s="3"/>
      <c r="AP13" s="3"/>
      <c r="AQ13" s="3"/>
      <c r="AR13" s="5"/>
    </row>
    <row r="14" spans="2:44" ht="11.25" customHeight="1" thickBot="1">
      <c r="B14" s="2"/>
      <c r="C14" s="19" t="s">
        <v>13</v>
      </c>
      <c r="D14" s="20"/>
      <c r="E14" s="20"/>
      <c r="F14" s="20"/>
      <c r="G14" s="21"/>
      <c r="H14" s="60">
        <v>440</v>
      </c>
      <c r="I14" s="61"/>
      <c r="J14" s="62"/>
      <c r="K14" s="60">
        <v>550</v>
      </c>
      <c r="L14" s="61"/>
      <c r="M14" s="62"/>
      <c r="N14" s="60">
        <v>410</v>
      </c>
      <c r="O14" s="61"/>
      <c r="P14" s="62"/>
      <c r="Q14" s="60">
        <v>550</v>
      </c>
      <c r="R14" s="61"/>
      <c r="S14" s="62"/>
      <c r="T14" s="9"/>
      <c r="U14" s="3"/>
      <c r="V14" s="3"/>
      <c r="W14" s="3"/>
      <c r="X14" s="3"/>
      <c r="Y14" s="3"/>
      <c r="Z14" s="10"/>
      <c r="AA14" s="3"/>
      <c r="AB14" s="3"/>
      <c r="AC14" s="59" t="s">
        <v>62</v>
      </c>
      <c r="AD14" s="59"/>
      <c r="AE14" s="59"/>
      <c r="AF14" s="59"/>
      <c r="AG14" s="59"/>
      <c r="AH14" s="59"/>
      <c r="AI14" s="59">
        <v>10</v>
      </c>
      <c r="AJ14" s="59"/>
      <c r="AK14" s="59"/>
      <c r="AL14" s="59"/>
      <c r="AM14" s="59"/>
      <c r="AN14" s="59"/>
      <c r="AO14" s="3"/>
      <c r="AP14" s="3"/>
      <c r="AQ14" s="3"/>
      <c r="AR14" s="5"/>
    </row>
    <row r="15" spans="2:44" ht="11.25" customHeight="1">
      <c r="B15" s="2"/>
      <c r="C15" s="22" t="s">
        <v>15</v>
      </c>
      <c r="D15" s="23"/>
      <c r="E15" s="23"/>
      <c r="F15" s="23"/>
      <c r="G15" s="24"/>
      <c r="H15" s="25"/>
      <c r="I15" s="23"/>
      <c r="J15" s="24"/>
      <c r="K15" s="23"/>
      <c r="L15" s="23"/>
      <c r="M15" s="23"/>
      <c r="N15" s="25"/>
      <c r="O15" s="23"/>
      <c r="P15" s="24"/>
      <c r="Q15" s="23"/>
      <c r="R15" s="23"/>
      <c r="S15" s="24"/>
      <c r="T15" s="9" t="s">
        <v>14</v>
      </c>
      <c r="U15" s="3"/>
      <c r="V15" s="3"/>
      <c r="W15" s="108" t="str">
        <f>+AL34</f>
        <v>S355</v>
      </c>
      <c r="X15" s="108"/>
      <c r="Y15" s="108"/>
      <c r="Z15" s="109"/>
      <c r="AA15" s="3"/>
      <c r="AB15" s="3"/>
      <c r="AC15" s="59" t="s">
        <v>63</v>
      </c>
      <c r="AD15" s="59"/>
      <c r="AE15" s="59"/>
      <c r="AF15" s="59"/>
      <c r="AG15" s="59"/>
      <c r="AH15" s="59"/>
      <c r="AI15" s="59">
        <v>13</v>
      </c>
      <c r="AJ15" s="59"/>
      <c r="AK15" s="59"/>
      <c r="AL15" s="59"/>
      <c r="AM15" s="59"/>
      <c r="AN15" s="59"/>
      <c r="AO15" s="3"/>
      <c r="AP15" s="3"/>
      <c r="AQ15" s="3"/>
      <c r="AR15" s="5"/>
    </row>
    <row r="16" spans="2:44" ht="11.25" customHeight="1">
      <c r="B16" s="2"/>
      <c r="C16" s="15" t="s">
        <v>16</v>
      </c>
      <c r="D16" s="16"/>
      <c r="E16" s="16"/>
      <c r="F16" s="16"/>
      <c r="G16" s="17"/>
      <c r="H16" s="56">
        <v>275</v>
      </c>
      <c r="I16" s="57"/>
      <c r="J16" s="58"/>
      <c r="K16" s="56">
        <v>390</v>
      </c>
      <c r="L16" s="57"/>
      <c r="M16" s="58"/>
      <c r="N16" s="56">
        <v>255</v>
      </c>
      <c r="O16" s="57"/>
      <c r="P16" s="58"/>
      <c r="Q16" s="56">
        <v>370</v>
      </c>
      <c r="R16" s="57"/>
      <c r="S16" s="58"/>
      <c r="T16" s="9" t="s">
        <v>17</v>
      </c>
      <c r="U16" s="108">
        <f>MAX(Z40,AC43)</f>
        <v>16</v>
      </c>
      <c r="V16" s="108"/>
      <c r="W16" s="3" t="s">
        <v>18</v>
      </c>
      <c r="X16" s="3"/>
      <c r="Y16" s="3"/>
      <c r="Z16" s="10"/>
      <c r="AA16" s="3"/>
      <c r="AB16" s="3"/>
      <c r="AC16" s="59" t="s">
        <v>64</v>
      </c>
      <c r="AD16" s="59"/>
      <c r="AE16" s="59"/>
      <c r="AF16" s="59"/>
      <c r="AG16" s="59"/>
      <c r="AH16" s="59"/>
      <c r="AI16" s="59">
        <v>16</v>
      </c>
      <c r="AJ16" s="59"/>
      <c r="AK16" s="59"/>
      <c r="AL16" s="59"/>
      <c r="AM16" s="59"/>
      <c r="AN16" s="59"/>
      <c r="AO16" s="3"/>
      <c r="AP16" s="3"/>
      <c r="AQ16" s="3"/>
      <c r="AR16" s="5"/>
    </row>
    <row r="17" spans="2:44" ht="11.25" customHeight="1">
      <c r="B17" s="2"/>
      <c r="C17" s="15" t="s">
        <v>19</v>
      </c>
      <c r="D17" s="16"/>
      <c r="E17" s="16"/>
      <c r="F17" s="16"/>
      <c r="G17" s="17"/>
      <c r="H17" s="56">
        <v>355</v>
      </c>
      <c r="I17" s="57"/>
      <c r="J17" s="58"/>
      <c r="K17" s="56">
        <v>490</v>
      </c>
      <c r="L17" s="57"/>
      <c r="M17" s="58"/>
      <c r="N17" s="56">
        <v>335</v>
      </c>
      <c r="O17" s="57"/>
      <c r="P17" s="58"/>
      <c r="Q17" s="56">
        <v>470</v>
      </c>
      <c r="R17" s="57"/>
      <c r="S17" s="58"/>
      <c r="T17" s="9" t="s">
        <v>20</v>
      </c>
      <c r="U17" s="3"/>
      <c r="V17" s="106">
        <f>IF(U16&lt;=40,INDEX(H11:H29,MATCH(W15,C11:C29,0),0),IF(AND(40&lt;U16,U16&lt;=80),INDEX(N11:N29,MATCH(W15,C11:C29,0),0),"t kalınlık fazla."))</f>
        <v>355</v>
      </c>
      <c r="W17" s="106"/>
      <c r="X17" s="3" t="s">
        <v>8</v>
      </c>
      <c r="Y17" s="3"/>
      <c r="Z17" s="10"/>
      <c r="AA17" s="3"/>
      <c r="AB17" s="3"/>
      <c r="AC17" s="93" t="s">
        <v>65</v>
      </c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3"/>
      <c r="AP17" s="3"/>
      <c r="AQ17" s="3"/>
      <c r="AR17" s="5"/>
    </row>
    <row r="18" spans="2:44" ht="11.25" customHeight="1">
      <c r="B18" s="2"/>
      <c r="C18" s="15" t="s">
        <v>21</v>
      </c>
      <c r="D18" s="16"/>
      <c r="E18" s="16"/>
      <c r="F18" s="16"/>
      <c r="G18" s="17"/>
      <c r="H18" s="56">
        <v>420</v>
      </c>
      <c r="I18" s="57"/>
      <c r="J18" s="58"/>
      <c r="K18" s="56">
        <v>520</v>
      </c>
      <c r="L18" s="57"/>
      <c r="M18" s="58"/>
      <c r="N18" s="56">
        <v>390</v>
      </c>
      <c r="O18" s="57"/>
      <c r="P18" s="58"/>
      <c r="Q18" s="56">
        <v>520</v>
      </c>
      <c r="R18" s="57"/>
      <c r="S18" s="58"/>
      <c r="T18" s="9" t="s">
        <v>22</v>
      </c>
      <c r="U18" s="3"/>
      <c r="V18" s="106">
        <f>IF(U16&lt;=40,INDEX(K11:K29,MATCH(W15,C11:C29,0),0),IF(AND(40&lt;U16,U16&lt;=80),INDEX(Q11:Q29,MATCH(W15,C11:C29,0),0),"t kalınlık fazla."))</f>
        <v>510</v>
      </c>
      <c r="W18" s="106"/>
      <c r="X18" s="3" t="s">
        <v>8</v>
      </c>
      <c r="Y18" s="3"/>
      <c r="Z18" s="10"/>
      <c r="AA18" s="3"/>
      <c r="AB18" s="3"/>
      <c r="AO18" s="3"/>
      <c r="AP18" s="3"/>
      <c r="AQ18" s="3"/>
      <c r="AR18" s="5"/>
    </row>
    <row r="19" spans="2:44" ht="11.25" customHeight="1" thickBot="1">
      <c r="B19" s="2"/>
      <c r="C19" s="19" t="s">
        <v>23</v>
      </c>
      <c r="D19" s="20"/>
      <c r="E19" s="20"/>
      <c r="F19" s="20"/>
      <c r="G19" s="21"/>
      <c r="H19" s="60">
        <v>460</v>
      </c>
      <c r="I19" s="61"/>
      <c r="J19" s="62"/>
      <c r="K19" s="60">
        <v>540</v>
      </c>
      <c r="L19" s="61"/>
      <c r="M19" s="62"/>
      <c r="N19" s="60">
        <v>430</v>
      </c>
      <c r="O19" s="61"/>
      <c r="P19" s="62"/>
      <c r="Q19" s="60">
        <v>540</v>
      </c>
      <c r="R19" s="61"/>
      <c r="S19" s="62"/>
      <c r="T19" s="9"/>
      <c r="U19" s="3"/>
      <c r="V19" s="3"/>
      <c r="W19" s="3"/>
      <c r="X19" s="3"/>
      <c r="Y19" s="3"/>
      <c r="Z19" s="10"/>
      <c r="AA19" s="3"/>
      <c r="AB19" s="3"/>
      <c r="AC19" s="66" t="s">
        <v>66</v>
      </c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3"/>
      <c r="AP19" s="3"/>
      <c r="AQ19" s="3"/>
      <c r="AR19" s="5"/>
    </row>
    <row r="20" spans="2:44" ht="11.25" customHeight="1">
      <c r="B20" s="2"/>
      <c r="C20" s="22" t="s">
        <v>24</v>
      </c>
      <c r="D20" s="23"/>
      <c r="E20" s="23"/>
      <c r="F20" s="23"/>
      <c r="G20" s="24"/>
      <c r="H20" s="25"/>
      <c r="I20" s="23"/>
      <c r="J20" s="24"/>
      <c r="K20" s="23"/>
      <c r="L20" s="23"/>
      <c r="M20" s="23"/>
      <c r="N20" s="25"/>
      <c r="O20" s="23"/>
      <c r="P20" s="24"/>
      <c r="Q20" s="23"/>
      <c r="R20" s="23"/>
      <c r="S20" s="24"/>
      <c r="T20" s="9"/>
      <c r="U20" s="3"/>
      <c r="V20" s="3"/>
      <c r="W20" s="3"/>
      <c r="X20" s="3"/>
      <c r="Y20" s="3"/>
      <c r="Z20" s="10"/>
      <c r="AA20" s="3"/>
      <c r="AB20" s="3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3"/>
      <c r="AP20" s="3"/>
      <c r="AQ20" s="3"/>
      <c r="AR20" s="5"/>
    </row>
    <row r="21" spans="2:44" ht="11.25" customHeight="1">
      <c r="B21" s="2"/>
      <c r="C21" s="15" t="s">
        <v>25</v>
      </c>
      <c r="D21" s="16"/>
      <c r="E21" s="16"/>
      <c r="F21" s="16"/>
      <c r="G21" s="17"/>
      <c r="H21" s="56">
        <v>275</v>
      </c>
      <c r="I21" s="57"/>
      <c r="J21" s="58"/>
      <c r="K21" s="56">
        <v>370</v>
      </c>
      <c r="L21" s="57"/>
      <c r="M21" s="58"/>
      <c r="N21" s="56">
        <v>255</v>
      </c>
      <c r="O21" s="57"/>
      <c r="P21" s="58"/>
      <c r="Q21" s="56">
        <v>360</v>
      </c>
      <c r="R21" s="57"/>
      <c r="S21" s="58"/>
      <c r="T21" s="9"/>
      <c r="U21" s="3"/>
      <c r="V21" s="3"/>
      <c r="W21" s="3"/>
      <c r="X21" s="3"/>
      <c r="Y21" s="3"/>
      <c r="Z21" s="10"/>
      <c r="AA21" s="3"/>
      <c r="AB21" s="3"/>
      <c r="AC21" s="66" t="s">
        <v>57</v>
      </c>
      <c r="AD21" s="66"/>
      <c r="AE21" s="66"/>
      <c r="AF21" s="66"/>
      <c r="AG21" s="66"/>
      <c r="AH21" s="66"/>
      <c r="AI21" s="65" t="s">
        <v>115</v>
      </c>
      <c r="AJ21" s="66"/>
      <c r="AK21" s="66"/>
      <c r="AL21" s="66"/>
      <c r="AM21" s="66"/>
      <c r="AN21" s="66"/>
      <c r="AO21" s="3"/>
      <c r="AP21" s="3"/>
      <c r="AQ21" s="3"/>
      <c r="AR21" s="5"/>
    </row>
    <row r="22" spans="2:44" ht="11.25" customHeight="1" thickBot="1">
      <c r="B22" s="2"/>
      <c r="C22" s="15" t="s">
        <v>26</v>
      </c>
      <c r="D22" s="16"/>
      <c r="E22" s="16"/>
      <c r="F22" s="16"/>
      <c r="G22" s="17"/>
      <c r="H22" s="56">
        <v>355</v>
      </c>
      <c r="I22" s="57"/>
      <c r="J22" s="58"/>
      <c r="K22" s="56">
        <v>470</v>
      </c>
      <c r="L22" s="57"/>
      <c r="M22" s="58"/>
      <c r="N22" s="56">
        <v>335</v>
      </c>
      <c r="O22" s="57"/>
      <c r="P22" s="58"/>
      <c r="Q22" s="56">
        <v>450</v>
      </c>
      <c r="R22" s="57"/>
      <c r="S22" s="58"/>
      <c r="T22" s="9"/>
      <c r="U22" s="3"/>
      <c r="V22" s="3"/>
      <c r="W22" s="3"/>
      <c r="X22" s="3"/>
      <c r="Y22" s="3"/>
      <c r="Z22" s="10"/>
      <c r="AA22" s="3"/>
      <c r="AB22" s="3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3"/>
      <c r="AP22" s="3"/>
      <c r="AQ22" s="3"/>
      <c r="AR22" s="5"/>
    </row>
    <row r="23" spans="2:44" ht="11.25" customHeight="1" thickTop="1">
      <c r="B23" s="2"/>
      <c r="C23" s="15" t="s">
        <v>27</v>
      </c>
      <c r="D23" s="16"/>
      <c r="E23" s="16"/>
      <c r="F23" s="16"/>
      <c r="G23" s="17"/>
      <c r="H23" s="56">
        <v>420</v>
      </c>
      <c r="I23" s="57"/>
      <c r="J23" s="58"/>
      <c r="K23" s="56">
        <v>520</v>
      </c>
      <c r="L23" s="57"/>
      <c r="M23" s="58"/>
      <c r="N23" s="56">
        <v>390</v>
      </c>
      <c r="O23" s="57"/>
      <c r="P23" s="58"/>
      <c r="Q23" s="56">
        <v>500</v>
      </c>
      <c r="R23" s="57"/>
      <c r="S23" s="58"/>
      <c r="T23" s="9"/>
      <c r="U23" s="3"/>
      <c r="V23" s="3"/>
      <c r="W23" s="3"/>
      <c r="X23" s="3"/>
      <c r="Y23" s="3"/>
      <c r="Z23" s="10"/>
      <c r="AA23" s="3"/>
      <c r="AB23" s="3"/>
      <c r="AC23" s="92" t="s">
        <v>58</v>
      </c>
      <c r="AD23" s="92"/>
      <c r="AE23" s="92"/>
      <c r="AF23" s="92"/>
      <c r="AG23" s="92"/>
      <c r="AH23" s="92"/>
      <c r="AI23" s="92">
        <v>3</v>
      </c>
      <c r="AJ23" s="92"/>
      <c r="AK23" s="92"/>
      <c r="AL23" s="92"/>
      <c r="AM23" s="92"/>
      <c r="AN23" s="92"/>
      <c r="AO23" s="3"/>
      <c r="AP23" s="3"/>
      <c r="AQ23" s="3"/>
      <c r="AR23" s="5"/>
    </row>
    <row r="24" spans="2:44" ht="11.25" customHeight="1" thickBot="1">
      <c r="B24" s="2"/>
      <c r="C24" s="19" t="s">
        <v>28</v>
      </c>
      <c r="D24" s="20"/>
      <c r="E24" s="20"/>
      <c r="F24" s="20"/>
      <c r="G24" s="21"/>
      <c r="H24" s="60">
        <v>460</v>
      </c>
      <c r="I24" s="61"/>
      <c r="J24" s="62"/>
      <c r="K24" s="60">
        <v>540</v>
      </c>
      <c r="L24" s="61"/>
      <c r="M24" s="62"/>
      <c r="N24" s="60">
        <v>430</v>
      </c>
      <c r="O24" s="61"/>
      <c r="P24" s="62"/>
      <c r="Q24" s="60">
        <v>530</v>
      </c>
      <c r="R24" s="61"/>
      <c r="S24" s="62"/>
      <c r="Y24" s="3"/>
      <c r="Z24" s="10"/>
      <c r="AA24" s="3"/>
      <c r="AB24" s="3"/>
      <c r="AC24" s="59" t="s">
        <v>59</v>
      </c>
      <c r="AD24" s="59"/>
      <c r="AE24" s="59"/>
      <c r="AF24" s="59"/>
      <c r="AG24" s="59"/>
      <c r="AH24" s="59"/>
      <c r="AI24" s="59">
        <v>3.5</v>
      </c>
      <c r="AJ24" s="59"/>
      <c r="AK24" s="59"/>
      <c r="AL24" s="59"/>
      <c r="AM24" s="59"/>
      <c r="AN24" s="59"/>
      <c r="AO24" s="3"/>
      <c r="AP24" s="3"/>
      <c r="AQ24" s="3"/>
      <c r="AR24" s="5"/>
    </row>
    <row r="25" spans="2:44" ht="11.25" customHeight="1">
      <c r="B25" s="2"/>
      <c r="C25" s="22" t="s">
        <v>29</v>
      </c>
      <c r="D25" s="23"/>
      <c r="E25" s="23"/>
      <c r="F25" s="23"/>
      <c r="G25" s="24"/>
      <c r="H25" s="25"/>
      <c r="I25" s="23"/>
      <c r="J25" s="24"/>
      <c r="K25" s="23"/>
      <c r="L25" s="23"/>
      <c r="M25" s="23"/>
      <c r="N25" s="25"/>
      <c r="O25" s="23"/>
      <c r="P25" s="24"/>
      <c r="Q25" s="23"/>
      <c r="R25" s="23"/>
      <c r="S25" s="24"/>
      <c r="Y25" s="3"/>
      <c r="Z25" s="10"/>
      <c r="AA25" s="3"/>
      <c r="AB25" s="3"/>
      <c r="AC25" s="59" t="s">
        <v>60</v>
      </c>
      <c r="AD25" s="59"/>
      <c r="AE25" s="59"/>
      <c r="AF25" s="59"/>
      <c r="AG25" s="59"/>
      <c r="AH25" s="59"/>
      <c r="AI25" s="59">
        <v>4</v>
      </c>
      <c r="AJ25" s="59"/>
      <c r="AK25" s="59"/>
      <c r="AL25" s="59"/>
      <c r="AM25" s="59"/>
      <c r="AN25" s="59"/>
      <c r="AO25" s="3"/>
      <c r="AP25" s="3"/>
      <c r="AQ25" s="3"/>
      <c r="AR25" s="5"/>
    </row>
    <row r="26" spans="2:44" ht="11.25" customHeight="1">
      <c r="B26" s="2"/>
      <c r="C26" s="15" t="s">
        <v>30</v>
      </c>
      <c r="D26" s="16"/>
      <c r="E26" s="16"/>
      <c r="F26" s="16"/>
      <c r="G26" s="17"/>
      <c r="H26" s="56">
        <v>235</v>
      </c>
      <c r="I26" s="57"/>
      <c r="J26" s="58"/>
      <c r="K26" s="56">
        <v>360</v>
      </c>
      <c r="L26" s="57"/>
      <c r="M26" s="58"/>
      <c r="N26" s="56">
        <v>215</v>
      </c>
      <c r="O26" s="57"/>
      <c r="P26" s="58"/>
      <c r="Q26" s="56">
        <v>340</v>
      </c>
      <c r="R26" s="57"/>
      <c r="S26" s="58"/>
      <c r="T26" s="9"/>
      <c r="U26" s="3"/>
      <c r="V26" s="3"/>
      <c r="W26" s="3"/>
      <c r="X26" s="3"/>
      <c r="Y26" s="3"/>
      <c r="Z26" s="10"/>
      <c r="AA26" s="3"/>
      <c r="AB26" s="3"/>
      <c r="AC26" s="64" t="s">
        <v>109</v>
      </c>
      <c r="AD26" s="59"/>
      <c r="AE26" s="59"/>
      <c r="AF26" s="59"/>
      <c r="AG26" s="59"/>
      <c r="AH26" s="59"/>
      <c r="AI26" s="59">
        <v>5.5</v>
      </c>
      <c r="AJ26" s="59"/>
      <c r="AK26" s="59"/>
      <c r="AL26" s="59"/>
      <c r="AM26" s="59"/>
      <c r="AN26" s="59"/>
      <c r="AO26" s="3"/>
      <c r="AP26" s="3"/>
      <c r="AQ26" s="3"/>
      <c r="AR26" s="5"/>
    </row>
    <row r="27" spans="2:44" ht="11.25" customHeight="1" thickBot="1">
      <c r="B27" s="2"/>
      <c r="C27" s="15" t="s">
        <v>31</v>
      </c>
      <c r="D27" s="16"/>
      <c r="E27" s="16"/>
      <c r="F27" s="16"/>
      <c r="G27" s="17"/>
      <c r="H27" s="60">
        <v>355</v>
      </c>
      <c r="I27" s="61"/>
      <c r="J27" s="62"/>
      <c r="K27" s="60">
        <v>510</v>
      </c>
      <c r="L27" s="61"/>
      <c r="M27" s="62"/>
      <c r="N27" s="60">
        <v>335</v>
      </c>
      <c r="O27" s="61"/>
      <c r="P27" s="62"/>
      <c r="Q27" s="60">
        <v>490</v>
      </c>
      <c r="R27" s="61"/>
      <c r="S27" s="62"/>
      <c r="T27" s="9"/>
      <c r="U27" s="3"/>
      <c r="V27" s="3"/>
      <c r="W27" s="3"/>
      <c r="X27" s="3"/>
      <c r="Y27" s="3"/>
      <c r="Z27" s="10"/>
      <c r="AA27" s="3"/>
      <c r="AB27" s="3"/>
      <c r="AC27" s="97" t="s">
        <v>110</v>
      </c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9"/>
      <c r="AO27" s="3"/>
      <c r="AP27" s="3"/>
      <c r="AQ27" s="3"/>
      <c r="AR27" s="5"/>
    </row>
    <row r="28" spans="2:44" ht="11.25" customHeight="1">
      <c r="B28" s="2"/>
      <c r="C28" s="22" t="s">
        <v>32</v>
      </c>
      <c r="D28" s="23"/>
      <c r="E28" s="23"/>
      <c r="F28" s="23"/>
      <c r="G28" s="24"/>
      <c r="H28" s="25"/>
      <c r="I28" s="23"/>
      <c r="J28" s="24"/>
      <c r="K28" s="23"/>
      <c r="L28" s="23"/>
      <c r="M28" s="23"/>
      <c r="N28" s="25"/>
      <c r="O28" s="23"/>
      <c r="P28" s="24"/>
      <c r="Q28" s="23"/>
      <c r="R28" s="23"/>
      <c r="S28" s="24"/>
      <c r="T28" s="9"/>
      <c r="U28" s="3"/>
      <c r="V28" s="3"/>
      <c r="W28" s="3"/>
      <c r="X28" s="3"/>
      <c r="Y28" s="3"/>
      <c r="Z28" s="10"/>
      <c r="AA28" s="3"/>
      <c r="AB28" s="3"/>
      <c r="AC28" s="100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2"/>
      <c r="AO28" s="3"/>
      <c r="AP28" s="3"/>
      <c r="AQ28" s="3"/>
      <c r="AR28" s="5"/>
    </row>
    <row r="29" spans="2:44" ht="11.25" customHeight="1">
      <c r="B29" s="2"/>
      <c r="C29" s="15" t="s">
        <v>33</v>
      </c>
      <c r="D29" s="16"/>
      <c r="E29" s="16"/>
      <c r="F29" s="16"/>
      <c r="G29" s="17"/>
      <c r="H29" s="56">
        <v>460</v>
      </c>
      <c r="I29" s="57"/>
      <c r="J29" s="58"/>
      <c r="K29" s="56">
        <v>570</v>
      </c>
      <c r="L29" s="57"/>
      <c r="M29" s="58"/>
      <c r="N29" s="56">
        <v>440</v>
      </c>
      <c r="O29" s="57"/>
      <c r="P29" s="58"/>
      <c r="Q29" s="56">
        <v>550</v>
      </c>
      <c r="R29" s="57"/>
      <c r="S29" s="58"/>
      <c r="T29" s="14"/>
      <c r="U29" s="12"/>
      <c r="V29" s="12"/>
      <c r="W29" s="12"/>
      <c r="X29" s="12"/>
      <c r="Y29" s="12"/>
      <c r="Z29" s="13"/>
      <c r="AA29" s="3"/>
      <c r="AB29" s="3"/>
      <c r="AC29" s="103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5"/>
      <c r="AO29" s="3"/>
      <c r="AP29" s="3"/>
      <c r="AQ29" s="3"/>
      <c r="AR29" s="5"/>
    </row>
    <row r="30" spans="2:44"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N30" s="3"/>
      <c r="AO30" s="3"/>
      <c r="AP30" s="3"/>
      <c r="AQ30" s="3"/>
      <c r="AR30" s="5"/>
    </row>
    <row r="31" spans="2:44" ht="12" thickBot="1">
      <c r="B31" s="2"/>
      <c r="C31" s="3"/>
      <c r="D31" s="3"/>
      <c r="E31" s="27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N31" s="3"/>
      <c r="AO31" s="3"/>
      <c r="AP31" s="3"/>
      <c r="AQ31" s="3"/>
      <c r="AR31" s="5"/>
    </row>
    <row r="32" spans="2:44">
      <c r="B32" s="2"/>
      <c r="C32" s="3"/>
      <c r="D32" s="3"/>
      <c r="E32" s="27"/>
      <c r="F32" s="29"/>
      <c r="G32" s="29"/>
      <c r="H32" s="29"/>
      <c r="I32" s="29"/>
      <c r="J32" s="29"/>
      <c r="K32" s="29"/>
      <c r="L32" s="29"/>
      <c r="M32" s="29"/>
      <c r="N32" s="29"/>
      <c r="O32" s="40"/>
      <c r="P32" s="107">
        <v>6</v>
      </c>
      <c r="Q32" s="94"/>
      <c r="R32" s="3"/>
      <c r="S32" s="54">
        <f>+K43</f>
        <v>250</v>
      </c>
      <c r="T32" s="54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5"/>
    </row>
    <row r="33" spans="2:44">
      <c r="B33" s="2"/>
      <c r="C33" s="3"/>
      <c r="D33" s="3"/>
      <c r="E33" s="27"/>
      <c r="F33" s="3"/>
      <c r="G33" s="3"/>
      <c r="H33" s="3"/>
      <c r="I33" s="3"/>
      <c r="J33" s="3"/>
      <c r="K33" s="3"/>
      <c r="L33" s="3"/>
      <c r="M33" s="3"/>
      <c r="N33" s="3"/>
      <c r="O33" s="5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 t="s">
        <v>67</v>
      </c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5"/>
    </row>
    <row r="34" spans="2:44" ht="12" thickBot="1">
      <c r="B34" s="2"/>
      <c r="C34" s="3"/>
      <c r="D34" s="3"/>
      <c r="E34" s="27"/>
      <c r="F34" s="3"/>
      <c r="G34" s="3"/>
      <c r="H34" s="3"/>
      <c r="I34" s="3"/>
      <c r="J34" s="3"/>
      <c r="K34" s="3"/>
      <c r="L34" s="3"/>
      <c r="M34" s="3"/>
      <c r="N34" s="3"/>
      <c r="O34" s="5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G34" s="3"/>
      <c r="AH34" s="3"/>
      <c r="AI34" s="3" t="s">
        <v>14</v>
      </c>
      <c r="AJ34" s="3"/>
      <c r="AK34" s="3"/>
      <c r="AL34" s="94" t="s">
        <v>12</v>
      </c>
      <c r="AM34" s="94"/>
      <c r="AN34" s="94"/>
      <c r="AO34" s="94"/>
      <c r="AP34" s="3"/>
      <c r="AQ34" s="3"/>
      <c r="AR34" s="5"/>
    </row>
    <row r="35" spans="2:44">
      <c r="B35" s="2"/>
      <c r="C35" s="3"/>
      <c r="D35" s="3"/>
      <c r="E35" s="27"/>
      <c r="F35" s="3"/>
      <c r="G35" s="63" t="s">
        <v>18</v>
      </c>
      <c r="H35" s="3"/>
      <c r="I35" s="41"/>
      <c r="J35" s="29"/>
      <c r="K35" s="29"/>
      <c r="L35" s="29"/>
      <c r="M35" s="29"/>
      <c r="N35" s="29"/>
      <c r="O35" s="30"/>
      <c r="P35" s="28"/>
      <c r="Q35" s="29"/>
      <c r="R35" s="29"/>
      <c r="S35" s="30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 t="s">
        <v>68</v>
      </c>
      <c r="AK35" s="3"/>
      <c r="AL35" s="94">
        <v>550</v>
      </c>
      <c r="AM35" s="94"/>
      <c r="AN35" s="3" t="s">
        <v>8</v>
      </c>
      <c r="AO35" s="3"/>
      <c r="AP35" s="3"/>
      <c r="AQ35" s="3"/>
      <c r="AR35" s="5"/>
    </row>
    <row r="36" spans="2:44">
      <c r="B36" s="2"/>
      <c r="C36" s="3"/>
      <c r="D36" s="3"/>
      <c r="E36" s="27"/>
      <c r="F36" s="3"/>
      <c r="G36" s="63"/>
      <c r="H36" s="3"/>
      <c r="I36" s="2"/>
      <c r="J36" s="3"/>
      <c r="K36" s="3"/>
      <c r="L36" s="3"/>
      <c r="M36" s="3"/>
      <c r="N36" s="3"/>
      <c r="O36" s="27"/>
      <c r="P36" s="26"/>
      <c r="Q36" s="3"/>
      <c r="R36" s="3"/>
      <c r="S36" s="27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5"/>
    </row>
    <row r="37" spans="2:44">
      <c r="B37" s="2"/>
      <c r="C37" s="3"/>
      <c r="D37" s="3"/>
      <c r="E37" s="27"/>
      <c r="F37" s="3"/>
      <c r="G37" s="96">
        <v>200</v>
      </c>
      <c r="H37" s="3"/>
      <c r="I37" s="2"/>
      <c r="J37" s="3"/>
      <c r="K37" s="3"/>
      <c r="L37" s="3"/>
      <c r="M37" s="3"/>
      <c r="N37" s="3"/>
      <c r="O37" s="27"/>
      <c r="P37" s="26"/>
      <c r="Q37" s="3"/>
      <c r="R37" s="3"/>
      <c r="S37" s="27"/>
      <c r="T37" s="3"/>
      <c r="U37" s="3"/>
      <c r="V37" s="3" t="s">
        <v>42</v>
      </c>
      <c r="W37" s="3"/>
      <c r="X37" s="94">
        <v>100</v>
      </c>
      <c r="Y37" s="94"/>
      <c r="Z37" s="3" t="s">
        <v>43</v>
      </c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5"/>
    </row>
    <row r="38" spans="2:44">
      <c r="B38" s="2"/>
      <c r="C38" s="3"/>
      <c r="D38" s="3"/>
      <c r="E38" s="27"/>
      <c r="F38" s="3"/>
      <c r="G38" s="96"/>
      <c r="H38" s="3"/>
      <c r="I38" s="2"/>
      <c r="J38" s="3"/>
      <c r="K38" s="3"/>
      <c r="L38" s="3"/>
      <c r="M38" s="3"/>
      <c r="N38" s="3"/>
      <c r="O38" s="27"/>
      <c r="P38" s="26"/>
      <c r="Q38" s="3"/>
      <c r="R38" s="3"/>
      <c r="S38" s="27"/>
      <c r="T38" s="3"/>
      <c r="U38" s="3"/>
      <c r="V38" s="3" t="s">
        <v>44</v>
      </c>
      <c r="W38" s="3"/>
      <c r="X38" s="94">
        <v>250</v>
      </c>
      <c r="Y38" s="94"/>
      <c r="Z38" s="3" t="s">
        <v>43</v>
      </c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5"/>
    </row>
    <row r="39" spans="2:44">
      <c r="B39" s="2"/>
      <c r="C39" s="3"/>
      <c r="D39" s="3"/>
      <c r="E39" s="27"/>
      <c r="F39" s="3"/>
      <c r="G39" s="96"/>
      <c r="H39" s="3"/>
      <c r="I39" s="2"/>
      <c r="J39" s="3"/>
      <c r="K39" s="3"/>
      <c r="L39" s="3"/>
      <c r="M39" s="3"/>
      <c r="N39" s="3"/>
      <c r="O39" s="27"/>
      <c r="P39" s="26"/>
      <c r="Q39" s="3"/>
      <c r="R39" s="3"/>
      <c r="S39" s="27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5"/>
    </row>
    <row r="40" spans="2:44">
      <c r="B40" s="2"/>
      <c r="C40" s="3"/>
      <c r="D40" s="3"/>
      <c r="E40" s="27"/>
      <c r="F40" s="3"/>
      <c r="G40" s="63" t="s">
        <v>82</v>
      </c>
      <c r="H40" s="3"/>
      <c r="I40" s="2"/>
      <c r="J40" s="3"/>
      <c r="K40" s="3"/>
      <c r="L40" s="3"/>
      <c r="M40" s="3"/>
      <c r="N40" s="3"/>
      <c r="O40" s="27"/>
      <c r="P40" s="26"/>
      <c r="Q40" s="3"/>
      <c r="R40" s="3"/>
      <c r="S40" s="27"/>
      <c r="T40" s="3"/>
      <c r="U40" s="3"/>
      <c r="V40" s="3"/>
      <c r="W40" s="3"/>
      <c r="X40" s="3"/>
      <c r="Z40" s="94">
        <v>14</v>
      </c>
      <c r="AA40" s="94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5"/>
    </row>
    <row r="41" spans="2:44" ht="12" thickBot="1">
      <c r="B41" s="2"/>
      <c r="C41" s="3"/>
      <c r="D41" s="3"/>
      <c r="E41" s="27"/>
      <c r="F41" s="3"/>
      <c r="G41" s="63"/>
      <c r="H41" s="3"/>
      <c r="I41" s="38"/>
      <c r="J41" s="32"/>
      <c r="K41" s="32"/>
      <c r="L41" s="32"/>
      <c r="M41" s="32"/>
      <c r="N41" s="32"/>
      <c r="O41" s="33"/>
      <c r="P41" s="31"/>
      <c r="Q41" s="32"/>
      <c r="R41" s="32"/>
      <c r="S41" s="33"/>
      <c r="T41" s="3"/>
      <c r="U41" s="3"/>
      <c r="V41" s="3"/>
      <c r="W41" s="3"/>
      <c r="X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5"/>
    </row>
    <row r="42" spans="2:44">
      <c r="B42" s="2"/>
      <c r="C42" s="3"/>
      <c r="D42" s="3"/>
      <c r="E42" s="27"/>
      <c r="F42" s="3"/>
      <c r="G42" s="3"/>
      <c r="H42" s="3"/>
      <c r="I42" s="3"/>
      <c r="J42" s="3"/>
      <c r="K42" s="3"/>
      <c r="L42" s="3"/>
      <c r="M42" s="3"/>
      <c r="N42" s="3"/>
      <c r="O42" s="5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5"/>
    </row>
    <row r="43" spans="2:44">
      <c r="B43" s="2"/>
      <c r="C43" s="3"/>
      <c r="D43" s="3"/>
      <c r="E43" s="27"/>
      <c r="F43" s="3"/>
      <c r="G43" s="3"/>
      <c r="H43" s="3"/>
      <c r="I43" s="3"/>
      <c r="J43" s="3" t="s">
        <v>37</v>
      </c>
      <c r="K43" s="94">
        <v>250</v>
      </c>
      <c r="L43" s="94"/>
      <c r="M43" s="3" t="s">
        <v>18</v>
      </c>
      <c r="N43" s="3"/>
      <c r="O43" s="5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95">
        <v>16</v>
      </c>
      <c r="AD43" s="95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5"/>
    </row>
    <row r="44" spans="2:44" ht="12" thickBot="1">
      <c r="B44" s="2"/>
      <c r="C44" s="3"/>
      <c r="D44" s="3"/>
      <c r="E44" s="27"/>
      <c r="F44" s="32"/>
      <c r="G44" s="32"/>
      <c r="H44" s="32"/>
      <c r="I44" s="32"/>
      <c r="J44" s="32"/>
      <c r="K44" s="32"/>
      <c r="L44" s="32"/>
      <c r="M44" s="32"/>
      <c r="N44" s="32"/>
      <c r="O44" s="39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5"/>
    </row>
    <row r="45" spans="2:44">
      <c r="B45" s="2"/>
      <c r="C45" s="3"/>
      <c r="D45" s="3"/>
      <c r="E45" s="27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5"/>
    </row>
    <row r="46" spans="2:44" ht="11.25" customHeight="1">
      <c r="B46" s="2"/>
      <c r="C46" s="3" t="s">
        <v>73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5"/>
    </row>
    <row r="47" spans="2:44" ht="11.25" customHeight="1">
      <c r="B47" s="2"/>
      <c r="C47" s="3" t="s">
        <v>45</v>
      </c>
      <c r="D47" s="3"/>
      <c r="E47" s="54">
        <f>+AL35</f>
        <v>550</v>
      </c>
      <c r="F47" s="54"/>
      <c r="G47" s="3" t="s">
        <v>8</v>
      </c>
      <c r="H47" s="3"/>
      <c r="I47" s="35" t="str">
        <f>IF(E47&lt;L47,"&lt;","&gt;")</f>
        <v>&gt;</v>
      </c>
      <c r="J47" s="3" t="s">
        <v>22</v>
      </c>
      <c r="K47" s="3"/>
      <c r="L47" s="54">
        <f>+V18</f>
        <v>510</v>
      </c>
      <c r="M47" s="54"/>
      <c r="N47" s="3" t="s">
        <v>8</v>
      </c>
      <c r="O47" s="3"/>
      <c r="P47" s="3"/>
      <c r="Q47" s="36" t="str">
        <f>IF(E47&gt;=L47,"uygun.","uygun değil.")</f>
        <v>uygun.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5"/>
    </row>
    <row r="48" spans="2:44" ht="11.25" customHeight="1">
      <c r="B48" s="2"/>
      <c r="C48" s="3" t="s">
        <v>74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5"/>
    </row>
    <row r="49" spans="2:44" ht="11.25" customHeight="1">
      <c r="B49" s="2"/>
      <c r="C49" s="3" t="s">
        <v>75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5"/>
    </row>
    <row r="50" spans="2:44" ht="11.25" customHeight="1">
      <c r="B50" s="2"/>
      <c r="C50" s="54">
        <v>60</v>
      </c>
      <c r="D50" s="54"/>
      <c r="E50" s="34" t="s">
        <v>41</v>
      </c>
      <c r="F50" s="35" t="str">
        <f>IF(C50&lt;G50,"&lt;","&gt;")</f>
        <v>&lt;</v>
      </c>
      <c r="G50" s="54">
        <v>90</v>
      </c>
      <c r="H50" s="54"/>
      <c r="I50" s="34" t="s">
        <v>41</v>
      </c>
      <c r="J50" s="35" t="str">
        <f>IF(G50&lt;K50,"&lt;","&gt;")</f>
        <v>&lt;</v>
      </c>
      <c r="K50" s="54">
        <v>120</v>
      </c>
      <c r="L50" s="54"/>
      <c r="M50" s="34" t="s">
        <v>41</v>
      </c>
      <c r="N50" s="3"/>
      <c r="O50" s="36" t="str">
        <f>IF(AND(C50&lt;=G50,G50&lt;=K50),"uygun.","uygun değil.")</f>
        <v>uygun.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5"/>
    </row>
    <row r="51" spans="2:44" ht="11.25" customHeight="1">
      <c r="B51" s="2"/>
      <c r="C51" s="3" t="s">
        <v>76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5"/>
    </row>
    <row r="52" spans="2:44" ht="11.25" customHeight="1">
      <c r="B52" s="2"/>
      <c r="C52" s="3" t="s">
        <v>69</v>
      </c>
      <c r="D52" s="3"/>
      <c r="E52" s="54">
        <f>IF(6&gt;=MIN(Z40,AC43),3,IF(AND(13&gt;=MIN(Z40,AC43),MIN(Z40,AC43)&gt;6),3.5,IF(AND(19&gt;=MIN(Z40,AC43),MIN(Z40,AC43)&gt;13),4,IF(MIN(Z40,AC43)&gt;19,5.5,"hatalı"))))</f>
        <v>4</v>
      </c>
      <c r="F52" s="54"/>
      <c r="G52" s="3" t="s">
        <v>18</v>
      </c>
      <c r="H52" s="3"/>
      <c r="I52" s="3" t="s">
        <v>77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5"/>
    </row>
    <row r="53" spans="2:44" ht="11.25" customHeight="1">
      <c r="B53" s="2"/>
      <c r="C53" s="3" t="s">
        <v>55</v>
      </c>
      <c r="D53" s="54">
        <f>+P32</f>
        <v>6</v>
      </c>
      <c r="E53" s="54"/>
      <c r="F53" s="3" t="s">
        <v>18</v>
      </c>
      <c r="G53" s="35" t="str">
        <f>IF(D53&lt;J53,"&lt;","&gt;")</f>
        <v>&gt;</v>
      </c>
      <c r="H53" s="3" t="s">
        <v>69</v>
      </c>
      <c r="I53" s="3"/>
      <c r="J53" s="54">
        <f>+E52</f>
        <v>4</v>
      </c>
      <c r="K53" s="54"/>
      <c r="L53" s="3" t="s">
        <v>18</v>
      </c>
      <c r="M53" s="3"/>
      <c r="N53" s="4" t="str">
        <f>IF(D53&gt;=J53,"seçilen köşe kaynak kalınlığı uygun.","seçilen köşe kaynak kalınlığı uygun değil.")</f>
        <v>seçilen köşe kaynak kalınlığı uygun.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5"/>
    </row>
    <row r="54" spans="2:44" ht="11.25" customHeight="1">
      <c r="B54" s="2"/>
      <c r="C54" s="53" t="s">
        <v>112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5"/>
    </row>
    <row r="55" spans="2:44" ht="11.25" customHeight="1">
      <c r="B55" s="2"/>
      <c r="C55" s="53" t="s">
        <v>113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5"/>
    </row>
    <row r="56" spans="2:44" ht="11.25" customHeight="1">
      <c r="B56" s="2"/>
      <c r="C56" s="3" t="s">
        <v>17</v>
      </c>
      <c r="D56" s="54">
        <f>MAX(Z40,AC43)</f>
        <v>16</v>
      </c>
      <c r="E56" s="54"/>
      <c r="F56" s="3" t="s">
        <v>18</v>
      </c>
      <c r="G56" s="35" t="str">
        <f>IF(D56&lt;H56,"&lt;","&gt;")</f>
        <v>&gt;</v>
      </c>
      <c r="H56" s="54">
        <v>6</v>
      </c>
      <c r="I56" s="54"/>
      <c r="J56" s="3" t="s">
        <v>18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5"/>
    </row>
    <row r="57" spans="2:44" ht="11.25" customHeight="1">
      <c r="B57" s="2"/>
      <c r="C57" s="3" t="s">
        <v>79</v>
      </c>
      <c r="D57" s="3"/>
      <c r="E57" s="3"/>
      <c r="F57" s="3"/>
      <c r="G57" s="54">
        <v>0.7</v>
      </c>
      <c r="H57" s="54"/>
      <c r="I57" s="35" t="s">
        <v>34</v>
      </c>
      <c r="J57" s="54">
        <f>+D56</f>
        <v>16</v>
      </c>
      <c r="K57" s="54"/>
      <c r="L57" s="35" t="s">
        <v>36</v>
      </c>
      <c r="M57" s="54">
        <f>+G57*J57</f>
        <v>11.2</v>
      </c>
      <c r="N57" s="54"/>
      <c r="O57" s="3" t="s">
        <v>18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5"/>
    </row>
    <row r="58" spans="2:44" ht="11.25" customHeight="1">
      <c r="B58" s="2"/>
      <c r="C58" s="45" t="s">
        <v>107</v>
      </c>
      <c r="D58" s="3"/>
      <c r="E58" s="3"/>
      <c r="F58" s="3"/>
      <c r="G58" s="3"/>
      <c r="I58" s="54">
        <v>0.7</v>
      </c>
      <c r="J58" s="54"/>
      <c r="K58" s="44" t="s">
        <v>105</v>
      </c>
      <c r="L58" s="54">
        <f>+J57</f>
        <v>16</v>
      </c>
      <c r="M58" s="54"/>
      <c r="N58" s="35" t="s">
        <v>2</v>
      </c>
      <c r="O58" s="3">
        <v>2</v>
      </c>
      <c r="P58" s="44" t="s">
        <v>106</v>
      </c>
      <c r="Q58" s="54">
        <f>+I58*(L58-O58)</f>
        <v>9.7999999999999989</v>
      </c>
      <c r="R58" s="54"/>
      <c r="S58" s="3" t="s">
        <v>18</v>
      </c>
      <c r="T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5"/>
    </row>
    <row r="59" spans="2:44" ht="11.25" customHeight="1">
      <c r="B59" s="2"/>
      <c r="C59" s="3" t="s">
        <v>55</v>
      </c>
      <c r="D59" s="54">
        <f>+D53</f>
        <v>6</v>
      </c>
      <c r="E59" s="54"/>
      <c r="F59" s="3" t="s">
        <v>18</v>
      </c>
      <c r="G59" s="35" t="str">
        <f>IF(D59&lt;J59,"&lt;","&gt;")</f>
        <v>&lt;</v>
      </c>
      <c r="H59" s="3" t="s">
        <v>78</v>
      </c>
      <c r="I59" s="3"/>
      <c r="J59" s="54">
        <f>IF(D56&lt;=H56,M57,Q58)</f>
        <v>9.7999999999999989</v>
      </c>
      <c r="K59" s="54"/>
      <c r="L59" s="3" t="s">
        <v>18</v>
      </c>
      <c r="M59" s="3"/>
      <c r="N59" s="4" t="str">
        <f>IF(D59&lt;=J59,"seçilen köşe kaynak kalınlığı uygun.","seçilen köşe kaynak kalınlığı uygun değil.")</f>
        <v>seçilen köşe kaynak kalınlığı uygun.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5"/>
    </row>
    <row r="60" spans="2:44" ht="11.25" customHeight="1">
      <c r="B60" s="2"/>
      <c r="C60" s="3" t="s">
        <v>80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5"/>
    </row>
    <row r="61" spans="2:44" ht="11.25" customHeight="1">
      <c r="B61" s="2"/>
      <c r="C61" s="3" t="s">
        <v>83</v>
      </c>
      <c r="D61" s="3"/>
      <c r="E61" s="3"/>
      <c r="F61" s="3"/>
      <c r="G61" s="54">
        <f>+K43</f>
        <v>250</v>
      </c>
      <c r="H61" s="54"/>
      <c r="I61" s="35" t="s">
        <v>2</v>
      </c>
      <c r="J61" s="3">
        <v>2</v>
      </c>
      <c r="K61" s="35" t="s">
        <v>34</v>
      </c>
      <c r="L61" s="54">
        <f>+D53</f>
        <v>6</v>
      </c>
      <c r="M61" s="54"/>
      <c r="N61" s="35" t="s">
        <v>36</v>
      </c>
      <c r="O61" s="54">
        <f>G61-J61*L61</f>
        <v>238</v>
      </c>
      <c r="P61" s="54"/>
      <c r="Q61" s="3" t="s">
        <v>18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5"/>
    </row>
    <row r="62" spans="2:44" ht="11.25" customHeight="1">
      <c r="B62" s="2"/>
      <c r="C62" s="3" t="s">
        <v>81</v>
      </c>
      <c r="D62" s="3"/>
      <c r="E62" s="3"/>
      <c r="F62" s="3"/>
      <c r="G62" s="3"/>
      <c r="H62" s="3"/>
      <c r="I62" s="3"/>
      <c r="J62" s="54">
        <f>MAX(6*D53,40)</f>
        <v>40</v>
      </c>
      <c r="K62" s="54"/>
      <c r="L62" s="3" t="s">
        <v>18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5"/>
    </row>
    <row r="63" spans="2:44" ht="11.25" customHeight="1">
      <c r="B63" s="2"/>
      <c r="C63" s="3" t="s">
        <v>84</v>
      </c>
      <c r="D63" s="3"/>
      <c r="E63" s="54">
        <f>+J62</f>
        <v>40</v>
      </c>
      <c r="F63" s="54"/>
      <c r="G63" s="3" t="s">
        <v>18</v>
      </c>
      <c r="H63" s="35" t="str">
        <f>IF(E63&lt;=J63,"&lt;","&gt;")</f>
        <v>&lt;</v>
      </c>
      <c r="I63" s="3" t="s">
        <v>37</v>
      </c>
      <c r="J63" s="54">
        <f>+O61</f>
        <v>238</v>
      </c>
      <c r="K63" s="54"/>
      <c r="L63" s="3" t="s">
        <v>18</v>
      </c>
      <c r="M63" s="3"/>
      <c r="N63" s="4" t="str">
        <f>IF(E63&lt;=J63,"uygun.","uygun değil.")</f>
        <v>uygun.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5"/>
    </row>
    <row r="64" spans="2:44" ht="11.25" customHeight="1">
      <c r="B64" s="2"/>
      <c r="C64" s="3" t="s">
        <v>37</v>
      </c>
      <c r="D64" s="54">
        <f>+O61</f>
        <v>238</v>
      </c>
      <c r="E64" s="54"/>
      <c r="F64" s="3" t="s">
        <v>18</v>
      </c>
      <c r="G64" s="35" t="str">
        <f>IF(D64&lt;I64,"&lt;","&gt;")</f>
        <v>&gt;</v>
      </c>
      <c r="H64" s="3" t="s">
        <v>82</v>
      </c>
      <c r="I64" s="54">
        <f>+G37</f>
        <v>200</v>
      </c>
      <c r="J64" s="54"/>
      <c r="K64" s="3" t="s">
        <v>18</v>
      </c>
      <c r="L64" s="3"/>
      <c r="M64" s="4" t="str">
        <f>IF(D64&gt;=I64,"uygun.","uygun değil.")</f>
        <v>uygun.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5"/>
    </row>
    <row r="65" spans="2:44" ht="11.25" customHeight="1">
      <c r="B65" s="2"/>
      <c r="C65" s="3" t="s">
        <v>85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5"/>
    </row>
    <row r="66" spans="2:44" ht="11.25" customHeight="1">
      <c r="B66" s="2"/>
      <c r="C66" s="3" t="s">
        <v>86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5"/>
    </row>
    <row r="67" spans="2:44" ht="11.25" customHeight="1">
      <c r="B67" s="2"/>
      <c r="C67" s="3" t="s">
        <v>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5"/>
    </row>
    <row r="68" spans="2:44" ht="11.25" customHeight="1">
      <c r="B68" s="2"/>
      <c r="C68" s="3" t="s">
        <v>88</v>
      </c>
      <c r="D68" s="3"/>
      <c r="E68" s="3"/>
      <c r="F68" s="3"/>
      <c r="G68" s="3"/>
      <c r="H68" s="3"/>
      <c r="I68" s="3"/>
      <c r="J68" s="3"/>
      <c r="K68" s="3"/>
      <c r="L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5"/>
    </row>
    <row r="69" spans="2:44" ht="11.25" customHeight="1">
      <c r="B69" s="2"/>
      <c r="C69" s="43" t="s">
        <v>111</v>
      </c>
      <c r="D69" s="3"/>
      <c r="E69" s="3"/>
      <c r="F69" s="3"/>
      <c r="G69" s="3"/>
      <c r="H69" s="3"/>
      <c r="I69" s="3"/>
      <c r="J69" s="54">
        <v>1.2</v>
      </c>
      <c r="K69" s="54"/>
      <c r="L69" s="51" t="s">
        <v>2</v>
      </c>
      <c r="M69" s="55">
        <v>1.4E-3</v>
      </c>
      <c r="N69" s="55"/>
      <c r="O69" s="55"/>
      <c r="P69" s="50" t="s">
        <v>34</v>
      </c>
      <c r="Q69" s="54">
        <f>+O61</f>
        <v>238</v>
      </c>
      <c r="R69" s="54"/>
      <c r="S69" s="3" t="s">
        <v>35</v>
      </c>
      <c r="T69" s="54">
        <f>+D53</f>
        <v>6</v>
      </c>
      <c r="U69" s="54"/>
      <c r="V69" s="35" t="s">
        <v>36</v>
      </c>
      <c r="W69" s="54">
        <f>J69-M69*Q69/T69</f>
        <v>1.1444666666666665</v>
      </c>
      <c r="X69" s="54"/>
      <c r="Y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5"/>
    </row>
    <row r="70" spans="2:44" ht="11.25" customHeight="1">
      <c r="B70" s="2"/>
      <c r="C70" s="3" t="s">
        <v>89</v>
      </c>
      <c r="D70" s="3"/>
      <c r="E70" s="3"/>
      <c r="F70" s="54">
        <f>MIN(W69,1)</f>
        <v>1</v>
      </c>
      <c r="G70" s="5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5"/>
    </row>
    <row r="71" spans="2:44" ht="11.25" customHeight="1">
      <c r="B71" s="2"/>
      <c r="C71" s="3" t="s">
        <v>90</v>
      </c>
      <c r="D71" s="3"/>
      <c r="E71" s="3"/>
      <c r="F71" s="54">
        <f>150</f>
        <v>150</v>
      </c>
      <c r="G71" s="54"/>
      <c r="H71" s="35" t="s">
        <v>34</v>
      </c>
      <c r="I71" s="54">
        <f>+D53</f>
        <v>6</v>
      </c>
      <c r="J71" s="54"/>
      <c r="K71" s="35" t="s">
        <v>36</v>
      </c>
      <c r="L71" s="54">
        <f>F71*I71</f>
        <v>900</v>
      </c>
      <c r="M71" s="54"/>
      <c r="N71" s="3" t="s">
        <v>18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5"/>
    </row>
    <row r="72" spans="2:44" ht="11.25" customHeight="1">
      <c r="B72" s="2"/>
      <c r="C72" s="3" t="s">
        <v>91</v>
      </c>
      <c r="D72" s="3"/>
      <c r="E72" s="3"/>
      <c r="F72" s="54">
        <v>400</v>
      </c>
      <c r="G72" s="54"/>
      <c r="H72" s="35" t="s">
        <v>34</v>
      </c>
      <c r="I72" s="54">
        <f>+I71</f>
        <v>6</v>
      </c>
      <c r="J72" s="54"/>
      <c r="K72" s="35" t="s">
        <v>36</v>
      </c>
      <c r="L72" s="54">
        <f>F72*I72</f>
        <v>2400</v>
      </c>
      <c r="M72" s="54"/>
      <c r="N72" s="3" t="s">
        <v>18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5"/>
    </row>
    <row r="73" spans="2:44" ht="11.25" customHeight="1">
      <c r="B73" s="2"/>
      <c r="C73" s="3" t="s">
        <v>93</v>
      </c>
      <c r="D73" s="3"/>
      <c r="E73" s="3"/>
      <c r="F73" s="54">
        <f>+O61</f>
        <v>238</v>
      </c>
      <c r="G73" s="54"/>
      <c r="H73" s="3" t="s">
        <v>18</v>
      </c>
      <c r="I73" s="42" t="s">
        <v>96</v>
      </c>
      <c r="J73" s="3"/>
      <c r="K73" s="3" t="s">
        <v>94</v>
      </c>
      <c r="L73" s="3"/>
      <c r="M73" s="3"/>
      <c r="N73" s="54">
        <f>F70*F73</f>
        <v>238</v>
      </c>
      <c r="O73" s="54"/>
      <c r="P73" s="3" t="s">
        <v>18</v>
      </c>
      <c r="Q73" s="42" t="s">
        <v>96</v>
      </c>
      <c r="R73" s="3"/>
      <c r="S73" s="3" t="s">
        <v>95</v>
      </c>
      <c r="T73" s="3"/>
      <c r="U73" s="3"/>
      <c r="V73" s="3"/>
      <c r="W73" s="54">
        <f>250*I72</f>
        <v>1500</v>
      </c>
      <c r="X73" s="54"/>
      <c r="Y73" s="3" t="s">
        <v>18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5"/>
    </row>
    <row r="74" spans="2:44" ht="11.25" customHeight="1">
      <c r="B74" s="2"/>
      <c r="C74" s="3" t="s">
        <v>92</v>
      </c>
      <c r="D74" s="3"/>
      <c r="E74" s="54">
        <f>IF(F73&lt;=L71,F73,IF(AND(L71&lt;F73,F73&lt;=L72),N73,IF(L72&lt;F73,W73,"hatalı")))</f>
        <v>238</v>
      </c>
      <c r="F74" s="54"/>
      <c r="G74" s="3" t="s">
        <v>18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5"/>
    </row>
    <row r="75" spans="2:44" ht="11.25" customHeight="1">
      <c r="B75" s="2"/>
      <c r="C75" s="3" t="s">
        <v>97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5"/>
    </row>
    <row r="76" spans="2:44" ht="11.25" customHeight="1">
      <c r="B76" s="2"/>
      <c r="C76" s="3" t="s">
        <v>98</v>
      </c>
      <c r="D76" s="3"/>
      <c r="E76" s="3"/>
      <c r="F76" s="3"/>
      <c r="H76" s="3">
        <v>2</v>
      </c>
      <c r="I76" s="35" t="s">
        <v>34</v>
      </c>
      <c r="J76" s="54">
        <f>+D53</f>
        <v>6</v>
      </c>
      <c r="K76" s="54"/>
      <c r="L76" s="35" t="s">
        <v>34</v>
      </c>
      <c r="M76" s="54">
        <f>+E74</f>
        <v>238</v>
      </c>
      <c r="N76" s="54"/>
      <c r="O76" s="35" t="s">
        <v>36</v>
      </c>
      <c r="P76" s="54">
        <f>H76*J76*M76</f>
        <v>2856</v>
      </c>
      <c r="Q76" s="54"/>
      <c r="R76" s="3" t="s">
        <v>71</v>
      </c>
      <c r="S76" s="3"/>
      <c r="T76" s="3"/>
      <c r="U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5"/>
    </row>
    <row r="77" spans="2:44" ht="11.25" customHeight="1">
      <c r="B77" s="2"/>
      <c r="C77" s="3" t="s">
        <v>99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5"/>
    </row>
    <row r="78" spans="2:44" ht="11.25" customHeight="1">
      <c r="B78" s="2"/>
      <c r="C78" s="3" t="s">
        <v>70</v>
      </c>
      <c r="D78" s="3"/>
      <c r="E78" s="3"/>
      <c r="F78" s="3"/>
      <c r="G78" s="3"/>
      <c r="H78" s="54">
        <v>0.6</v>
      </c>
      <c r="I78" s="54"/>
      <c r="J78" s="35" t="s">
        <v>34</v>
      </c>
      <c r="K78" s="54">
        <f>+AL35</f>
        <v>550</v>
      </c>
      <c r="L78" s="54"/>
      <c r="M78" s="35" t="s">
        <v>36</v>
      </c>
      <c r="N78" s="54">
        <f>H78*K78</f>
        <v>330</v>
      </c>
      <c r="O78" s="54"/>
      <c r="P78" s="3" t="s">
        <v>8</v>
      </c>
      <c r="Q78" s="3"/>
      <c r="R78" s="3"/>
      <c r="S78" s="3"/>
      <c r="T78" s="3"/>
      <c r="U78" s="3"/>
      <c r="V78" s="3"/>
      <c r="AN78" s="3"/>
      <c r="AO78" s="3"/>
      <c r="AP78" s="3"/>
      <c r="AQ78" s="3"/>
      <c r="AR78" s="5"/>
    </row>
    <row r="79" spans="2:44" ht="11.25" customHeight="1">
      <c r="B79" s="2"/>
      <c r="C79" s="3" t="s">
        <v>100</v>
      </c>
      <c r="D79" s="3"/>
      <c r="E79" s="3"/>
      <c r="F79" s="3"/>
      <c r="G79" s="3"/>
      <c r="I79" s="54">
        <f>+N78</f>
        <v>330</v>
      </c>
      <c r="J79" s="54"/>
      <c r="K79" s="35" t="s">
        <v>34</v>
      </c>
      <c r="L79" s="3">
        <v>2</v>
      </c>
      <c r="M79" s="35" t="s">
        <v>34</v>
      </c>
      <c r="N79" s="54">
        <f>+P32</f>
        <v>6</v>
      </c>
      <c r="O79" s="54"/>
      <c r="P79" s="35" t="s">
        <v>34</v>
      </c>
      <c r="Q79" s="54">
        <f>+E74</f>
        <v>238</v>
      </c>
      <c r="R79" s="54"/>
      <c r="S79" s="3" t="s">
        <v>35</v>
      </c>
      <c r="T79" s="54">
        <v>1000</v>
      </c>
      <c r="U79" s="54"/>
      <c r="V79" s="35" t="s">
        <v>36</v>
      </c>
      <c r="W79" s="54">
        <f>I79*L79*N79*Q79/T79</f>
        <v>942.48</v>
      </c>
      <c r="X79" s="54"/>
      <c r="Y79" s="3" t="s">
        <v>43</v>
      </c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5"/>
    </row>
    <row r="80" spans="2:44" ht="11.25" customHeight="1">
      <c r="B80" s="2"/>
      <c r="C80" s="3" t="s">
        <v>101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5"/>
    </row>
    <row r="81" spans="2:44" ht="11.25" customHeight="1">
      <c r="B81" s="2"/>
      <c r="C81" s="48" t="s">
        <v>108</v>
      </c>
      <c r="D81" s="47"/>
      <c r="E81" s="47"/>
      <c r="F81" s="47"/>
      <c r="G81" s="47"/>
      <c r="H81" s="54">
        <v>0.6</v>
      </c>
      <c r="I81" s="54"/>
      <c r="J81" s="46" t="s">
        <v>34</v>
      </c>
      <c r="K81" s="54">
        <f>+V17</f>
        <v>355</v>
      </c>
      <c r="L81" s="54"/>
      <c r="M81" s="46" t="s">
        <v>36</v>
      </c>
      <c r="N81" s="54">
        <f>H81*K81</f>
        <v>213</v>
      </c>
      <c r="O81" s="54"/>
      <c r="P81" s="47" t="s">
        <v>8</v>
      </c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5"/>
    </row>
    <row r="82" spans="2:44" ht="11.25" customHeight="1">
      <c r="B82" s="2"/>
      <c r="C82" s="47" t="s">
        <v>103</v>
      </c>
      <c r="D82" s="47"/>
      <c r="E82" s="47"/>
      <c r="F82" s="47"/>
      <c r="G82" s="47"/>
      <c r="H82" s="47"/>
      <c r="I82" s="47">
        <v>2</v>
      </c>
      <c r="J82" s="46" t="s">
        <v>34</v>
      </c>
      <c r="K82" s="54">
        <f>+N81</f>
        <v>213</v>
      </c>
      <c r="L82" s="54"/>
      <c r="M82" s="46" t="s">
        <v>34</v>
      </c>
      <c r="N82" s="54">
        <f>+Z40</f>
        <v>14</v>
      </c>
      <c r="O82" s="54"/>
      <c r="P82" s="46" t="s">
        <v>34</v>
      </c>
      <c r="Q82" s="54">
        <f>+E74</f>
        <v>238</v>
      </c>
      <c r="R82" s="54"/>
      <c r="S82" s="47" t="s">
        <v>35</v>
      </c>
      <c r="T82" s="54">
        <v>1000</v>
      </c>
      <c r="U82" s="54"/>
      <c r="V82" s="46" t="s">
        <v>36</v>
      </c>
      <c r="W82" s="54">
        <f>I82*K82*N82*Q82/T82</f>
        <v>1419.432</v>
      </c>
      <c r="X82" s="54"/>
      <c r="Y82" s="47" t="s">
        <v>43</v>
      </c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5"/>
    </row>
    <row r="83" spans="2:44" ht="11.25" customHeight="1">
      <c r="B83" s="2"/>
      <c r="C83" s="3" t="s">
        <v>102</v>
      </c>
      <c r="D83" s="3"/>
      <c r="E83" s="3"/>
      <c r="F83" s="3"/>
      <c r="G83" s="3"/>
      <c r="H83" s="54">
        <v>0.6</v>
      </c>
      <c r="I83" s="54"/>
      <c r="J83" s="35" t="s">
        <v>34</v>
      </c>
      <c r="K83" s="54">
        <f>+V18</f>
        <v>510</v>
      </c>
      <c r="L83" s="54"/>
      <c r="M83" s="35" t="s">
        <v>36</v>
      </c>
      <c r="N83" s="54">
        <f>H83*K83</f>
        <v>306</v>
      </c>
      <c r="O83" s="54"/>
      <c r="P83" s="3" t="s">
        <v>8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5"/>
    </row>
    <row r="84" spans="2:44" ht="11.25" customHeight="1">
      <c r="B84" s="2"/>
      <c r="C84" s="3" t="s">
        <v>103</v>
      </c>
      <c r="D84" s="3"/>
      <c r="E84" s="3"/>
      <c r="F84" s="3"/>
      <c r="G84" s="3"/>
      <c r="H84" s="3"/>
      <c r="I84" s="3">
        <v>2</v>
      </c>
      <c r="J84" s="35" t="s">
        <v>34</v>
      </c>
      <c r="K84" s="54">
        <f>+N83</f>
        <v>306</v>
      </c>
      <c r="L84" s="54"/>
      <c r="M84" s="35" t="s">
        <v>34</v>
      </c>
      <c r="N84" s="54">
        <f>+Z40</f>
        <v>14</v>
      </c>
      <c r="O84" s="54"/>
      <c r="P84" s="35" t="s">
        <v>34</v>
      </c>
      <c r="Q84" s="54">
        <f>+E74</f>
        <v>238</v>
      </c>
      <c r="R84" s="54"/>
      <c r="S84" s="3" t="s">
        <v>35</v>
      </c>
      <c r="T84" s="54">
        <v>1000</v>
      </c>
      <c r="U84" s="54"/>
      <c r="V84" s="35" t="s">
        <v>36</v>
      </c>
      <c r="W84" s="54">
        <f>I84*K84*N84*Q84/T84</f>
        <v>2039.184</v>
      </c>
      <c r="X84" s="54"/>
      <c r="Y84" s="3" t="s">
        <v>43</v>
      </c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5"/>
    </row>
    <row r="85" spans="2:44" ht="11.25" customHeight="1">
      <c r="B85" s="2"/>
      <c r="C85" s="3" t="s">
        <v>74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5"/>
    </row>
    <row r="86" spans="2:44" ht="11.25" customHeight="1">
      <c r="B86" s="2"/>
      <c r="C86" s="3" t="s">
        <v>104</v>
      </c>
      <c r="D86" s="3"/>
      <c r="E86" s="3"/>
      <c r="F86" s="3"/>
      <c r="G86" s="3"/>
      <c r="H86" s="3"/>
      <c r="I86" s="3"/>
      <c r="J86" s="54">
        <f>MIN(W79,W84)</f>
        <v>942.48</v>
      </c>
      <c r="K86" s="54"/>
      <c r="L86" s="3" t="s">
        <v>43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5"/>
    </row>
    <row r="87" spans="2:44" ht="11.25" customHeight="1">
      <c r="B87" s="2"/>
      <c r="C87" s="37" t="s">
        <v>39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5"/>
    </row>
    <row r="88" spans="2:44" ht="11.25" customHeight="1">
      <c r="B88" s="2"/>
      <c r="C88" s="3" t="s">
        <v>46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5"/>
    </row>
    <row r="89" spans="2:44" ht="11.25" customHeight="1">
      <c r="B89" s="2"/>
      <c r="C89" s="3" t="s">
        <v>47</v>
      </c>
      <c r="D89" s="3"/>
      <c r="E89" s="54">
        <v>1.2</v>
      </c>
      <c r="F89" s="54"/>
      <c r="G89" s="35" t="s">
        <v>34</v>
      </c>
      <c r="H89" s="54">
        <f>+X37</f>
        <v>100</v>
      </c>
      <c r="I89" s="54"/>
      <c r="J89" s="35" t="s">
        <v>38</v>
      </c>
      <c r="K89" s="54">
        <v>1.6</v>
      </c>
      <c r="L89" s="54"/>
      <c r="M89" s="35" t="s">
        <v>34</v>
      </c>
      <c r="N89" s="54">
        <f>+X38</f>
        <v>250</v>
      </c>
      <c r="O89" s="54"/>
      <c r="P89" s="35" t="s">
        <v>36</v>
      </c>
      <c r="Q89" s="54">
        <f>E89*H89+K89*N89</f>
        <v>520</v>
      </c>
      <c r="R89" s="54"/>
      <c r="S89" s="3" t="s">
        <v>43</v>
      </c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5"/>
    </row>
    <row r="90" spans="2:44" ht="11.25" customHeight="1">
      <c r="B90" s="2"/>
      <c r="C90" s="3" t="s">
        <v>48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5"/>
    </row>
    <row r="91" spans="2:44" ht="11.25" customHeight="1">
      <c r="B91" s="2"/>
      <c r="C91" s="3" t="s">
        <v>49</v>
      </c>
      <c r="D91" s="3"/>
      <c r="E91" s="3"/>
      <c r="F91" s="3"/>
      <c r="G91" s="54">
        <v>0.75</v>
      </c>
      <c r="H91" s="54"/>
      <c r="I91" s="35" t="s">
        <v>34</v>
      </c>
      <c r="J91" s="54">
        <f>+J86</f>
        <v>942.48</v>
      </c>
      <c r="K91" s="54"/>
      <c r="L91" s="35" t="s">
        <v>36</v>
      </c>
      <c r="M91" s="54">
        <f>+G91*J91</f>
        <v>706.86</v>
      </c>
      <c r="N91" s="54"/>
      <c r="O91" s="3" t="s">
        <v>43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5"/>
    </row>
    <row r="92" spans="2:44" ht="11.25" customHeight="1">
      <c r="B92" s="2"/>
      <c r="C92" s="47" t="s">
        <v>49</v>
      </c>
      <c r="D92" s="47"/>
      <c r="E92" s="47"/>
      <c r="F92" s="47"/>
      <c r="G92" s="54">
        <v>1</v>
      </c>
      <c r="H92" s="54"/>
      <c r="I92" s="46" t="s">
        <v>34</v>
      </c>
      <c r="J92" s="54">
        <f>+W82</f>
        <v>1419.432</v>
      </c>
      <c r="K92" s="54"/>
      <c r="L92" s="46" t="s">
        <v>36</v>
      </c>
      <c r="M92" s="54">
        <f>+G92*J92</f>
        <v>1419.432</v>
      </c>
      <c r="N92" s="54"/>
      <c r="O92" s="47" t="s">
        <v>43</v>
      </c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5"/>
    </row>
    <row r="93" spans="2:44" ht="11.25" customHeight="1">
      <c r="B93" s="2"/>
      <c r="C93" s="47" t="s">
        <v>49</v>
      </c>
      <c r="D93" s="47"/>
      <c r="E93" s="47"/>
      <c r="F93" s="47"/>
      <c r="G93" s="54">
        <v>0.75</v>
      </c>
      <c r="H93" s="54"/>
      <c r="I93" s="46" t="s">
        <v>34</v>
      </c>
      <c r="J93" s="54">
        <f>+W84</f>
        <v>2039.184</v>
      </c>
      <c r="K93" s="54"/>
      <c r="L93" s="46" t="s">
        <v>36</v>
      </c>
      <c r="M93" s="54">
        <f>+G93*J93</f>
        <v>1529.3879999999999</v>
      </c>
      <c r="N93" s="54"/>
      <c r="O93" s="47" t="s">
        <v>43</v>
      </c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5"/>
    </row>
    <row r="94" spans="2:44" ht="11.25" customHeight="1">
      <c r="B94" s="2"/>
      <c r="C94" s="3" t="s">
        <v>50</v>
      </c>
      <c r="D94" s="3"/>
      <c r="E94" s="3"/>
      <c r="F94" s="54">
        <f>+Q89</f>
        <v>520</v>
      </c>
      <c r="G94" s="54"/>
      <c r="H94" s="35" t="s">
        <v>35</v>
      </c>
      <c r="I94" s="54">
        <f>MIN(M91:N93)</f>
        <v>706.86</v>
      </c>
      <c r="J94" s="54"/>
      <c r="K94" s="35" t="s">
        <v>36</v>
      </c>
      <c r="L94" s="54">
        <f>+F94/I94</f>
        <v>0.73564779447132389</v>
      </c>
      <c r="M94" s="54"/>
      <c r="N94" s="35" t="str">
        <f>IF(L94&lt;O94,"&lt;","&gt;")</f>
        <v>&lt;</v>
      </c>
      <c r="O94" s="3">
        <v>1</v>
      </c>
      <c r="P94" s="3"/>
      <c r="Q94" s="4" t="str">
        <f>IF(L94&lt;=O94,"uygun.","uygun değil.")</f>
        <v>uygun.</v>
      </c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5"/>
    </row>
    <row r="95" spans="2:44" ht="11.25" customHeight="1">
      <c r="B95" s="2"/>
      <c r="C95" s="37" t="s">
        <v>40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5"/>
    </row>
    <row r="96" spans="2:44" ht="11.25" customHeight="1">
      <c r="B96" s="2"/>
      <c r="C96" s="3" t="s">
        <v>51</v>
      </c>
      <c r="D96" s="3"/>
      <c r="E96" s="3"/>
      <c r="F96" s="3"/>
      <c r="G96" s="54">
        <f>+H89</f>
        <v>100</v>
      </c>
      <c r="H96" s="54"/>
      <c r="I96" s="49" t="s">
        <v>38</v>
      </c>
      <c r="J96" s="54">
        <f>+N89</f>
        <v>250</v>
      </c>
      <c r="K96" s="54"/>
      <c r="L96" s="35" t="s">
        <v>36</v>
      </c>
      <c r="M96" s="54">
        <f>+G96+J96</f>
        <v>350</v>
      </c>
      <c r="N96" s="54"/>
      <c r="O96" s="3" t="s">
        <v>43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5"/>
    </row>
    <row r="97" spans="2:44" ht="11.25" customHeight="1">
      <c r="B97" s="2"/>
      <c r="C97" s="3" t="s">
        <v>52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5"/>
    </row>
    <row r="98" spans="2:44" ht="11.25" customHeight="1">
      <c r="B98" s="2"/>
      <c r="C98" s="3" t="s">
        <v>53</v>
      </c>
      <c r="D98" s="3"/>
      <c r="E98" s="3"/>
      <c r="F98" s="3"/>
      <c r="G98" s="54">
        <f>+J86</f>
        <v>942.48</v>
      </c>
      <c r="H98" s="54"/>
      <c r="I98" s="3" t="s">
        <v>35</v>
      </c>
      <c r="J98" s="54">
        <v>2</v>
      </c>
      <c r="K98" s="54"/>
      <c r="L98" s="35" t="s">
        <v>36</v>
      </c>
      <c r="M98" s="54">
        <f>G98/J98</f>
        <v>471.24</v>
      </c>
      <c r="N98" s="54"/>
      <c r="O98" s="3" t="s">
        <v>43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5"/>
    </row>
    <row r="99" spans="2:44" ht="11.25" customHeight="1">
      <c r="B99" s="2"/>
      <c r="C99" s="47" t="s">
        <v>53</v>
      </c>
      <c r="D99" s="47"/>
      <c r="E99" s="47"/>
      <c r="F99" s="47"/>
      <c r="G99" s="54">
        <f>+W82</f>
        <v>1419.432</v>
      </c>
      <c r="H99" s="54"/>
      <c r="I99" s="47" t="s">
        <v>35</v>
      </c>
      <c r="J99" s="54">
        <v>1.5</v>
      </c>
      <c r="K99" s="54"/>
      <c r="L99" s="46" t="s">
        <v>36</v>
      </c>
      <c r="M99" s="54">
        <f>G99/J99</f>
        <v>946.28800000000001</v>
      </c>
      <c r="N99" s="54"/>
      <c r="O99" s="47" t="s">
        <v>43</v>
      </c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5"/>
    </row>
    <row r="100" spans="2:44" ht="11.25" customHeight="1">
      <c r="B100" s="2"/>
      <c r="C100" s="47" t="s">
        <v>53</v>
      </c>
      <c r="D100" s="47"/>
      <c r="E100" s="47"/>
      <c r="F100" s="47"/>
      <c r="G100" s="54">
        <f>+W84</f>
        <v>2039.184</v>
      </c>
      <c r="H100" s="54"/>
      <c r="I100" s="47" t="s">
        <v>35</v>
      </c>
      <c r="J100" s="54">
        <v>2</v>
      </c>
      <c r="K100" s="54"/>
      <c r="L100" s="46" t="s">
        <v>36</v>
      </c>
      <c r="M100" s="54">
        <f>G100/J100</f>
        <v>1019.592</v>
      </c>
      <c r="N100" s="54"/>
      <c r="O100" s="47" t="s">
        <v>43</v>
      </c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5"/>
    </row>
    <row r="101" spans="2:44" ht="11.25" customHeight="1">
      <c r="B101" s="2"/>
      <c r="C101" s="3" t="s">
        <v>54</v>
      </c>
      <c r="D101" s="3"/>
      <c r="E101" s="3"/>
      <c r="F101" s="54">
        <f>+M96</f>
        <v>350</v>
      </c>
      <c r="G101" s="54"/>
      <c r="H101" s="35" t="s">
        <v>35</v>
      </c>
      <c r="I101" s="54">
        <f>MIN(M98:N100)</f>
        <v>471.24</v>
      </c>
      <c r="J101" s="54"/>
      <c r="K101" s="35" t="s">
        <v>36</v>
      </c>
      <c r="L101" s="54">
        <f>+F101/I101</f>
        <v>0.74272133095662507</v>
      </c>
      <c r="M101" s="54"/>
      <c r="N101" s="35" t="str">
        <f>IF(L101&lt;O101,"&lt;","&gt;")</f>
        <v>&lt;</v>
      </c>
      <c r="O101" s="3">
        <v>1</v>
      </c>
      <c r="P101" s="3"/>
      <c r="Q101" s="4" t="str">
        <f>IF(L101&lt;=O101,"uygun.","uygun değil.")</f>
        <v>uygun.</v>
      </c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5"/>
    </row>
    <row r="102" spans="2:44" ht="11.25" customHeight="1" thickBot="1">
      <c r="B102" s="38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9"/>
    </row>
  </sheetData>
  <sheetProtection algorithmName="SHA-512" hashValue="EAZyKfN9Awz+Qneczn690Ak92RgQ6lnN2p1z4qJZYFwdMmJmd9MEmumzyeetLLlOxN0SJ8v8KTSSIs/BMMlbIw==" saltValue="fSD9wZJZugr4RDBx9N/rEQ==" spinCount="100000" sheet="1" objects="1" scenarios="1"/>
  <mergeCells count="221">
    <mergeCell ref="H11:J11"/>
    <mergeCell ref="K11:M11"/>
    <mergeCell ref="N11:P11"/>
    <mergeCell ref="Q11:S11"/>
    <mergeCell ref="AC12:AH12"/>
    <mergeCell ref="AI12:AN12"/>
    <mergeCell ref="K17:M17"/>
    <mergeCell ref="N17:P17"/>
    <mergeCell ref="Q17:S17"/>
    <mergeCell ref="U16:V16"/>
    <mergeCell ref="AC11:AH11"/>
    <mergeCell ref="AI11:AN11"/>
    <mergeCell ref="AC15:AH15"/>
    <mergeCell ref="AI15:AN15"/>
    <mergeCell ref="N13:P13"/>
    <mergeCell ref="V17:W17"/>
    <mergeCell ref="V18:W18"/>
    <mergeCell ref="AC19:AN20"/>
    <mergeCell ref="AC21:AH22"/>
    <mergeCell ref="P32:Q32"/>
    <mergeCell ref="S32:T32"/>
    <mergeCell ref="X37:Y37"/>
    <mergeCell ref="X38:Y38"/>
    <mergeCell ref="W15:Z15"/>
    <mergeCell ref="AC16:AH16"/>
    <mergeCell ref="AI16:AN16"/>
    <mergeCell ref="Z40:AA40"/>
    <mergeCell ref="AC43:AD43"/>
    <mergeCell ref="K43:L43"/>
    <mergeCell ref="G37:G39"/>
    <mergeCell ref="G35:G36"/>
    <mergeCell ref="AL34:AO34"/>
    <mergeCell ref="AL35:AM35"/>
    <mergeCell ref="H26:J26"/>
    <mergeCell ref="K26:M26"/>
    <mergeCell ref="N26:P26"/>
    <mergeCell ref="Q26:S26"/>
    <mergeCell ref="AC27:AN29"/>
    <mergeCell ref="H27:J27"/>
    <mergeCell ref="AC23:AH23"/>
    <mergeCell ref="AI23:AN23"/>
    <mergeCell ref="AC24:AH24"/>
    <mergeCell ref="AI24:AN24"/>
    <mergeCell ref="AC25:AH25"/>
    <mergeCell ref="AI25:AN25"/>
    <mergeCell ref="H21:J21"/>
    <mergeCell ref="K21:M21"/>
    <mergeCell ref="N21:P21"/>
    <mergeCell ref="Q21:S21"/>
    <mergeCell ref="N12:P12"/>
    <mergeCell ref="Q12:S12"/>
    <mergeCell ref="AC13:AH13"/>
    <mergeCell ref="AI13:AN13"/>
    <mergeCell ref="Q13:S13"/>
    <mergeCell ref="N14:P14"/>
    <mergeCell ref="Q14:S14"/>
    <mergeCell ref="H13:J13"/>
    <mergeCell ref="K13:M13"/>
    <mergeCell ref="AC14:AH14"/>
    <mergeCell ref="H14:J14"/>
    <mergeCell ref="K14:M14"/>
    <mergeCell ref="AI21:AN22"/>
    <mergeCell ref="K8:M8"/>
    <mergeCell ref="N8:P8"/>
    <mergeCell ref="Q8:S8"/>
    <mergeCell ref="H9:J9"/>
    <mergeCell ref="K9:M9"/>
    <mergeCell ref="N9:P9"/>
    <mergeCell ref="Q9:S9"/>
    <mergeCell ref="B2:AR2"/>
    <mergeCell ref="C4:S6"/>
    <mergeCell ref="AC4:AN6"/>
    <mergeCell ref="C7:G9"/>
    <mergeCell ref="H7:M7"/>
    <mergeCell ref="N7:S7"/>
    <mergeCell ref="AC7:AH9"/>
    <mergeCell ref="AI7:AN9"/>
    <mergeCell ref="H8:J8"/>
    <mergeCell ref="AC10:AH10"/>
    <mergeCell ref="AI10:AN10"/>
    <mergeCell ref="N16:P16"/>
    <mergeCell ref="Q16:S16"/>
    <mergeCell ref="AC17:AN17"/>
    <mergeCell ref="H12:J12"/>
    <mergeCell ref="K12:M12"/>
    <mergeCell ref="Q23:S23"/>
    <mergeCell ref="H18:J18"/>
    <mergeCell ref="K18:M18"/>
    <mergeCell ref="N18:P18"/>
    <mergeCell ref="Q18:S18"/>
    <mergeCell ref="H19:J19"/>
    <mergeCell ref="K19:M19"/>
    <mergeCell ref="N19:P19"/>
    <mergeCell ref="Q19:S19"/>
    <mergeCell ref="J62:K62"/>
    <mergeCell ref="G40:G41"/>
    <mergeCell ref="G61:H61"/>
    <mergeCell ref="L61:M61"/>
    <mergeCell ref="O61:P61"/>
    <mergeCell ref="M57:N57"/>
    <mergeCell ref="I58:J58"/>
    <mergeCell ref="L58:M58"/>
    <mergeCell ref="Q58:R58"/>
    <mergeCell ref="L47:M47"/>
    <mergeCell ref="H17:J17"/>
    <mergeCell ref="AI14:AN14"/>
    <mergeCell ref="H16:J16"/>
    <mergeCell ref="K16:M16"/>
    <mergeCell ref="K27:M27"/>
    <mergeCell ref="N27:P27"/>
    <mergeCell ref="Q27:S27"/>
    <mergeCell ref="Q29:S29"/>
    <mergeCell ref="H29:J29"/>
    <mergeCell ref="K29:M29"/>
    <mergeCell ref="N29:P29"/>
    <mergeCell ref="H24:J24"/>
    <mergeCell ref="K24:M24"/>
    <mergeCell ref="N24:P24"/>
    <mergeCell ref="Q24:S24"/>
    <mergeCell ref="AC26:AH26"/>
    <mergeCell ref="AI26:AN26"/>
    <mergeCell ref="H22:J22"/>
    <mergeCell ref="K22:M22"/>
    <mergeCell ref="N22:P22"/>
    <mergeCell ref="Q22:S22"/>
    <mergeCell ref="H23:J23"/>
    <mergeCell ref="K23:M23"/>
    <mergeCell ref="N23:P23"/>
    <mergeCell ref="D59:E59"/>
    <mergeCell ref="J59:K59"/>
    <mergeCell ref="D53:E53"/>
    <mergeCell ref="J53:K53"/>
    <mergeCell ref="D56:E56"/>
    <mergeCell ref="H56:I56"/>
    <mergeCell ref="G57:H57"/>
    <mergeCell ref="J57:K57"/>
    <mergeCell ref="E47:F47"/>
    <mergeCell ref="C50:D50"/>
    <mergeCell ref="G50:H50"/>
    <mergeCell ref="K50:L50"/>
    <mergeCell ref="E52:F52"/>
    <mergeCell ref="N73:O73"/>
    <mergeCell ref="W73:X73"/>
    <mergeCell ref="T69:U69"/>
    <mergeCell ref="W69:X69"/>
    <mergeCell ref="F70:G70"/>
    <mergeCell ref="F71:G71"/>
    <mergeCell ref="I71:J71"/>
    <mergeCell ref="L71:M71"/>
    <mergeCell ref="E63:F63"/>
    <mergeCell ref="J63:K63"/>
    <mergeCell ref="D64:E64"/>
    <mergeCell ref="I64:J64"/>
    <mergeCell ref="Q69:R69"/>
    <mergeCell ref="J69:K69"/>
    <mergeCell ref="M69:O69"/>
    <mergeCell ref="F72:G72"/>
    <mergeCell ref="I72:J72"/>
    <mergeCell ref="L72:M72"/>
    <mergeCell ref="F73:G73"/>
    <mergeCell ref="T82:U82"/>
    <mergeCell ref="W82:X82"/>
    <mergeCell ref="E74:F74"/>
    <mergeCell ref="J76:K76"/>
    <mergeCell ref="M76:N76"/>
    <mergeCell ref="P76:Q76"/>
    <mergeCell ref="H78:I78"/>
    <mergeCell ref="K78:L78"/>
    <mergeCell ref="N78:O78"/>
    <mergeCell ref="I79:J79"/>
    <mergeCell ref="N79:O79"/>
    <mergeCell ref="Q79:R79"/>
    <mergeCell ref="W79:X79"/>
    <mergeCell ref="T79:U79"/>
    <mergeCell ref="H83:I83"/>
    <mergeCell ref="K83:L83"/>
    <mergeCell ref="N83:O83"/>
    <mergeCell ref="H81:I81"/>
    <mergeCell ref="K81:L81"/>
    <mergeCell ref="N81:O81"/>
    <mergeCell ref="K82:L82"/>
    <mergeCell ref="N82:O82"/>
    <mergeCell ref="Q82:R82"/>
    <mergeCell ref="Q89:R89"/>
    <mergeCell ref="G91:H91"/>
    <mergeCell ref="J91:K91"/>
    <mergeCell ref="M91:N91"/>
    <mergeCell ref="K84:L84"/>
    <mergeCell ref="N84:O84"/>
    <mergeCell ref="W84:X84"/>
    <mergeCell ref="Q84:R84"/>
    <mergeCell ref="T84:U84"/>
    <mergeCell ref="J86:K86"/>
    <mergeCell ref="I94:J94"/>
    <mergeCell ref="L94:M94"/>
    <mergeCell ref="G96:H96"/>
    <mergeCell ref="J96:K96"/>
    <mergeCell ref="M96:N96"/>
    <mergeCell ref="E89:F89"/>
    <mergeCell ref="H89:I89"/>
    <mergeCell ref="K89:L89"/>
    <mergeCell ref="N89:O89"/>
    <mergeCell ref="G92:H92"/>
    <mergeCell ref="J92:K92"/>
    <mergeCell ref="M92:N92"/>
    <mergeCell ref="G93:H93"/>
    <mergeCell ref="J93:K93"/>
    <mergeCell ref="M93:N93"/>
    <mergeCell ref="F94:G94"/>
    <mergeCell ref="G98:H98"/>
    <mergeCell ref="J98:K98"/>
    <mergeCell ref="M98:N98"/>
    <mergeCell ref="F101:G101"/>
    <mergeCell ref="I101:J101"/>
    <mergeCell ref="L101:M101"/>
    <mergeCell ref="G99:H99"/>
    <mergeCell ref="J99:K99"/>
    <mergeCell ref="M99:N99"/>
    <mergeCell ref="G100:H100"/>
    <mergeCell ref="J100:K100"/>
    <mergeCell ref="M100:N100"/>
  </mergeCells>
  <dataValidations count="1">
    <dataValidation type="list" allowBlank="1" showInputMessage="1" showErrorMessage="1" sqref="AL34:AO34" xr:uid="{00000000-0002-0000-0000-000000000000}">
      <formula1>"S235,S275,S355,S450,S275 N/NL,S355 N/NL,S420 N/NL,S460 N/NL,S275 M/ML,S355 M/ML,S420 M/ML,S460 M/ML,S235 W,S355 W,S460 Q/QL/QLI"</formula1>
    </dataValidation>
  </dataValidations>
  <pageMargins left="0.7" right="0.7" top="0.75" bottom="0.75" header="0.3" footer="0.3"/>
  <pageSetup paperSize="9" orientation="portrait" r:id="rId1"/>
  <ignoredErrors>
    <ignoredError sqref="K82:O8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2017-03-29T05:03:37Z</dcterms:created>
  <dcterms:modified xsi:type="dcterms:W3CDTF">2022-05-09T12:14:10Z</dcterms:modified>
</cp:coreProperties>
</file>