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gurca\Documents\ozel\satıs\yeni_yönetmelige_gore_hesaplar(sifreli)\kiris_hesaplari\"/>
    </mc:Choice>
  </mc:AlternateContent>
  <xr:revisionPtr revIDLastSave="0" documentId="13_ncr:1_{974BBB0E-0367-41DF-BC66-77CD8C97A812}" xr6:coauthVersionLast="36" xr6:coauthVersionMax="36" xr10:uidLastSave="{00000000-0000-0000-0000-000000000000}"/>
  <bookViews>
    <workbookView xWindow="0" yWindow="0" windowWidth="28800" windowHeight="12285" xr2:uid="{714FA257-0575-4A25-A81E-CF67E09E0593}"/>
  </bookViews>
  <sheets>
    <sheet name="MOMENT" sheetId="1" r:id="rId1"/>
    <sheet name="max_mom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E39" i="2"/>
  <c r="Z40" i="2"/>
  <c r="V40" i="2"/>
  <c r="AF40" i="2" s="1"/>
  <c r="AL40" i="2" s="1"/>
  <c r="R40" i="2"/>
  <c r="Z39" i="2"/>
  <c r="V39" i="2"/>
  <c r="AF39" i="2" s="1"/>
  <c r="AL39" i="2" s="1"/>
  <c r="R39" i="2"/>
  <c r="AA6" i="2" l="1"/>
  <c r="AC26" i="2"/>
  <c r="T26" i="2" s="1"/>
  <c r="E34" i="2"/>
  <c r="H34" i="2"/>
  <c r="K34" i="2"/>
  <c r="N34" i="2"/>
  <c r="Q34" i="2"/>
  <c r="T34" i="2"/>
  <c r="AB34" i="2"/>
  <c r="AG34" i="2"/>
  <c r="AJ34" i="2"/>
  <c r="AO34" i="2"/>
  <c r="AR34" i="2"/>
  <c r="AW34" i="2"/>
  <c r="H36" i="2"/>
  <c r="K36" i="2"/>
  <c r="Q36" i="2"/>
  <c r="V36" i="2"/>
  <c r="Y36" i="2"/>
  <c r="AB36" i="2"/>
  <c r="C38" i="2"/>
  <c r="G38" i="2"/>
  <c r="Y34" i="2" l="1"/>
  <c r="E35" i="2" s="1"/>
  <c r="I24" i="2" s="1"/>
  <c r="N36" i="2"/>
  <c r="H425" i="1"/>
  <c r="G376" i="1"/>
  <c r="G312" i="1"/>
  <c r="F248" i="1"/>
  <c r="G185" i="1"/>
  <c r="H126" i="1"/>
  <c r="AV342" i="1"/>
  <c r="AV276" i="1"/>
  <c r="AV214" i="1"/>
  <c r="AT157" i="1"/>
  <c r="AU87" i="1"/>
  <c r="I58" i="1"/>
  <c r="AR22" i="1"/>
  <c r="K425" i="1"/>
  <c r="N426" i="1"/>
  <c r="K426" i="1"/>
  <c r="H426" i="1"/>
  <c r="Q425" i="1"/>
  <c r="N425" i="1"/>
  <c r="J376" i="1"/>
  <c r="M377" i="1"/>
  <c r="J377" i="1"/>
  <c r="G377" i="1"/>
  <c r="S377" i="1" s="1"/>
  <c r="P376" i="1"/>
  <c r="M376" i="1"/>
  <c r="AY342" i="1"/>
  <c r="BB343" i="1"/>
  <c r="AY343" i="1"/>
  <c r="AV343" i="1"/>
  <c r="BE342" i="1"/>
  <c r="BB342" i="1"/>
  <c r="J312" i="1"/>
  <c r="M313" i="1"/>
  <c r="J313" i="1"/>
  <c r="G313" i="1"/>
  <c r="P312" i="1"/>
  <c r="M312" i="1"/>
  <c r="AY276" i="1"/>
  <c r="BB277" i="1"/>
  <c r="AY277" i="1"/>
  <c r="AV277" i="1"/>
  <c r="BE276" i="1"/>
  <c r="BB276" i="1"/>
  <c r="I248" i="1"/>
  <c r="L249" i="1"/>
  <c r="I249" i="1"/>
  <c r="F249" i="1"/>
  <c r="O248" i="1"/>
  <c r="L248" i="1"/>
  <c r="AY214" i="1"/>
  <c r="BB215" i="1"/>
  <c r="AY215" i="1"/>
  <c r="AV215" i="1"/>
  <c r="BE214" i="1"/>
  <c r="BB214" i="1"/>
  <c r="J185" i="1"/>
  <c r="M186" i="1"/>
  <c r="J186" i="1"/>
  <c r="G186" i="1"/>
  <c r="P185" i="1"/>
  <c r="M185" i="1"/>
  <c r="AW157" i="1"/>
  <c r="AZ158" i="1"/>
  <c r="AW158" i="1"/>
  <c r="AT158" i="1"/>
  <c r="BC157" i="1"/>
  <c r="AZ157" i="1"/>
  <c r="K126" i="1"/>
  <c r="N127" i="1"/>
  <c r="K127" i="1"/>
  <c r="H127" i="1"/>
  <c r="Q126" i="1"/>
  <c r="N126" i="1"/>
  <c r="AX87" i="1"/>
  <c r="BA88" i="1"/>
  <c r="AX88" i="1"/>
  <c r="AU88" i="1"/>
  <c r="BD87" i="1"/>
  <c r="BA87" i="1"/>
  <c r="Q61" i="1"/>
  <c r="Q63" i="1" s="1"/>
  <c r="L58" i="1"/>
  <c r="O59" i="1"/>
  <c r="L59" i="1"/>
  <c r="I59" i="1"/>
  <c r="R58" i="1"/>
  <c r="O58" i="1"/>
  <c r="BA22" i="1"/>
  <c r="AX23" i="1"/>
  <c r="AU23" i="1"/>
  <c r="AR23" i="1"/>
  <c r="AX22" i="1"/>
  <c r="AU22" i="1"/>
  <c r="C36" i="2" l="1"/>
  <c r="E37" i="2" s="1"/>
  <c r="AG24" i="2" s="1"/>
  <c r="K38" i="2"/>
  <c r="T426" i="1"/>
  <c r="S376" i="1"/>
  <c r="S378" i="1" s="1"/>
  <c r="L379" i="1" s="1"/>
  <c r="S313" i="1"/>
  <c r="T425" i="1"/>
  <c r="BH343" i="1"/>
  <c r="BH277" i="1"/>
  <c r="BH215" i="1"/>
  <c r="BH342" i="1"/>
  <c r="R249" i="1"/>
  <c r="S186" i="1"/>
  <c r="BF158" i="1"/>
  <c r="T127" i="1"/>
  <c r="BH276" i="1"/>
  <c r="S312" i="1"/>
  <c r="R248" i="1"/>
  <c r="BH214" i="1"/>
  <c r="U59" i="1"/>
  <c r="S185" i="1"/>
  <c r="BF157" i="1"/>
  <c r="BD23" i="1"/>
  <c r="BG88" i="1"/>
  <c r="T126" i="1"/>
  <c r="BG87" i="1"/>
  <c r="U58" i="1"/>
  <c r="BD22" i="1"/>
  <c r="AD101" i="1"/>
  <c r="AA101" i="1"/>
  <c r="S112" i="1"/>
  <c r="AN71" i="1"/>
  <c r="AE82" i="1"/>
  <c r="AS83" i="1" s="1"/>
  <c r="BC90" i="1" s="1"/>
  <c r="BC92" i="1" s="1"/>
  <c r="Q48" i="1"/>
  <c r="R44" i="1"/>
  <c r="Q50" i="1" s="1"/>
  <c r="V38" i="1"/>
  <c r="S38" i="1"/>
  <c r="AL7" i="1"/>
  <c r="BH216" i="1" l="1"/>
  <c r="BA217" i="1" s="1"/>
  <c r="BA219" i="1" s="1"/>
  <c r="T427" i="1"/>
  <c r="M428" i="1" s="1"/>
  <c r="M430" i="1" s="1"/>
  <c r="BH278" i="1"/>
  <c r="BA279" i="1" s="1"/>
  <c r="BA281" i="1" s="1"/>
  <c r="S314" i="1"/>
  <c r="L315" i="1" s="1"/>
  <c r="L317" i="1" s="1"/>
  <c r="S187" i="1"/>
  <c r="L188" i="1" s="1"/>
  <c r="L190" i="1" s="1"/>
  <c r="BH344" i="1"/>
  <c r="BA345" i="1" s="1"/>
  <c r="BA347" i="1" s="1"/>
  <c r="T128" i="1"/>
  <c r="M129" i="1" s="1"/>
  <c r="M131" i="1" s="1"/>
  <c r="L381" i="1"/>
  <c r="R250" i="1"/>
  <c r="K251" i="1" s="1"/>
  <c r="K253" i="1" s="1"/>
  <c r="BF159" i="1"/>
  <c r="AY160" i="1" s="1"/>
  <c r="AY162" i="1" s="1"/>
  <c r="U60" i="1"/>
  <c r="N61" i="1" s="1"/>
  <c r="BG89" i="1"/>
  <c r="AZ90" i="1" s="1"/>
  <c r="AZ92" i="1" s="1"/>
  <c r="BH92" i="1" s="1"/>
  <c r="AY93" i="1" s="1"/>
  <c r="BD24" i="1"/>
  <c r="AW25" i="1" s="1"/>
  <c r="AW27" i="1" s="1"/>
  <c r="T116" i="1"/>
  <c r="P129" i="1"/>
  <c r="P131" i="1" s="1"/>
  <c r="BC79" i="1"/>
  <c r="BG77" i="1"/>
  <c r="AQ87" i="1"/>
  <c r="AQ77" i="1"/>
  <c r="N110" i="1"/>
  <c r="W110" i="1"/>
  <c r="AQ71" i="1"/>
  <c r="AV71" i="1" s="1"/>
  <c r="AA38" i="1"/>
  <c r="N48" i="1" s="1"/>
  <c r="V48" i="1" s="1"/>
  <c r="M49" i="1" s="1"/>
  <c r="P118" i="1"/>
  <c r="AI101" i="1"/>
  <c r="AE19" i="1"/>
  <c r="AO7" i="1" s="1"/>
  <c r="AT7" i="1" s="1"/>
  <c r="AW12" i="1" s="1"/>
  <c r="BH90" i="1" l="1"/>
  <c r="AY91" i="1" s="1"/>
  <c r="U129" i="1"/>
  <c r="L130" i="1" s="1"/>
  <c r="U131" i="1"/>
  <c r="L132" i="1" s="1"/>
  <c r="V61" i="1"/>
  <c r="M62" i="1" s="1"/>
  <c r="N63" i="1"/>
  <c r="V63" i="1" s="1"/>
  <c r="M64" i="1" s="1"/>
  <c r="N50" i="1"/>
  <c r="V50" i="1" s="1"/>
  <c r="M51" i="1" s="1"/>
  <c r="M118" i="1"/>
  <c r="U118" i="1" s="1"/>
  <c r="L119" i="1" s="1"/>
  <c r="Q116" i="1"/>
  <c r="Y116" i="1" s="1"/>
  <c r="L117" i="1" s="1"/>
  <c r="AZ79" i="1"/>
  <c r="BH79" i="1" s="1"/>
  <c r="AY80" i="1" s="1"/>
  <c r="BD77" i="1"/>
  <c r="BL77" i="1" s="1"/>
  <c r="AY78" i="1" s="1"/>
  <c r="AO19" i="1"/>
  <c r="AW14" i="1"/>
  <c r="AZ12" i="1" l="1"/>
  <c r="BE12" i="1" s="1"/>
  <c r="AV13" i="1" s="1"/>
  <c r="AZ25" i="1"/>
  <c r="AZ14" i="1"/>
  <c r="BE14" i="1" s="1"/>
  <c r="AV15" i="1" s="1"/>
  <c r="AR149" i="1"/>
  <c r="AR139" i="1"/>
  <c r="AO139" i="1"/>
  <c r="R171" i="1"/>
  <c r="AA165" i="1"/>
  <c r="X165" i="1"/>
  <c r="O165" i="1"/>
  <c r="L165" i="1"/>
  <c r="P160" i="1"/>
  <c r="O177" i="1" l="1"/>
  <c r="O188" i="1"/>
  <c r="BB149" i="1"/>
  <c r="BB160" i="1"/>
  <c r="BE25" i="1"/>
  <c r="AV26" i="1" s="1"/>
  <c r="AZ27" i="1"/>
  <c r="BE27" i="1" s="1"/>
  <c r="AV28" i="1" s="1"/>
  <c r="AW139" i="1"/>
  <c r="AY149" i="1" s="1"/>
  <c r="O175" i="1"/>
  <c r="AE165" i="1"/>
  <c r="L177" i="1" s="1"/>
  <c r="T177" i="1" s="1"/>
  <c r="K178" i="1" s="1"/>
  <c r="BB147" i="1"/>
  <c r="BG149" i="1" l="1"/>
  <c r="AX150" i="1" s="1"/>
  <c r="O190" i="1"/>
  <c r="T190" i="1" s="1"/>
  <c r="K191" i="1" s="1"/>
  <c r="T188" i="1"/>
  <c r="K189" i="1" s="1"/>
  <c r="BB162" i="1"/>
  <c r="BG162" i="1" s="1"/>
  <c r="AX163" i="1" s="1"/>
  <c r="BG160" i="1"/>
  <c r="AX161" i="1" s="1"/>
  <c r="AY147" i="1"/>
  <c r="BG147" i="1" s="1"/>
  <c r="AX148" i="1" s="1"/>
  <c r="L175" i="1"/>
  <c r="T175" i="1" s="1"/>
  <c r="K176" i="1" s="1"/>
  <c r="BD333" i="1"/>
  <c r="BD332" i="1"/>
  <c r="P400" i="1" l="1"/>
  <c r="P344" i="1"/>
  <c r="P280" i="1"/>
  <c r="P218" i="1"/>
  <c r="Q360" i="1"/>
  <c r="O379" i="1" s="1"/>
  <c r="T358" i="1"/>
  <c r="Q411" i="1"/>
  <c r="P428" i="1" s="1"/>
  <c r="AA404" i="1"/>
  <c r="X404" i="1"/>
  <c r="P430" i="1" l="1"/>
  <c r="U430" i="1" s="1"/>
  <c r="L431" i="1" s="1"/>
  <c r="U428" i="1"/>
  <c r="L429" i="1" s="1"/>
  <c r="O381" i="1"/>
  <c r="T381" i="1" s="1"/>
  <c r="K382" i="1" s="1"/>
  <c r="T379" i="1"/>
  <c r="K380" i="1" s="1"/>
  <c r="AD367" i="1"/>
  <c r="V367" i="1"/>
  <c r="N367" i="1"/>
  <c r="U365" i="1"/>
  <c r="M365" i="1"/>
  <c r="Y367" i="1"/>
  <c r="X365" i="1"/>
  <c r="AG365" i="1"/>
  <c r="P365" i="1"/>
  <c r="AP367" i="1"/>
  <c r="AG367" i="1"/>
  <c r="Q367" i="1"/>
  <c r="AE368" i="1"/>
  <c r="V368" i="1"/>
  <c r="AG369" i="1"/>
  <c r="AP369" i="1"/>
  <c r="AA369" i="1"/>
  <c r="AD369" i="1"/>
  <c r="X369" i="1"/>
  <c r="S368" i="1"/>
  <c r="AD404" i="1"/>
  <c r="M415" i="1" s="1"/>
  <c r="P417" i="1"/>
  <c r="P415" i="1"/>
  <c r="I358" i="1"/>
  <c r="T347" i="1"/>
  <c r="Q347" i="1"/>
  <c r="AT332" i="1"/>
  <c r="BD345" i="1" s="1"/>
  <c r="AR330" i="1"/>
  <c r="AR337" i="1" s="1"/>
  <c r="AS322" i="1"/>
  <c r="AP322" i="1"/>
  <c r="X294" i="1"/>
  <c r="M294" i="1"/>
  <c r="AF284" i="1"/>
  <c r="AC284" i="1"/>
  <c r="AT268" i="1"/>
  <c r="BD279" i="1" s="1"/>
  <c r="AR264" i="1"/>
  <c r="AR272" i="1" s="1"/>
  <c r="AT258" i="1"/>
  <c r="AQ258" i="1"/>
  <c r="BD347" i="1" l="1"/>
  <c r="BI347" i="1" s="1"/>
  <c r="AZ348" i="1" s="1"/>
  <c r="BI345" i="1"/>
  <c r="AZ346" i="1" s="1"/>
  <c r="BD281" i="1"/>
  <c r="BI281" i="1" s="1"/>
  <c r="AZ282" i="1" s="1"/>
  <c r="BI279" i="1"/>
  <c r="AZ280" i="1" s="1"/>
  <c r="AD303" i="1"/>
  <c r="U301" i="1"/>
  <c r="V303" i="1"/>
  <c r="N303" i="1"/>
  <c r="M301" i="1"/>
  <c r="S304" i="1"/>
  <c r="AD305" i="1"/>
  <c r="X305" i="1"/>
  <c r="W347" i="1"/>
  <c r="M417" i="1"/>
  <c r="U417" i="1" s="1"/>
  <c r="L418" i="1" s="1"/>
  <c r="U415" i="1"/>
  <c r="L416" i="1" s="1"/>
  <c r="BG335" i="1"/>
  <c r="BG334" i="1"/>
  <c r="AV322" i="1"/>
  <c r="BD268" i="1"/>
  <c r="BH266" i="1"/>
  <c r="AK284" i="1"/>
  <c r="Q296" i="1"/>
  <c r="O315" i="1" s="1"/>
  <c r="AY258" i="1"/>
  <c r="AT196" i="1"/>
  <c r="AQ196" i="1"/>
  <c r="AF222" i="1"/>
  <c r="AC222" i="1"/>
  <c r="AT206" i="1"/>
  <c r="BD217" i="1" s="1"/>
  <c r="AR202" i="1"/>
  <c r="AR210" i="1" s="1"/>
  <c r="Q232" i="1"/>
  <c r="I232" i="1"/>
  <c r="Q234" i="1"/>
  <c r="N251" i="1" s="1"/>
  <c r="O317" i="1" l="1"/>
  <c r="T317" i="1" s="1"/>
  <c r="K318" i="1" s="1"/>
  <c r="T315" i="1"/>
  <c r="K316" i="1" s="1"/>
  <c r="BD219" i="1"/>
  <c r="BI219" i="1" s="1"/>
  <c r="AZ220" i="1" s="1"/>
  <c r="BI217" i="1"/>
  <c r="AZ218" i="1" s="1"/>
  <c r="N253" i="1"/>
  <c r="S253" i="1" s="1"/>
  <c r="J254" i="1" s="1"/>
  <c r="S251" i="1"/>
  <c r="J252" i="1" s="1"/>
  <c r="X301" i="1"/>
  <c r="P301" i="1"/>
  <c r="Y303" i="1"/>
  <c r="AP303" i="1"/>
  <c r="Q303" i="1"/>
  <c r="AG301" i="1"/>
  <c r="AG303" i="1"/>
  <c r="AE304" i="1"/>
  <c r="AP305" i="1"/>
  <c r="V304" i="1"/>
  <c r="AA305" i="1"/>
  <c r="AG305" i="1"/>
  <c r="AD301" i="1"/>
  <c r="AM303" i="1"/>
  <c r="AB304" i="1"/>
  <c r="AM305" i="1"/>
  <c r="AD365" i="1"/>
  <c r="AJ365" i="1" s="1"/>
  <c r="AM367" i="1"/>
  <c r="AS367" i="1" s="1"/>
  <c r="AK222" i="1"/>
  <c r="S238" i="1" s="1"/>
  <c r="AM369" i="1"/>
  <c r="AS369" i="1" s="1"/>
  <c r="AB368" i="1"/>
  <c r="AH368" i="1" s="1"/>
  <c r="BD335" i="1"/>
  <c r="BL335" i="1" s="1"/>
  <c r="BA332" i="1"/>
  <c r="BI332" i="1" s="1"/>
  <c r="BD334" i="1"/>
  <c r="BL334" i="1" s="1"/>
  <c r="BA333" i="1"/>
  <c r="BI333" i="1" s="1"/>
  <c r="AY196" i="1"/>
  <c r="V238" i="1"/>
  <c r="P240" i="1"/>
  <c r="X240" i="1" s="1"/>
  <c r="AO238" i="1"/>
  <c r="AF238" i="1"/>
  <c r="BD206" i="1"/>
  <c r="BH204" i="1"/>
  <c r="X232" i="1"/>
  <c r="AC238" i="1"/>
  <c r="U240" i="1"/>
  <c r="AL238" i="1"/>
  <c r="BA268" i="1"/>
  <c r="BI268" i="1" s="1"/>
  <c r="AZ269" i="1" s="1"/>
  <c r="BE266" i="1"/>
  <c r="BM266" i="1" s="1"/>
  <c r="AZ267" i="1" s="1"/>
  <c r="AH304" i="1" l="1"/>
  <c r="AS303" i="1"/>
  <c r="AS305" i="1"/>
  <c r="AJ301" i="1"/>
  <c r="AC240" i="1"/>
  <c r="AH240" i="1" s="1"/>
  <c r="J241" i="1" s="1"/>
  <c r="AS238" i="1"/>
  <c r="J239" i="1" s="1"/>
  <c r="BA206" i="1"/>
  <c r="BI206" i="1" s="1"/>
  <c r="AZ207" i="1" s="1"/>
  <c r="BE204" i="1"/>
  <c r="BM204" i="1" s="1"/>
  <c r="AZ205" i="1" s="1"/>
</calcChain>
</file>

<file path=xl/sharedStrings.xml><?xml version="1.0" encoding="utf-8"?>
<sst xmlns="http://schemas.openxmlformats.org/spreadsheetml/2006/main" count="1440" uniqueCount="136">
  <si>
    <t>Lkısa=</t>
  </si>
  <si>
    <t>m</t>
  </si>
  <si>
    <t>Luzun =</t>
  </si>
  <si>
    <t>gdöşeme =</t>
  </si>
  <si>
    <t>KN/m²</t>
  </si>
  <si>
    <t>g = gdöş * Lkısa / 2 =</t>
  </si>
  <si>
    <t>*</t>
  </si>
  <si>
    <t xml:space="preserve"> /</t>
  </si>
  <si>
    <t>=</t>
  </si>
  <si>
    <t>KN/m</t>
  </si>
  <si>
    <t>döşeme yükünden uzun kirişe gelen tarpez yük</t>
  </si>
  <si>
    <t>döşeme yükünden kısa kirişe gelen üçgen yük</t>
  </si>
  <si>
    <t>g = gdöş * Lkısa =</t>
  </si>
  <si>
    <t>g = gdöş * Lkısa  =</t>
  </si>
  <si>
    <t>döşeme yükünden uzun kirişe gelen yayılı yük</t>
  </si>
  <si>
    <t>K101</t>
  </si>
  <si>
    <t>K102</t>
  </si>
  <si>
    <t>a</t>
  </si>
  <si>
    <t>b</t>
  </si>
  <si>
    <t>c</t>
  </si>
  <si>
    <t>d</t>
  </si>
  <si>
    <t>² /</t>
  </si>
  <si>
    <t>*(</t>
  </si>
  <si>
    <t>-</t>
  </si>
  <si>
    <t>) ) =</t>
  </si>
  <si>
    <t>KNm</t>
  </si>
  <si>
    <t>Mb = -Ma =</t>
  </si>
  <si>
    <t xml:space="preserve">Mc = 5 * g * L² / 96 = </t>
  </si>
  <si>
    <t>Md = - Mc =</t>
  </si>
  <si>
    <t>Va = ( L - 2 * a + L ) / 2 * g / 2 = (</t>
  </si>
  <si>
    <t>+</t>
  </si>
  <si>
    <t>) /</t>
  </si>
  <si>
    <t>KN</t>
  </si>
  <si>
    <t>Vb = - Va =</t>
  </si>
  <si>
    <t>Vc = g * L / 4 =</t>
  </si>
  <si>
    <t>Vd = - Vc =</t>
  </si>
  <si>
    <t>(ankastrelik uç momenti)</t>
  </si>
  <si>
    <t>(kesme kuvveti)</t>
  </si>
  <si>
    <t>Ma = g * L² / 12 =</t>
  </si>
  <si>
    <t>Va = g * L / 2 =</t>
  </si>
  <si>
    <t>Ma = g * L² / 12 * ( 1 - a² / L² * ( 2 - a / L ) ) =</t>
  </si>
  <si>
    <t>²  *  (</t>
  </si>
  <si>
    <t>Mc = g * L² / 30 =</t>
  </si>
  <si>
    <t>Md = g * L² / 20 =</t>
  </si>
  <si>
    <t>g = 0,5 * gdöş * Lkısa * ( 1 - 1 / ( 3 * ( Luzun / Lkısa )² )  )</t>
  </si>
  <si>
    <t>g =</t>
  </si>
  <si>
    <t xml:space="preserve"> /(</t>
  </si>
  <si>
    <t>)² ) ) =</t>
  </si>
  <si>
    <t>Mb = - Ma =</t>
  </si>
  <si>
    <t>trapez yükü eşdeğer yayılı yüke çevririp kiriş için ankastre momentleri bulunması</t>
  </si>
  <si>
    <t>üçgen yükü eşdeğer yayılı yüke çevririp kiriş için ankastre momentleri bulunması</t>
  </si>
  <si>
    <t>K102 kiriş ankastre momentleri ve mesnet tepkileri</t>
  </si>
  <si>
    <t>K101 kiriş ankastre momentleri ve mesnet tepkileri</t>
  </si>
  <si>
    <t>Dikkat sadece sarı hücrelere data girilecek.</t>
  </si>
  <si>
    <t>Mc = g * L² / 12 =</t>
  </si>
  <si>
    <t>Vc = g * L / 2 =</t>
  </si>
  <si>
    <t>Vc = 3 * g * L / 20 =</t>
  </si>
  <si>
    <t>Vd = 7 * g * L / 20 =</t>
  </si>
  <si>
    <t>BİTİŞİK İKİ KENARINDA KİRİŞ OLAN DÖŞEMEDEN KİRİŞLERE ETKİYEN YÜKLER</t>
  </si>
  <si>
    <t>BİR KENARINDA KİRİŞ OLAN DÖŞEMEDEN KİRİŞLERE ETKİYEN YÜKLER</t>
  </si>
  <si>
    <t>ÜÇ KENARINDA KİRİŞ OLAN DÖŞEMEDEN KİRİŞLERE GELEN YÜKLER</t>
  </si>
  <si>
    <t>DÖRT KENARINDA KİRİŞ OLAN DÖŞEMEDEN KİRİŞLERE ETKİYEN YÜKLER</t>
  </si>
  <si>
    <t>a =</t>
  </si>
  <si>
    <t>c =</t>
  </si>
  <si>
    <t>Va = ( 3 - ( c / L )² ) / 6 * g * L =  (</t>
  </si>
  <si>
    <t xml:space="preserve"> -(</t>
  </si>
  <si>
    <t>)² )  /</t>
  </si>
  <si>
    <t xml:space="preserve"> +(</t>
  </si>
  <si>
    <t>)² ) /</t>
  </si>
  <si>
    <t>Vb = -( 3 - 3 * c / L + ( c / L )² ) / 6 * g * L = -(</t>
  </si>
  <si>
    <t>Vb = -( 3 - 3 * c / L + ( c / L )² ) / 6 * g * L =- (</t>
  </si>
  <si>
    <r>
      <t>Mb = - ( 5 - 10 * ( c / L )² + 10 * ( c / L )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- 3 * ( c / L )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) / 60 * gdöş * L²</t>
    </r>
  </si>
  <si>
    <t>Mb = - (</t>
  </si>
  <si>
    <t>)²+</t>
  </si>
  <si>
    <r>
      <t>)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-</t>
    </r>
  </si>
  <si>
    <r>
      <t>)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) /</t>
    </r>
  </si>
  <si>
    <t>² =</t>
  </si>
  <si>
    <r>
      <t>)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+</t>
    </r>
  </si>
  <si>
    <r>
      <t>Ma = ( 5 - 5 * ( c / L )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+ 3 * ( c / L )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) / 60 * gdöş * L²</t>
    </r>
  </si>
  <si>
    <t>Ma = (</t>
  </si>
  <si>
    <t>L=</t>
  </si>
  <si>
    <t>L =</t>
  </si>
  <si>
    <t xml:space="preserve"> *</t>
  </si>
  <si>
    <t>g = gdöş * L / 3 =</t>
  </si>
  <si>
    <t>g = gdöş * L / 2 =</t>
  </si>
  <si>
    <t>döşeme yükünden kirişe gelen üçgen yük</t>
  </si>
  <si>
    <t>Döşemeden</t>
  </si>
  <si>
    <t>kat yüksekliği  h =</t>
  </si>
  <si>
    <t>kiriş genişlik =</t>
  </si>
  <si>
    <t>kiriş yükseklik =</t>
  </si>
  <si>
    <t>)=</t>
  </si>
  <si>
    <t>döşeme yüksekliği =</t>
  </si>
  <si>
    <t>)*</t>
  </si>
  <si>
    <t>toplam =</t>
  </si>
  <si>
    <t>pencere yüksekliği =</t>
  </si>
  <si>
    <t xml:space="preserve">sıvalı duvar ağırlığı </t>
  </si>
  <si>
    <t>sıvasız duvar kalınlığı</t>
  </si>
  <si>
    <t>yatay delikli tuğla</t>
  </si>
  <si>
    <t>düşey delikli tuğla</t>
  </si>
  <si>
    <t>düşey delikli taşıyıcı tuğla</t>
  </si>
  <si>
    <t>(mm)</t>
  </si>
  <si>
    <t>(KN/m²)</t>
  </si>
  <si>
    <t>8,5 cm</t>
  </si>
  <si>
    <t>9 cm</t>
  </si>
  <si>
    <t>11,5 cm</t>
  </si>
  <si>
    <t>13,5 cm</t>
  </si>
  <si>
    <t>14,5 cm</t>
  </si>
  <si>
    <t>17,5 cm</t>
  </si>
  <si>
    <t>19 cm</t>
  </si>
  <si>
    <t>23,5 cm</t>
  </si>
  <si>
    <t>24 cm</t>
  </si>
  <si>
    <t>29 cm</t>
  </si>
  <si>
    <t>sıvasız duvar kalınlığı =</t>
  </si>
  <si>
    <t>kiriş kendi ağırlığı ve kiriş üzerindeki duvar yükünden (düzgün yayılı yük)</t>
  </si>
  <si>
    <t>(duvar yükünden)</t>
  </si>
  <si>
    <t>(kiriş kendi yükünden)</t>
  </si>
  <si>
    <t xml:space="preserve">Ma = 5 * g * L² / 96 = </t>
  </si>
  <si>
    <t>Va = g * L / 4 =</t>
  </si>
  <si>
    <t>g = gdöş * Lkısa / 3 =</t>
  </si>
  <si>
    <r>
      <rPr>
        <b/>
        <sz val="12"/>
        <color theme="7" tint="-0.499984740745262"/>
        <rFont val="Arial"/>
        <family val="2"/>
        <charset val="162"/>
      </rPr>
      <t>DÖŞEMEDEN,DUVAR YÜKÜNDEN, KENDİ AĞIRLIINDAN DOLAYI KİRİŞ İÇİN ANKASTRELİK MOMENTLERİ VE MESNET TEPKİLERİ HESABI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</t>
    </r>
  </si>
  <si>
    <t>Maç =</t>
  </si>
  <si>
    <t>*x</t>
  </si>
  <si>
    <t>*x² +</t>
  </si>
  <si>
    <t>(açıklık momenti)</t>
  </si>
  <si>
    <t>(açıklık momenti yeri)</t>
  </si>
  <si>
    <t>x =</t>
  </si>
  <si>
    <t>B =</t>
  </si>
  <si>
    <t>)/</t>
  </si>
  <si>
    <t>B</t>
  </si>
  <si>
    <t>A =</t>
  </si>
  <si>
    <t>A</t>
  </si>
  <si>
    <t>denge denklemlerinden</t>
  </si>
  <si>
    <t>x</t>
  </si>
  <si>
    <t>A=</t>
  </si>
  <si>
    <r>
      <rPr>
        <b/>
        <sz val="12"/>
        <color theme="5" tint="-0.499984740745262"/>
        <rFont val="Arial"/>
        <family val="2"/>
        <charset val="162"/>
      </rPr>
      <t>AÇIKLIK MOMENT VE YERİ HESABI</t>
    </r>
    <r>
      <rPr>
        <sz val="8"/>
        <color theme="5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</t>
    </r>
  </si>
  <si>
    <t>x=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</si>
</sst>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4" x14ac:knownFonts="1"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vertAlign val="superscript"/>
      <sz val="8"/>
      <color theme="1"/>
      <name val="Arial"/>
      <family val="2"/>
      <charset val="162"/>
    </font>
    <font>
      <i/>
      <u/>
      <sz val="8"/>
      <color theme="1"/>
      <name val="Arial"/>
      <family val="2"/>
      <charset val="162"/>
    </font>
    <font>
      <b/>
      <u/>
      <sz val="8"/>
      <color theme="1"/>
      <name val="Arial"/>
      <family val="2"/>
      <charset val="162"/>
    </font>
    <font>
      <b/>
      <i/>
      <u/>
      <sz val="8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i/>
      <sz val="8"/>
      <color theme="1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sz val="8"/>
      <color theme="5" tint="-0.499984740745262"/>
      <name val="Arial"/>
      <family val="2"/>
      <charset val="162"/>
    </font>
    <font>
      <b/>
      <sz val="12"/>
      <color theme="5" tint="-0.499984740745262"/>
      <name val="Arial"/>
      <family val="2"/>
      <charset val="162"/>
    </font>
    <font>
      <sz val="8"/>
      <name val="Arial"/>
      <family val="2"/>
      <charset val="162"/>
    </font>
    <font>
      <sz val="8"/>
      <color theme="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Dashed">
        <color auto="1"/>
      </bottom>
      <diagonal/>
    </border>
    <border>
      <left/>
      <right style="mediumDashed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mediumDash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Dashed">
        <color auto="1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textRotation="90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textRotation="90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textRotation="90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24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27" xfId="0" applyBorder="1" applyAlignment="1" applyProtection="1">
      <alignment vertical="center" textRotation="90" wrapText="1"/>
      <protection hidden="1"/>
    </xf>
    <xf numFmtId="0" fontId="0" fillId="0" borderId="27" xfId="0" applyFill="1" applyBorder="1" applyAlignment="1" applyProtection="1">
      <alignment vertical="center" textRotation="90"/>
      <protection hidden="1"/>
    </xf>
    <xf numFmtId="0" fontId="0" fillId="0" borderId="22" xfId="0" applyBorder="1" applyAlignment="1" applyProtection="1">
      <alignment vertical="center" textRotation="90" wrapText="1"/>
      <protection hidden="1"/>
    </xf>
    <xf numFmtId="0" fontId="0" fillId="0" borderId="22" xfId="0" applyFill="1" applyBorder="1" applyAlignment="1" applyProtection="1">
      <alignment vertical="center" textRotation="90"/>
      <protection hidden="1"/>
    </xf>
    <xf numFmtId="164" fontId="0" fillId="0" borderId="0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 textRotation="90" wrapText="1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0" fillId="0" borderId="33" xfId="0" applyBorder="1" applyAlignment="1" applyProtection="1">
      <alignment vertical="center"/>
      <protection hidden="1"/>
    </xf>
    <xf numFmtId="0" fontId="0" fillId="0" borderId="34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5" borderId="11" xfId="0" applyFill="1" applyBorder="1" applyAlignment="1" applyProtection="1">
      <alignment vertical="center"/>
      <protection hidden="1"/>
    </xf>
    <xf numFmtId="0" fontId="0" fillId="5" borderId="16" xfId="0" applyFill="1" applyBorder="1" applyAlignment="1" applyProtection="1">
      <alignment vertical="center"/>
      <protection hidden="1"/>
    </xf>
    <xf numFmtId="0" fontId="0" fillId="5" borderId="15" xfId="0" applyFill="1" applyBorder="1" applyAlignment="1" applyProtection="1">
      <alignment vertical="center"/>
      <protection hidden="1"/>
    </xf>
    <xf numFmtId="0" fontId="0" fillId="5" borderId="10" xfId="0" applyFill="1" applyBorder="1" applyAlignment="1" applyProtection="1">
      <alignment vertical="center"/>
      <protection hidden="1"/>
    </xf>
    <xf numFmtId="0" fontId="0" fillId="5" borderId="9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0" fillId="5" borderId="19" xfId="0" applyFill="1" applyBorder="1" applyAlignment="1" applyProtection="1">
      <alignment vertical="center"/>
      <protection hidden="1"/>
    </xf>
    <xf numFmtId="0" fontId="0" fillId="5" borderId="20" xfId="0" applyFill="1" applyBorder="1" applyAlignment="1" applyProtection="1">
      <alignment vertical="center"/>
      <protection hidden="1"/>
    </xf>
    <xf numFmtId="0" fontId="0" fillId="5" borderId="35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 textRotation="90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textRotation="90"/>
      <protection hidden="1"/>
    </xf>
    <xf numFmtId="0" fontId="0" fillId="0" borderId="0" xfId="0" applyBorder="1" applyAlignment="1" applyProtection="1">
      <alignment horizontal="center" vertical="center" textRotation="90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 textRotation="90"/>
      <protection locked="0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22" xfId="0" applyFont="1" applyFill="1" applyBorder="1" applyAlignment="1" applyProtection="1">
      <alignment horizontal="center" vertical="center" wrapText="1"/>
      <protection hidden="1"/>
    </xf>
    <xf numFmtId="0" fontId="7" fillId="4" borderId="23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textRotation="90" wrapText="1"/>
      <protection hidden="1"/>
    </xf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textRotation="90" wrapText="1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7" xfId="0" applyFont="1" applyFill="1" applyBorder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199</xdr:row>
      <xdr:rowOff>4763</xdr:rowOff>
    </xdr:from>
    <xdr:to>
      <xdr:col>31</xdr:col>
      <xdr:colOff>80962</xdr:colOff>
      <xdr:row>217</xdr:row>
      <xdr:rowOff>90488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F509FBB5-28FB-4DFE-8000-36D2F80631F3}"/>
            </a:ext>
          </a:extLst>
        </xdr:cNvPr>
        <xdr:cNvGrpSpPr/>
      </xdr:nvGrpSpPr>
      <xdr:grpSpPr>
        <a:xfrm>
          <a:off x="838200" y="29046488"/>
          <a:ext cx="4262437" cy="2724150"/>
          <a:chOff x="1162050" y="8091488"/>
          <a:chExt cx="4262437" cy="2724150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DCEDDED-2577-4A94-8B90-25D0B74182EA}"/>
              </a:ext>
            </a:extLst>
          </xdr:cNvPr>
          <xdr:cNvSpPr/>
        </xdr:nvSpPr>
        <xdr:spPr>
          <a:xfrm>
            <a:off x="1228725" y="8153399"/>
            <a:ext cx="3533775" cy="2209801"/>
          </a:xfrm>
          <a:prstGeom prst="rect">
            <a:avLst/>
          </a:prstGeom>
          <a:noFill/>
          <a:ln w="15875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" name="Isosceles Triangle 12">
            <a:extLst>
              <a:ext uri="{FF2B5EF4-FFF2-40B4-BE49-F238E27FC236}">
                <a16:creationId xmlns:a16="http://schemas.microsoft.com/office/drawing/2014/main" id="{0D609FDD-7B40-4D68-8F01-4B96E1F604B2}"/>
              </a:ext>
            </a:extLst>
          </xdr:cNvPr>
          <xdr:cNvSpPr/>
        </xdr:nvSpPr>
        <xdr:spPr>
          <a:xfrm rot="5400000">
            <a:off x="714373" y="8667753"/>
            <a:ext cx="2209800" cy="1181102"/>
          </a:xfrm>
          <a:prstGeom prst="triangl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" name="Isosceles Triangle 13">
            <a:extLst>
              <a:ext uri="{FF2B5EF4-FFF2-40B4-BE49-F238E27FC236}">
                <a16:creationId xmlns:a16="http://schemas.microsoft.com/office/drawing/2014/main" id="{09BDDB86-22C6-4CAE-A9EF-D4EB8EEFA743}"/>
              </a:ext>
            </a:extLst>
          </xdr:cNvPr>
          <xdr:cNvSpPr/>
        </xdr:nvSpPr>
        <xdr:spPr>
          <a:xfrm rot="16200000">
            <a:off x="3068638" y="8656639"/>
            <a:ext cx="2209800" cy="1184280"/>
          </a:xfrm>
          <a:prstGeom prst="triangl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4B543B63-935A-47D5-96AC-B67403EAE837}"/>
              </a:ext>
            </a:extLst>
          </xdr:cNvPr>
          <xdr:cNvCxnSpPr/>
        </xdr:nvCxnSpPr>
        <xdr:spPr>
          <a:xfrm>
            <a:off x="2419350" y="9258300"/>
            <a:ext cx="1171575" cy="0"/>
          </a:xfrm>
          <a:prstGeom prst="lin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8C33FCF5-5AED-401A-9516-865C68BE3184}"/>
              </a:ext>
            </a:extLst>
          </xdr:cNvPr>
          <xdr:cNvCxnSpPr/>
        </xdr:nvCxnSpPr>
        <xdr:spPr>
          <a:xfrm>
            <a:off x="1452563" y="10153650"/>
            <a:ext cx="0" cy="2143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1B1BEBAC-251E-433A-9771-44F728F05906}"/>
              </a:ext>
            </a:extLst>
          </xdr:cNvPr>
          <xdr:cNvCxnSpPr/>
        </xdr:nvCxnSpPr>
        <xdr:spPr>
          <a:xfrm>
            <a:off x="2105026" y="9548813"/>
            <a:ext cx="0" cy="8048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4DA1BC3A-CB11-4234-A307-292F35CA83C1}"/>
              </a:ext>
            </a:extLst>
          </xdr:cNvPr>
          <xdr:cNvCxnSpPr/>
        </xdr:nvCxnSpPr>
        <xdr:spPr>
          <a:xfrm>
            <a:off x="2414588" y="9253538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B477134C-1C8D-4FBC-BE51-FF494B8C5721}"/>
              </a:ext>
            </a:extLst>
          </xdr:cNvPr>
          <xdr:cNvCxnSpPr/>
        </xdr:nvCxnSpPr>
        <xdr:spPr>
          <a:xfrm>
            <a:off x="3567113" y="9267826"/>
            <a:ext cx="0" cy="11048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ADBE06F9-C838-4BE2-B671-6899DE606F91}"/>
              </a:ext>
            </a:extLst>
          </xdr:cNvPr>
          <xdr:cNvCxnSpPr/>
        </xdr:nvCxnSpPr>
        <xdr:spPr>
          <a:xfrm>
            <a:off x="1781176" y="9844088"/>
            <a:ext cx="0" cy="514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C931850F-0CB1-48B4-B1C4-AD4C54E930C6}"/>
              </a:ext>
            </a:extLst>
          </xdr:cNvPr>
          <xdr:cNvCxnSpPr/>
        </xdr:nvCxnSpPr>
        <xdr:spPr>
          <a:xfrm>
            <a:off x="4533900" y="10148887"/>
            <a:ext cx="0" cy="2143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0B2220EC-E6AB-4B13-8F0A-75ACAE0CBDF1}"/>
              </a:ext>
            </a:extLst>
          </xdr:cNvPr>
          <xdr:cNvCxnSpPr/>
        </xdr:nvCxnSpPr>
        <xdr:spPr>
          <a:xfrm>
            <a:off x="3890963" y="9548813"/>
            <a:ext cx="0" cy="8191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CB0AB567-C45A-4C35-96FF-59BCBDDABD8C}"/>
              </a:ext>
            </a:extLst>
          </xdr:cNvPr>
          <xdr:cNvCxnSpPr/>
        </xdr:nvCxnSpPr>
        <xdr:spPr>
          <a:xfrm>
            <a:off x="4210050" y="9844087"/>
            <a:ext cx="0" cy="514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DA628C77-92C9-4865-A54D-2CD8B291C76C}"/>
              </a:ext>
            </a:extLst>
          </xdr:cNvPr>
          <xdr:cNvCxnSpPr/>
        </xdr:nvCxnSpPr>
        <xdr:spPr>
          <a:xfrm>
            <a:off x="1624013" y="10001250"/>
            <a:ext cx="0" cy="366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Arrow Connector 38">
            <a:extLst>
              <a:ext uri="{FF2B5EF4-FFF2-40B4-BE49-F238E27FC236}">
                <a16:creationId xmlns:a16="http://schemas.microsoft.com/office/drawing/2014/main" id="{9D59542A-D648-4CE7-96CB-A8942518C363}"/>
              </a:ext>
            </a:extLst>
          </xdr:cNvPr>
          <xdr:cNvCxnSpPr/>
        </xdr:nvCxnSpPr>
        <xdr:spPr>
          <a:xfrm>
            <a:off x="3076575" y="9253538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1244C54A-55B4-4EE5-BB29-8E3FD4D283A0}"/>
              </a:ext>
            </a:extLst>
          </xdr:cNvPr>
          <xdr:cNvCxnSpPr/>
        </xdr:nvCxnSpPr>
        <xdr:spPr>
          <a:xfrm>
            <a:off x="3238500" y="9248775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Arrow Connector 41">
            <a:extLst>
              <a:ext uri="{FF2B5EF4-FFF2-40B4-BE49-F238E27FC236}">
                <a16:creationId xmlns:a16="http://schemas.microsoft.com/office/drawing/2014/main" id="{7FCD7458-2F4F-4479-BC26-E604D3539AF3}"/>
              </a:ext>
            </a:extLst>
          </xdr:cNvPr>
          <xdr:cNvCxnSpPr/>
        </xdr:nvCxnSpPr>
        <xdr:spPr>
          <a:xfrm>
            <a:off x="1947863" y="9696450"/>
            <a:ext cx="0" cy="666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FED232A4-F198-4EA2-9242-17B6C44C95F1}"/>
              </a:ext>
            </a:extLst>
          </xdr:cNvPr>
          <xdr:cNvCxnSpPr/>
        </xdr:nvCxnSpPr>
        <xdr:spPr>
          <a:xfrm>
            <a:off x="2266951" y="9396413"/>
            <a:ext cx="0" cy="957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5785F425-ADDD-4571-9012-A39066C3039C}"/>
              </a:ext>
            </a:extLst>
          </xdr:cNvPr>
          <xdr:cNvCxnSpPr/>
        </xdr:nvCxnSpPr>
        <xdr:spPr>
          <a:xfrm>
            <a:off x="2590800" y="9258300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C89D2626-22A3-4B0B-A2BD-36EEE467BFD4}"/>
              </a:ext>
            </a:extLst>
          </xdr:cNvPr>
          <xdr:cNvCxnSpPr/>
        </xdr:nvCxnSpPr>
        <xdr:spPr>
          <a:xfrm>
            <a:off x="2752725" y="9253538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5A0A6680-A00A-4E75-B460-0F73962351BE}"/>
              </a:ext>
            </a:extLst>
          </xdr:cNvPr>
          <xdr:cNvCxnSpPr/>
        </xdr:nvCxnSpPr>
        <xdr:spPr>
          <a:xfrm>
            <a:off x="2914650" y="9248776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F7009C42-D303-4A97-871C-3ADA7C18739B}"/>
              </a:ext>
            </a:extLst>
          </xdr:cNvPr>
          <xdr:cNvCxnSpPr/>
        </xdr:nvCxnSpPr>
        <xdr:spPr>
          <a:xfrm>
            <a:off x="3405188" y="9253538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B7A6F0A6-8D50-40F5-9DA4-AA9A6DBF9A2B}"/>
              </a:ext>
            </a:extLst>
          </xdr:cNvPr>
          <xdr:cNvCxnSpPr/>
        </xdr:nvCxnSpPr>
        <xdr:spPr>
          <a:xfrm>
            <a:off x="3729038" y="9401175"/>
            <a:ext cx="0" cy="957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17B096E0-FE12-4D82-9203-8A81EDA0AC54}"/>
              </a:ext>
            </a:extLst>
          </xdr:cNvPr>
          <xdr:cNvCxnSpPr/>
        </xdr:nvCxnSpPr>
        <xdr:spPr>
          <a:xfrm>
            <a:off x="4048125" y="9691687"/>
            <a:ext cx="0" cy="666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Arrow Connector 51">
            <a:extLst>
              <a:ext uri="{FF2B5EF4-FFF2-40B4-BE49-F238E27FC236}">
                <a16:creationId xmlns:a16="http://schemas.microsoft.com/office/drawing/2014/main" id="{6882C6BC-A566-49D6-8BA2-1FBD7E4BF6DC}"/>
              </a:ext>
            </a:extLst>
          </xdr:cNvPr>
          <xdr:cNvCxnSpPr/>
        </xdr:nvCxnSpPr>
        <xdr:spPr>
          <a:xfrm>
            <a:off x="4371975" y="9991725"/>
            <a:ext cx="0" cy="366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Straight Arrow Connector 53">
            <a:extLst>
              <a:ext uri="{FF2B5EF4-FFF2-40B4-BE49-F238E27FC236}">
                <a16:creationId xmlns:a16="http://schemas.microsoft.com/office/drawing/2014/main" id="{0B9A0F76-EEB7-4B15-84EE-B18C0FB2F59D}"/>
              </a:ext>
            </a:extLst>
          </xdr:cNvPr>
          <xdr:cNvCxnSpPr/>
        </xdr:nvCxnSpPr>
        <xdr:spPr>
          <a:xfrm>
            <a:off x="3590925" y="9248775"/>
            <a:ext cx="11668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Arrow Connector 55">
            <a:extLst>
              <a:ext uri="{FF2B5EF4-FFF2-40B4-BE49-F238E27FC236}">
                <a16:creationId xmlns:a16="http://schemas.microsoft.com/office/drawing/2014/main" id="{C6815AAC-BC2D-4D8B-945B-5FBD9B21C834}"/>
              </a:ext>
            </a:extLst>
          </xdr:cNvPr>
          <xdr:cNvCxnSpPr/>
        </xdr:nvCxnSpPr>
        <xdr:spPr>
          <a:xfrm>
            <a:off x="3743325" y="9396412"/>
            <a:ext cx="10191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ED8C619C-691F-4CD1-A4E8-E906D622A3E1}"/>
              </a:ext>
            </a:extLst>
          </xdr:cNvPr>
          <xdr:cNvCxnSpPr/>
        </xdr:nvCxnSpPr>
        <xdr:spPr>
          <a:xfrm>
            <a:off x="3876675" y="8967787"/>
            <a:ext cx="8905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475DBE1F-579D-4D87-ABB0-BCC28A7922E7}"/>
              </a:ext>
            </a:extLst>
          </xdr:cNvPr>
          <xdr:cNvCxnSpPr/>
        </xdr:nvCxnSpPr>
        <xdr:spPr>
          <a:xfrm>
            <a:off x="3871913" y="9534525"/>
            <a:ext cx="9001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D597238F-0B31-4C15-858C-41153CCD6D4B}"/>
              </a:ext>
            </a:extLst>
          </xdr:cNvPr>
          <xdr:cNvCxnSpPr/>
        </xdr:nvCxnSpPr>
        <xdr:spPr>
          <a:xfrm>
            <a:off x="3738562" y="9105900"/>
            <a:ext cx="10429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EC6C8FF3-E959-49CD-9635-3123E7E87AC6}"/>
              </a:ext>
            </a:extLst>
          </xdr:cNvPr>
          <xdr:cNvCxnSpPr/>
        </xdr:nvCxnSpPr>
        <xdr:spPr>
          <a:xfrm>
            <a:off x="4038600" y="8824912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Arrow Connector 66">
            <a:extLst>
              <a:ext uri="{FF2B5EF4-FFF2-40B4-BE49-F238E27FC236}">
                <a16:creationId xmlns:a16="http://schemas.microsoft.com/office/drawing/2014/main" id="{8A2719B5-C171-406C-BB55-C73A97E3061A}"/>
              </a:ext>
            </a:extLst>
          </xdr:cNvPr>
          <xdr:cNvCxnSpPr/>
        </xdr:nvCxnSpPr>
        <xdr:spPr>
          <a:xfrm>
            <a:off x="4195763" y="8677274"/>
            <a:ext cx="561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3581D11A-A35E-4A59-B08A-7AA87AF966E4}"/>
              </a:ext>
            </a:extLst>
          </xdr:cNvPr>
          <xdr:cNvCxnSpPr/>
        </xdr:nvCxnSpPr>
        <xdr:spPr>
          <a:xfrm>
            <a:off x="4338638" y="8534400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Arrow Connector 70">
            <a:extLst>
              <a:ext uri="{FF2B5EF4-FFF2-40B4-BE49-F238E27FC236}">
                <a16:creationId xmlns:a16="http://schemas.microsoft.com/office/drawing/2014/main" id="{AE6CAC09-482D-4048-B79A-01EC32E8D910}"/>
              </a:ext>
            </a:extLst>
          </xdr:cNvPr>
          <xdr:cNvCxnSpPr/>
        </xdr:nvCxnSpPr>
        <xdr:spPr>
          <a:xfrm>
            <a:off x="4495800" y="8386763"/>
            <a:ext cx="26670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Arrow Connector 73">
            <a:extLst>
              <a:ext uri="{FF2B5EF4-FFF2-40B4-BE49-F238E27FC236}">
                <a16:creationId xmlns:a16="http://schemas.microsoft.com/office/drawing/2014/main" id="{C1B5A8AD-1A66-4F8B-AFF4-B06D60A1592E}"/>
              </a:ext>
            </a:extLst>
          </xdr:cNvPr>
          <xdr:cNvCxnSpPr/>
        </xdr:nvCxnSpPr>
        <xdr:spPr>
          <a:xfrm>
            <a:off x="4043362" y="9677399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B8200E5C-4E1F-41DF-84E6-DBBCE23DDB37}"/>
              </a:ext>
            </a:extLst>
          </xdr:cNvPr>
          <xdr:cNvCxnSpPr/>
        </xdr:nvCxnSpPr>
        <xdr:spPr>
          <a:xfrm>
            <a:off x="4219575" y="9825036"/>
            <a:ext cx="561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Arrow Connector 75">
            <a:extLst>
              <a:ext uri="{FF2B5EF4-FFF2-40B4-BE49-F238E27FC236}">
                <a16:creationId xmlns:a16="http://schemas.microsoft.com/office/drawing/2014/main" id="{86CD4017-BCAD-4BF1-A0B9-3B088D9BACCC}"/>
              </a:ext>
            </a:extLst>
          </xdr:cNvPr>
          <xdr:cNvCxnSpPr/>
        </xdr:nvCxnSpPr>
        <xdr:spPr>
          <a:xfrm>
            <a:off x="4357688" y="9972675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Arrow Connector 76">
            <a:extLst>
              <a:ext uri="{FF2B5EF4-FFF2-40B4-BE49-F238E27FC236}">
                <a16:creationId xmlns:a16="http://schemas.microsoft.com/office/drawing/2014/main" id="{1DB13AF2-9089-4705-9213-4C07AB7446E0}"/>
              </a:ext>
            </a:extLst>
          </xdr:cNvPr>
          <xdr:cNvCxnSpPr/>
        </xdr:nvCxnSpPr>
        <xdr:spPr>
          <a:xfrm>
            <a:off x="4538663" y="10129837"/>
            <a:ext cx="23812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Connector 79">
            <a:extLst>
              <a:ext uri="{FF2B5EF4-FFF2-40B4-BE49-F238E27FC236}">
                <a16:creationId xmlns:a16="http://schemas.microsoft.com/office/drawing/2014/main" id="{67608CC2-7A6F-4C5B-A565-D6027596AB9A}"/>
              </a:ext>
            </a:extLst>
          </xdr:cNvPr>
          <xdr:cNvCxnSpPr/>
        </xdr:nvCxnSpPr>
        <xdr:spPr>
          <a:xfrm>
            <a:off x="4795838" y="8158163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36C30CF9-CDA8-4F66-85F3-C0BACB306BE6}"/>
              </a:ext>
            </a:extLst>
          </xdr:cNvPr>
          <xdr:cNvCxnSpPr/>
        </xdr:nvCxnSpPr>
        <xdr:spPr>
          <a:xfrm>
            <a:off x="5348288" y="8091488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7303850D-1F34-422B-839B-05567D8A2248}"/>
              </a:ext>
            </a:extLst>
          </xdr:cNvPr>
          <xdr:cNvCxnSpPr/>
        </xdr:nvCxnSpPr>
        <xdr:spPr>
          <a:xfrm flipH="1">
            <a:off x="5305425" y="8120063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254B7162-D853-4962-8A00-23E8C871C2A4}"/>
              </a:ext>
            </a:extLst>
          </xdr:cNvPr>
          <xdr:cNvCxnSpPr/>
        </xdr:nvCxnSpPr>
        <xdr:spPr>
          <a:xfrm>
            <a:off x="4800600" y="10353675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6E80135F-BC56-4CF9-A47C-F0F962937897}"/>
              </a:ext>
            </a:extLst>
          </xdr:cNvPr>
          <xdr:cNvCxnSpPr/>
        </xdr:nvCxnSpPr>
        <xdr:spPr>
          <a:xfrm flipH="1">
            <a:off x="5310187" y="10315575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0F34F916-E73E-45E8-B664-D4DBAC97D675}"/>
              </a:ext>
            </a:extLst>
          </xdr:cNvPr>
          <xdr:cNvCxnSpPr/>
        </xdr:nvCxnSpPr>
        <xdr:spPr>
          <a:xfrm>
            <a:off x="1223963" y="10391776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E1A6C7C1-800A-4046-8F1C-684797C26264}"/>
              </a:ext>
            </a:extLst>
          </xdr:cNvPr>
          <xdr:cNvCxnSpPr/>
        </xdr:nvCxnSpPr>
        <xdr:spPr>
          <a:xfrm>
            <a:off x="1162050" y="10725150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Connector 92">
            <a:extLst>
              <a:ext uri="{FF2B5EF4-FFF2-40B4-BE49-F238E27FC236}">
                <a16:creationId xmlns:a16="http://schemas.microsoft.com/office/drawing/2014/main" id="{ABEF7662-E637-4E75-91C5-5C0C9533522C}"/>
              </a:ext>
            </a:extLst>
          </xdr:cNvPr>
          <xdr:cNvCxnSpPr/>
        </xdr:nvCxnSpPr>
        <xdr:spPr>
          <a:xfrm flipH="1">
            <a:off x="1181100" y="10677525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140A7ACB-3173-4D3E-BB6D-996520A73D11}"/>
              </a:ext>
            </a:extLst>
          </xdr:cNvPr>
          <xdr:cNvCxnSpPr/>
        </xdr:nvCxnSpPr>
        <xdr:spPr>
          <a:xfrm>
            <a:off x="4776788" y="10391776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58CBAFD5-3EDF-40DF-850B-600224F85F90}"/>
              </a:ext>
            </a:extLst>
          </xdr:cNvPr>
          <xdr:cNvCxnSpPr/>
        </xdr:nvCxnSpPr>
        <xdr:spPr>
          <a:xfrm flipH="1">
            <a:off x="4733925" y="10677525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28575</xdr:colOff>
      <xdr:row>325</xdr:row>
      <xdr:rowOff>4763</xdr:rowOff>
    </xdr:from>
    <xdr:to>
      <xdr:col>31</xdr:col>
      <xdr:colOff>80962</xdr:colOff>
      <xdr:row>343</xdr:row>
      <xdr:rowOff>90488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EEB4146E-E028-4DFD-993E-7573A6C81CB7}"/>
            </a:ext>
          </a:extLst>
        </xdr:cNvPr>
        <xdr:cNvGrpSpPr/>
      </xdr:nvGrpSpPr>
      <xdr:grpSpPr>
        <a:xfrm>
          <a:off x="838200" y="47334488"/>
          <a:ext cx="4262437" cy="2724150"/>
          <a:chOff x="838200" y="47334488"/>
          <a:chExt cx="4262437" cy="2724150"/>
        </a:xfrm>
      </xdr:grpSpPr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54CE16F3-3F81-4C7B-ACFC-437294FB78D8}"/>
              </a:ext>
            </a:extLst>
          </xdr:cNvPr>
          <xdr:cNvSpPr/>
        </xdr:nvSpPr>
        <xdr:spPr>
          <a:xfrm>
            <a:off x="914401" y="47415451"/>
            <a:ext cx="76199" cy="19431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403AB042-434C-47CD-9712-9109A97BEB28}"/>
              </a:ext>
            </a:extLst>
          </xdr:cNvPr>
          <xdr:cNvSpPr/>
        </xdr:nvSpPr>
        <xdr:spPr>
          <a:xfrm>
            <a:off x="914399" y="47424975"/>
            <a:ext cx="3276601" cy="6667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87085FF9-445C-4F42-A98C-CEB334B24B44}"/>
              </a:ext>
            </a:extLst>
          </xdr:cNvPr>
          <xdr:cNvSpPr/>
        </xdr:nvSpPr>
        <xdr:spPr>
          <a:xfrm>
            <a:off x="904875" y="47405925"/>
            <a:ext cx="3543300" cy="2181225"/>
          </a:xfrm>
          <a:prstGeom prst="rect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87" name="Straight Arrow Connector 286">
            <a:extLst>
              <a:ext uri="{FF2B5EF4-FFF2-40B4-BE49-F238E27FC236}">
                <a16:creationId xmlns:a16="http://schemas.microsoft.com/office/drawing/2014/main" id="{8BBF9AC5-FE5F-4590-88A1-208622CA325D}"/>
              </a:ext>
            </a:extLst>
          </xdr:cNvPr>
          <xdr:cNvCxnSpPr/>
        </xdr:nvCxnSpPr>
        <xdr:spPr>
          <a:xfrm>
            <a:off x="1128713" y="47405925"/>
            <a:ext cx="0" cy="22050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Arrow Connector 287">
            <a:extLst>
              <a:ext uri="{FF2B5EF4-FFF2-40B4-BE49-F238E27FC236}">
                <a16:creationId xmlns:a16="http://schemas.microsoft.com/office/drawing/2014/main" id="{BA42AA60-03D0-48E3-9A6C-686D0C31081F}"/>
              </a:ext>
            </a:extLst>
          </xdr:cNvPr>
          <xdr:cNvCxnSpPr/>
        </xdr:nvCxnSpPr>
        <xdr:spPr>
          <a:xfrm>
            <a:off x="1781176" y="47405925"/>
            <a:ext cx="0" cy="2190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Arrow Connector 288">
            <a:extLst>
              <a:ext uri="{FF2B5EF4-FFF2-40B4-BE49-F238E27FC236}">
                <a16:creationId xmlns:a16="http://schemas.microsoft.com/office/drawing/2014/main" id="{CE733326-E72E-4E96-A87C-F39BB8177DA7}"/>
              </a:ext>
            </a:extLst>
          </xdr:cNvPr>
          <xdr:cNvCxnSpPr/>
        </xdr:nvCxnSpPr>
        <xdr:spPr>
          <a:xfrm>
            <a:off x="2090738" y="47415450"/>
            <a:ext cx="0" cy="2190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Arrow Connector 289">
            <a:extLst>
              <a:ext uri="{FF2B5EF4-FFF2-40B4-BE49-F238E27FC236}">
                <a16:creationId xmlns:a16="http://schemas.microsoft.com/office/drawing/2014/main" id="{2711B306-349E-4099-9A8E-A47DA65648D3}"/>
              </a:ext>
            </a:extLst>
          </xdr:cNvPr>
          <xdr:cNvCxnSpPr/>
        </xdr:nvCxnSpPr>
        <xdr:spPr>
          <a:xfrm>
            <a:off x="3243263" y="48434625"/>
            <a:ext cx="0" cy="1181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" name="Straight Arrow Connector 290">
            <a:extLst>
              <a:ext uri="{FF2B5EF4-FFF2-40B4-BE49-F238E27FC236}">
                <a16:creationId xmlns:a16="http://schemas.microsoft.com/office/drawing/2014/main" id="{D8CF22A7-6582-4467-AB97-E20056B5332E}"/>
              </a:ext>
            </a:extLst>
          </xdr:cNvPr>
          <xdr:cNvCxnSpPr/>
        </xdr:nvCxnSpPr>
        <xdr:spPr>
          <a:xfrm>
            <a:off x="1457326" y="47405925"/>
            <a:ext cx="0" cy="21955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Straight Arrow Connector 291">
            <a:extLst>
              <a:ext uri="{FF2B5EF4-FFF2-40B4-BE49-F238E27FC236}">
                <a16:creationId xmlns:a16="http://schemas.microsoft.com/office/drawing/2014/main" id="{35B341BA-6F2D-45F1-A415-A0332ED07D46}"/>
              </a:ext>
            </a:extLst>
          </xdr:cNvPr>
          <xdr:cNvCxnSpPr/>
        </xdr:nvCxnSpPr>
        <xdr:spPr>
          <a:xfrm>
            <a:off x="4210050" y="49391887"/>
            <a:ext cx="0" cy="2143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" name="Straight Arrow Connector 292">
            <a:extLst>
              <a:ext uri="{FF2B5EF4-FFF2-40B4-BE49-F238E27FC236}">
                <a16:creationId xmlns:a16="http://schemas.microsoft.com/office/drawing/2014/main" id="{90C62C01-26C3-4C83-9A36-35EC91D9EE0B}"/>
              </a:ext>
            </a:extLst>
          </xdr:cNvPr>
          <xdr:cNvCxnSpPr/>
        </xdr:nvCxnSpPr>
        <xdr:spPr>
          <a:xfrm>
            <a:off x="3567113" y="48758475"/>
            <a:ext cx="0" cy="8524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Arrow Connector 293">
            <a:extLst>
              <a:ext uri="{FF2B5EF4-FFF2-40B4-BE49-F238E27FC236}">
                <a16:creationId xmlns:a16="http://schemas.microsoft.com/office/drawing/2014/main" id="{0C35B50A-5399-43E8-9A87-F35FC7B62780}"/>
              </a:ext>
            </a:extLst>
          </xdr:cNvPr>
          <xdr:cNvCxnSpPr/>
        </xdr:nvCxnSpPr>
        <xdr:spPr>
          <a:xfrm>
            <a:off x="3886200" y="49087087"/>
            <a:ext cx="0" cy="514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Straight Arrow Connector 294">
            <a:extLst>
              <a:ext uri="{FF2B5EF4-FFF2-40B4-BE49-F238E27FC236}">
                <a16:creationId xmlns:a16="http://schemas.microsoft.com/office/drawing/2014/main" id="{EA8E5BB4-D6DC-4CFC-B9E8-2290AC19C8EF}"/>
              </a:ext>
            </a:extLst>
          </xdr:cNvPr>
          <xdr:cNvCxnSpPr/>
        </xdr:nvCxnSpPr>
        <xdr:spPr>
          <a:xfrm>
            <a:off x="1300163" y="47415450"/>
            <a:ext cx="0" cy="21955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Straight Arrow Connector 295">
            <a:extLst>
              <a:ext uri="{FF2B5EF4-FFF2-40B4-BE49-F238E27FC236}">
                <a16:creationId xmlns:a16="http://schemas.microsoft.com/office/drawing/2014/main" id="{B6FF9F1A-EFD1-4D13-A224-3A69B7038E90}"/>
              </a:ext>
            </a:extLst>
          </xdr:cNvPr>
          <xdr:cNvCxnSpPr/>
        </xdr:nvCxnSpPr>
        <xdr:spPr>
          <a:xfrm>
            <a:off x="2752725" y="47929800"/>
            <a:ext cx="0" cy="16764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Straight Arrow Connector 296">
            <a:extLst>
              <a:ext uri="{FF2B5EF4-FFF2-40B4-BE49-F238E27FC236}">
                <a16:creationId xmlns:a16="http://schemas.microsoft.com/office/drawing/2014/main" id="{1AA903D0-213A-42F8-9C40-C75BFC9C4558}"/>
              </a:ext>
            </a:extLst>
          </xdr:cNvPr>
          <xdr:cNvCxnSpPr/>
        </xdr:nvCxnSpPr>
        <xdr:spPr>
          <a:xfrm>
            <a:off x="2914650" y="48091725"/>
            <a:ext cx="0" cy="15097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Straight Arrow Connector 297">
            <a:extLst>
              <a:ext uri="{FF2B5EF4-FFF2-40B4-BE49-F238E27FC236}">
                <a16:creationId xmlns:a16="http://schemas.microsoft.com/office/drawing/2014/main" id="{6A26A2F0-B299-4555-9769-87D17D9A9A13}"/>
              </a:ext>
            </a:extLst>
          </xdr:cNvPr>
          <xdr:cNvCxnSpPr/>
        </xdr:nvCxnSpPr>
        <xdr:spPr>
          <a:xfrm>
            <a:off x="1624013" y="47415450"/>
            <a:ext cx="0" cy="2190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Arrow Connector 298">
            <a:extLst>
              <a:ext uri="{FF2B5EF4-FFF2-40B4-BE49-F238E27FC236}">
                <a16:creationId xmlns:a16="http://schemas.microsoft.com/office/drawing/2014/main" id="{5DA230CE-A733-4E50-AF17-8C4E86CF4AAF}"/>
              </a:ext>
            </a:extLst>
          </xdr:cNvPr>
          <xdr:cNvCxnSpPr/>
        </xdr:nvCxnSpPr>
        <xdr:spPr>
          <a:xfrm>
            <a:off x="1943101" y="47396400"/>
            <a:ext cx="0" cy="22002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Straight Arrow Connector 299">
            <a:extLst>
              <a:ext uri="{FF2B5EF4-FFF2-40B4-BE49-F238E27FC236}">
                <a16:creationId xmlns:a16="http://schemas.microsoft.com/office/drawing/2014/main" id="{85007C22-A895-4DA5-B8E8-470A6A986464}"/>
              </a:ext>
            </a:extLst>
          </xdr:cNvPr>
          <xdr:cNvCxnSpPr/>
        </xdr:nvCxnSpPr>
        <xdr:spPr>
          <a:xfrm>
            <a:off x="2266950" y="47463075"/>
            <a:ext cx="0" cy="21478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Arrow Connector 300">
            <a:extLst>
              <a:ext uri="{FF2B5EF4-FFF2-40B4-BE49-F238E27FC236}">
                <a16:creationId xmlns:a16="http://schemas.microsoft.com/office/drawing/2014/main" id="{7427B640-A100-4253-8C2F-FB9AE43BC265}"/>
              </a:ext>
            </a:extLst>
          </xdr:cNvPr>
          <xdr:cNvCxnSpPr/>
        </xdr:nvCxnSpPr>
        <xdr:spPr>
          <a:xfrm>
            <a:off x="2428875" y="47644050"/>
            <a:ext cx="0" cy="19621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" name="Straight Arrow Connector 301">
            <a:extLst>
              <a:ext uri="{FF2B5EF4-FFF2-40B4-BE49-F238E27FC236}">
                <a16:creationId xmlns:a16="http://schemas.microsoft.com/office/drawing/2014/main" id="{152B2739-2F07-4FB4-A9EF-12E5A4F52806}"/>
              </a:ext>
            </a:extLst>
          </xdr:cNvPr>
          <xdr:cNvCxnSpPr/>
        </xdr:nvCxnSpPr>
        <xdr:spPr>
          <a:xfrm>
            <a:off x="2590800" y="47777400"/>
            <a:ext cx="0" cy="18240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Arrow Connector 302">
            <a:extLst>
              <a:ext uri="{FF2B5EF4-FFF2-40B4-BE49-F238E27FC236}">
                <a16:creationId xmlns:a16="http://schemas.microsoft.com/office/drawing/2014/main" id="{A2B9D419-8531-456E-A23C-8B8CAB3E28F8}"/>
              </a:ext>
            </a:extLst>
          </xdr:cNvPr>
          <xdr:cNvCxnSpPr/>
        </xdr:nvCxnSpPr>
        <xdr:spPr>
          <a:xfrm>
            <a:off x="3081338" y="48253650"/>
            <a:ext cx="0" cy="13525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Arrow Connector 303">
            <a:extLst>
              <a:ext uri="{FF2B5EF4-FFF2-40B4-BE49-F238E27FC236}">
                <a16:creationId xmlns:a16="http://schemas.microsoft.com/office/drawing/2014/main" id="{8E59053C-B044-43F1-934D-E5F265B2142A}"/>
              </a:ext>
            </a:extLst>
          </xdr:cNvPr>
          <xdr:cNvCxnSpPr/>
        </xdr:nvCxnSpPr>
        <xdr:spPr>
          <a:xfrm>
            <a:off x="3405188" y="48587025"/>
            <a:ext cx="0" cy="10144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Arrow Connector 304">
            <a:extLst>
              <a:ext uri="{FF2B5EF4-FFF2-40B4-BE49-F238E27FC236}">
                <a16:creationId xmlns:a16="http://schemas.microsoft.com/office/drawing/2014/main" id="{DDF506C9-8CF7-43F2-8407-CD6772E51E9E}"/>
              </a:ext>
            </a:extLst>
          </xdr:cNvPr>
          <xdr:cNvCxnSpPr/>
        </xdr:nvCxnSpPr>
        <xdr:spPr>
          <a:xfrm>
            <a:off x="3724275" y="48934687"/>
            <a:ext cx="0" cy="666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Arrow Connector 305">
            <a:extLst>
              <a:ext uri="{FF2B5EF4-FFF2-40B4-BE49-F238E27FC236}">
                <a16:creationId xmlns:a16="http://schemas.microsoft.com/office/drawing/2014/main" id="{8FB24909-D931-45F7-AE26-8B42EA1012F6}"/>
              </a:ext>
            </a:extLst>
          </xdr:cNvPr>
          <xdr:cNvCxnSpPr/>
        </xdr:nvCxnSpPr>
        <xdr:spPr>
          <a:xfrm>
            <a:off x="4048125" y="49234725"/>
            <a:ext cx="0" cy="366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Arrow Connector 306">
            <a:extLst>
              <a:ext uri="{FF2B5EF4-FFF2-40B4-BE49-F238E27FC236}">
                <a16:creationId xmlns:a16="http://schemas.microsoft.com/office/drawing/2014/main" id="{DC53FE13-72E3-40F2-B446-57C593687643}"/>
              </a:ext>
            </a:extLst>
          </xdr:cNvPr>
          <xdr:cNvCxnSpPr/>
        </xdr:nvCxnSpPr>
        <xdr:spPr>
          <a:xfrm>
            <a:off x="3314700" y="48491775"/>
            <a:ext cx="11191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Arrow Connector 307">
            <a:extLst>
              <a:ext uri="{FF2B5EF4-FFF2-40B4-BE49-F238E27FC236}">
                <a16:creationId xmlns:a16="http://schemas.microsoft.com/office/drawing/2014/main" id="{6D7FC5A6-0A3D-41B2-BA3B-5F3582A7BF73}"/>
              </a:ext>
            </a:extLst>
          </xdr:cNvPr>
          <xdr:cNvCxnSpPr/>
        </xdr:nvCxnSpPr>
        <xdr:spPr>
          <a:xfrm>
            <a:off x="3419475" y="48639412"/>
            <a:ext cx="10191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Arrow Connector 308">
            <a:extLst>
              <a:ext uri="{FF2B5EF4-FFF2-40B4-BE49-F238E27FC236}">
                <a16:creationId xmlns:a16="http://schemas.microsoft.com/office/drawing/2014/main" id="{2426EE46-5637-495F-9522-31BF9FF6A62A}"/>
              </a:ext>
            </a:extLst>
          </xdr:cNvPr>
          <xdr:cNvCxnSpPr/>
        </xdr:nvCxnSpPr>
        <xdr:spPr>
          <a:xfrm>
            <a:off x="3028950" y="48210787"/>
            <a:ext cx="14144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Arrow Connector 309">
            <a:extLst>
              <a:ext uri="{FF2B5EF4-FFF2-40B4-BE49-F238E27FC236}">
                <a16:creationId xmlns:a16="http://schemas.microsoft.com/office/drawing/2014/main" id="{BAE99639-E894-4F2A-A879-FE7CEE1E2E45}"/>
              </a:ext>
            </a:extLst>
          </xdr:cNvPr>
          <xdr:cNvCxnSpPr/>
        </xdr:nvCxnSpPr>
        <xdr:spPr>
          <a:xfrm>
            <a:off x="3581400" y="48777525"/>
            <a:ext cx="866776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Straight Arrow Connector 310">
            <a:extLst>
              <a:ext uri="{FF2B5EF4-FFF2-40B4-BE49-F238E27FC236}">
                <a16:creationId xmlns:a16="http://schemas.microsoft.com/office/drawing/2014/main" id="{179053A9-B69B-4DAE-B0A7-A75757097640}"/>
              </a:ext>
            </a:extLst>
          </xdr:cNvPr>
          <xdr:cNvCxnSpPr/>
        </xdr:nvCxnSpPr>
        <xdr:spPr>
          <a:xfrm>
            <a:off x="3171825" y="48348900"/>
            <a:ext cx="12858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" name="Straight Arrow Connector 311">
            <a:extLst>
              <a:ext uri="{FF2B5EF4-FFF2-40B4-BE49-F238E27FC236}">
                <a16:creationId xmlns:a16="http://schemas.microsoft.com/office/drawing/2014/main" id="{F5748AC4-47E9-4732-A647-1D12739A3BFD}"/>
              </a:ext>
            </a:extLst>
          </xdr:cNvPr>
          <xdr:cNvCxnSpPr/>
        </xdr:nvCxnSpPr>
        <xdr:spPr>
          <a:xfrm>
            <a:off x="2876550" y="48067912"/>
            <a:ext cx="15573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Straight Arrow Connector 312">
            <a:extLst>
              <a:ext uri="{FF2B5EF4-FFF2-40B4-BE49-F238E27FC236}">
                <a16:creationId xmlns:a16="http://schemas.microsoft.com/office/drawing/2014/main" id="{C283E6E3-A35F-4B26-AC2A-1B6E6AA377B4}"/>
              </a:ext>
            </a:extLst>
          </xdr:cNvPr>
          <xdr:cNvCxnSpPr/>
        </xdr:nvCxnSpPr>
        <xdr:spPr>
          <a:xfrm>
            <a:off x="2743200" y="47920274"/>
            <a:ext cx="16906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" name="Straight Arrow Connector 313">
            <a:extLst>
              <a:ext uri="{FF2B5EF4-FFF2-40B4-BE49-F238E27FC236}">
                <a16:creationId xmlns:a16="http://schemas.microsoft.com/office/drawing/2014/main" id="{D8D96C80-BE97-46E0-8384-EC12050A0DCD}"/>
              </a:ext>
            </a:extLst>
          </xdr:cNvPr>
          <xdr:cNvCxnSpPr/>
        </xdr:nvCxnSpPr>
        <xdr:spPr>
          <a:xfrm>
            <a:off x="2590800" y="47777400"/>
            <a:ext cx="184785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" name="Straight Arrow Connector 314">
            <a:extLst>
              <a:ext uri="{FF2B5EF4-FFF2-40B4-BE49-F238E27FC236}">
                <a16:creationId xmlns:a16="http://schemas.microsoft.com/office/drawing/2014/main" id="{3E27D781-2321-42F9-8AC3-60CA350282F5}"/>
              </a:ext>
            </a:extLst>
          </xdr:cNvPr>
          <xdr:cNvCxnSpPr/>
        </xdr:nvCxnSpPr>
        <xdr:spPr>
          <a:xfrm>
            <a:off x="2457450" y="47629763"/>
            <a:ext cx="198120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Arrow Connector 315">
            <a:extLst>
              <a:ext uri="{FF2B5EF4-FFF2-40B4-BE49-F238E27FC236}">
                <a16:creationId xmlns:a16="http://schemas.microsoft.com/office/drawing/2014/main" id="{1E0E9C2D-9E1A-4636-9B89-CAB376034CD5}"/>
              </a:ext>
            </a:extLst>
          </xdr:cNvPr>
          <xdr:cNvCxnSpPr/>
        </xdr:nvCxnSpPr>
        <xdr:spPr>
          <a:xfrm>
            <a:off x="3719512" y="48920399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Arrow Connector 316">
            <a:extLst>
              <a:ext uri="{FF2B5EF4-FFF2-40B4-BE49-F238E27FC236}">
                <a16:creationId xmlns:a16="http://schemas.microsoft.com/office/drawing/2014/main" id="{E372C8C9-847D-47F1-A24E-561A4BDD972E}"/>
              </a:ext>
            </a:extLst>
          </xdr:cNvPr>
          <xdr:cNvCxnSpPr/>
        </xdr:nvCxnSpPr>
        <xdr:spPr>
          <a:xfrm>
            <a:off x="3895725" y="49068036"/>
            <a:ext cx="561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Straight Arrow Connector 317">
            <a:extLst>
              <a:ext uri="{FF2B5EF4-FFF2-40B4-BE49-F238E27FC236}">
                <a16:creationId xmlns:a16="http://schemas.microsoft.com/office/drawing/2014/main" id="{D4BC9180-B156-47C9-B8B8-DD7614BED73C}"/>
              </a:ext>
            </a:extLst>
          </xdr:cNvPr>
          <xdr:cNvCxnSpPr/>
        </xdr:nvCxnSpPr>
        <xdr:spPr>
          <a:xfrm>
            <a:off x="4033838" y="49215675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Arrow Connector 318">
            <a:extLst>
              <a:ext uri="{FF2B5EF4-FFF2-40B4-BE49-F238E27FC236}">
                <a16:creationId xmlns:a16="http://schemas.microsoft.com/office/drawing/2014/main" id="{40869F64-10A3-4523-B249-AC1A06C6BE76}"/>
              </a:ext>
            </a:extLst>
          </xdr:cNvPr>
          <xdr:cNvCxnSpPr/>
        </xdr:nvCxnSpPr>
        <xdr:spPr>
          <a:xfrm>
            <a:off x="4214813" y="49372837"/>
            <a:ext cx="23812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" name="Straight Connector 319">
            <a:extLst>
              <a:ext uri="{FF2B5EF4-FFF2-40B4-BE49-F238E27FC236}">
                <a16:creationId xmlns:a16="http://schemas.microsoft.com/office/drawing/2014/main" id="{C4E0212A-4BE4-4193-9625-B0FD6E13FEEF}"/>
              </a:ext>
            </a:extLst>
          </xdr:cNvPr>
          <xdr:cNvCxnSpPr/>
        </xdr:nvCxnSpPr>
        <xdr:spPr>
          <a:xfrm>
            <a:off x="4471988" y="47401163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1" name="Straight Connector 320">
            <a:extLst>
              <a:ext uri="{FF2B5EF4-FFF2-40B4-BE49-F238E27FC236}">
                <a16:creationId xmlns:a16="http://schemas.microsoft.com/office/drawing/2014/main" id="{26A1D50A-3FC2-4F52-A490-99B4B2038A29}"/>
              </a:ext>
            </a:extLst>
          </xdr:cNvPr>
          <xdr:cNvCxnSpPr/>
        </xdr:nvCxnSpPr>
        <xdr:spPr>
          <a:xfrm>
            <a:off x="5024438" y="47334488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Straight Connector 321">
            <a:extLst>
              <a:ext uri="{FF2B5EF4-FFF2-40B4-BE49-F238E27FC236}">
                <a16:creationId xmlns:a16="http://schemas.microsoft.com/office/drawing/2014/main" id="{51624A14-D152-41E4-9BA1-C4302C03DA06}"/>
              </a:ext>
            </a:extLst>
          </xdr:cNvPr>
          <xdr:cNvCxnSpPr/>
        </xdr:nvCxnSpPr>
        <xdr:spPr>
          <a:xfrm flipH="1">
            <a:off x="4981575" y="47363063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DBF29D7E-447F-4C9E-83E6-BBA8A3FB66F5}"/>
              </a:ext>
            </a:extLst>
          </xdr:cNvPr>
          <xdr:cNvCxnSpPr/>
        </xdr:nvCxnSpPr>
        <xdr:spPr>
          <a:xfrm>
            <a:off x="4476750" y="49596675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972B5876-0ECC-4486-8D5C-6BB8F9B25C35}"/>
              </a:ext>
            </a:extLst>
          </xdr:cNvPr>
          <xdr:cNvCxnSpPr/>
        </xdr:nvCxnSpPr>
        <xdr:spPr>
          <a:xfrm flipH="1">
            <a:off x="4986337" y="49558575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Connector 324">
            <a:extLst>
              <a:ext uri="{FF2B5EF4-FFF2-40B4-BE49-F238E27FC236}">
                <a16:creationId xmlns:a16="http://schemas.microsoft.com/office/drawing/2014/main" id="{C2504C5C-A57F-481E-A49C-1227CBEDCA87}"/>
              </a:ext>
            </a:extLst>
          </xdr:cNvPr>
          <xdr:cNvCxnSpPr/>
        </xdr:nvCxnSpPr>
        <xdr:spPr>
          <a:xfrm>
            <a:off x="900113" y="49634776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id="{E60AA4FC-CFFF-4361-A22C-3C5C815F7251}"/>
              </a:ext>
            </a:extLst>
          </xdr:cNvPr>
          <xdr:cNvCxnSpPr/>
        </xdr:nvCxnSpPr>
        <xdr:spPr>
          <a:xfrm>
            <a:off x="838200" y="49968150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7" name="Straight Connector 326">
            <a:extLst>
              <a:ext uri="{FF2B5EF4-FFF2-40B4-BE49-F238E27FC236}">
                <a16:creationId xmlns:a16="http://schemas.microsoft.com/office/drawing/2014/main" id="{DFBE2966-8B28-4A48-A47E-0E2245623C96}"/>
              </a:ext>
            </a:extLst>
          </xdr:cNvPr>
          <xdr:cNvCxnSpPr/>
        </xdr:nvCxnSpPr>
        <xdr:spPr>
          <a:xfrm flipH="1">
            <a:off x="857250" y="49920525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8" name="Straight Connector 327">
            <a:extLst>
              <a:ext uri="{FF2B5EF4-FFF2-40B4-BE49-F238E27FC236}">
                <a16:creationId xmlns:a16="http://schemas.microsoft.com/office/drawing/2014/main" id="{EF4D17AC-009F-40CA-9A7D-193BC8C54D47}"/>
              </a:ext>
            </a:extLst>
          </xdr:cNvPr>
          <xdr:cNvCxnSpPr/>
        </xdr:nvCxnSpPr>
        <xdr:spPr>
          <a:xfrm>
            <a:off x="4452938" y="49634776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9" name="Straight Connector 328">
            <a:extLst>
              <a:ext uri="{FF2B5EF4-FFF2-40B4-BE49-F238E27FC236}">
                <a16:creationId xmlns:a16="http://schemas.microsoft.com/office/drawing/2014/main" id="{35402AE4-E229-4AB5-9ED9-A3D4823A26BD}"/>
              </a:ext>
            </a:extLst>
          </xdr:cNvPr>
          <xdr:cNvCxnSpPr/>
        </xdr:nvCxnSpPr>
        <xdr:spPr>
          <a:xfrm flipH="1">
            <a:off x="4410075" y="49920525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Straight Arrow Connector 397">
            <a:extLst>
              <a:ext uri="{FF2B5EF4-FFF2-40B4-BE49-F238E27FC236}">
                <a16:creationId xmlns:a16="http://schemas.microsoft.com/office/drawing/2014/main" id="{3C33837D-5B09-447B-99F6-8C819F769410}"/>
              </a:ext>
            </a:extLst>
          </xdr:cNvPr>
          <xdr:cNvCxnSpPr/>
        </xdr:nvCxnSpPr>
        <xdr:spPr>
          <a:xfrm>
            <a:off x="966788" y="47405925"/>
            <a:ext cx="0" cy="22002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F2B49032-C3C4-497E-81EC-CDE0DD090408}"/>
              </a:ext>
            </a:extLst>
          </xdr:cNvPr>
          <xdr:cNvCxnSpPr/>
        </xdr:nvCxnSpPr>
        <xdr:spPr>
          <a:xfrm flipH="1" flipV="1">
            <a:off x="2219325" y="47405925"/>
            <a:ext cx="2209800" cy="2200275"/>
          </a:xfrm>
          <a:prstGeom prst="lin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402" name="Straight Arrow Connector 401">
            <a:extLst>
              <a:ext uri="{FF2B5EF4-FFF2-40B4-BE49-F238E27FC236}">
                <a16:creationId xmlns:a16="http://schemas.microsoft.com/office/drawing/2014/main" id="{1AFFD13B-D371-4C05-BB91-7C90F405AC61}"/>
              </a:ext>
            </a:extLst>
          </xdr:cNvPr>
          <xdr:cNvCxnSpPr/>
        </xdr:nvCxnSpPr>
        <xdr:spPr>
          <a:xfrm>
            <a:off x="2295525" y="47477363"/>
            <a:ext cx="215265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28575</xdr:colOff>
      <xdr:row>387</xdr:row>
      <xdr:rowOff>80963</xdr:rowOff>
    </xdr:from>
    <xdr:to>
      <xdr:col>31</xdr:col>
      <xdr:colOff>80962</xdr:colOff>
      <xdr:row>399</xdr:row>
      <xdr:rowOff>90488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1FEF2489-D118-4D5B-BB44-62F3D66CAAFE}"/>
            </a:ext>
          </a:extLst>
        </xdr:cNvPr>
        <xdr:cNvGrpSpPr/>
      </xdr:nvGrpSpPr>
      <xdr:grpSpPr>
        <a:xfrm>
          <a:off x="838200" y="56383238"/>
          <a:ext cx="4262437" cy="1771650"/>
          <a:chOff x="838200" y="56383238"/>
          <a:chExt cx="4262437" cy="1771650"/>
        </a:xfrm>
      </xdr:grpSpPr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8E2E133A-B7DE-4697-9BE6-6C6430ABA3CE}"/>
              </a:ext>
            </a:extLst>
          </xdr:cNvPr>
          <xdr:cNvSpPr/>
        </xdr:nvSpPr>
        <xdr:spPr>
          <a:xfrm>
            <a:off x="4362450" y="56464201"/>
            <a:ext cx="95250" cy="8382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E5E935C4-936C-4BF5-9B4F-1675C866694C}"/>
              </a:ext>
            </a:extLst>
          </xdr:cNvPr>
          <xdr:cNvSpPr/>
        </xdr:nvSpPr>
        <xdr:spPr>
          <a:xfrm>
            <a:off x="904875" y="56473725"/>
            <a:ext cx="95250" cy="981075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DA4C0C32-5955-42BB-A1DE-DD13D03B5967}"/>
              </a:ext>
            </a:extLst>
          </xdr:cNvPr>
          <xdr:cNvSpPr/>
        </xdr:nvSpPr>
        <xdr:spPr>
          <a:xfrm>
            <a:off x="904875" y="56451500"/>
            <a:ext cx="3556000" cy="1247775"/>
          </a:xfrm>
          <a:prstGeom prst="rect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01" name="Straight Arrow Connector 400">
            <a:extLst>
              <a:ext uri="{FF2B5EF4-FFF2-40B4-BE49-F238E27FC236}">
                <a16:creationId xmlns:a16="http://schemas.microsoft.com/office/drawing/2014/main" id="{89A1C596-89AB-4A3F-B31B-DEDC2129ACD9}"/>
              </a:ext>
            </a:extLst>
          </xdr:cNvPr>
          <xdr:cNvCxnSpPr/>
        </xdr:nvCxnSpPr>
        <xdr:spPr>
          <a:xfrm>
            <a:off x="1128713" y="56445150"/>
            <a:ext cx="0" cy="12620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3" name="Straight Arrow Connector 402">
            <a:extLst>
              <a:ext uri="{FF2B5EF4-FFF2-40B4-BE49-F238E27FC236}">
                <a16:creationId xmlns:a16="http://schemas.microsoft.com/office/drawing/2014/main" id="{A7F0216F-0C57-4DD9-BF63-016E5707B40F}"/>
              </a:ext>
            </a:extLst>
          </xdr:cNvPr>
          <xdr:cNvCxnSpPr/>
        </xdr:nvCxnSpPr>
        <xdr:spPr>
          <a:xfrm>
            <a:off x="1781176" y="56445150"/>
            <a:ext cx="0" cy="12477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4" name="Straight Arrow Connector 403">
            <a:extLst>
              <a:ext uri="{FF2B5EF4-FFF2-40B4-BE49-F238E27FC236}">
                <a16:creationId xmlns:a16="http://schemas.microsoft.com/office/drawing/2014/main" id="{2F8B2BDF-B655-45F2-B5F1-8686586FAE54}"/>
              </a:ext>
            </a:extLst>
          </xdr:cNvPr>
          <xdr:cNvCxnSpPr/>
        </xdr:nvCxnSpPr>
        <xdr:spPr>
          <a:xfrm>
            <a:off x="2097088" y="56451500"/>
            <a:ext cx="0" cy="12509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5" name="Straight Arrow Connector 404">
            <a:extLst>
              <a:ext uri="{FF2B5EF4-FFF2-40B4-BE49-F238E27FC236}">
                <a16:creationId xmlns:a16="http://schemas.microsoft.com/office/drawing/2014/main" id="{00319D8B-4D05-433C-A632-513888E850BB}"/>
              </a:ext>
            </a:extLst>
          </xdr:cNvPr>
          <xdr:cNvCxnSpPr/>
        </xdr:nvCxnSpPr>
        <xdr:spPr>
          <a:xfrm>
            <a:off x="3243263" y="56445150"/>
            <a:ext cx="0" cy="12668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Straight Arrow Connector 405">
            <a:extLst>
              <a:ext uri="{FF2B5EF4-FFF2-40B4-BE49-F238E27FC236}">
                <a16:creationId xmlns:a16="http://schemas.microsoft.com/office/drawing/2014/main" id="{2BDC8113-CDAA-473A-9128-6F1F71EDD82B}"/>
              </a:ext>
            </a:extLst>
          </xdr:cNvPr>
          <xdr:cNvCxnSpPr/>
        </xdr:nvCxnSpPr>
        <xdr:spPr>
          <a:xfrm>
            <a:off x="1457326" y="56451500"/>
            <a:ext cx="0" cy="124618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7" name="Straight Arrow Connector 406">
            <a:extLst>
              <a:ext uri="{FF2B5EF4-FFF2-40B4-BE49-F238E27FC236}">
                <a16:creationId xmlns:a16="http://schemas.microsoft.com/office/drawing/2014/main" id="{62FBD6C6-7EC7-45EC-B009-2B8EA0711D5E}"/>
              </a:ext>
            </a:extLst>
          </xdr:cNvPr>
          <xdr:cNvCxnSpPr/>
        </xdr:nvCxnSpPr>
        <xdr:spPr>
          <a:xfrm>
            <a:off x="4210050" y="56451500"/>
            <a:ext cx="0" cy="12509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8" name="Straight Arrow Connector 407">
            <a:extLst>
              <a:ext uri="{FF2B5EF4-FFF2-40B4-BE49-F238E27FC236}">
                <a16:creationId xmlns:a16="http://schemas.microsoft.com/office/drawing/2014/main" id="{1BA03DBE-0563-435A-897E-D200F8F711A7}"/>
              </a:ext>
            </a:extLst>
          </xdr:cNvPr>
          <xdr:cNvCxnSpPr/>
        </xdr:nvCxnSpPr>
        <xdr:spPr>
          <a:xfrm>
            <a:off x="3567113" y="56445150"/>
            <a:ext cx="0" cy="12620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Straight Arrow Connector 408">
            <a:extLst>
              <a:ext uri="{FF2B5EF4-FFF2-40B4-BE49-F238E27FC236}">
                <a16:creationId xmlns:a16="http://schemas.microsoft.com/office/drawing/2014/main" id="{9A8D95B4-3413-4770-8421-A19B8BEC11FC}"/>
              </a:ext>
            </a:extLst>
          </xdr:cNvPr>
          <xdr:cNvCxnSpPr/>
        </xdr:nvCxnSpPr>
        <xdr:spPr>
          <a:xfrm>
            <a:off x="3886200" y="56451500"/>
            <a:ext cx="0" cy="12461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0" name="Straight Arrow Connector 409">
            <a:extLst>
              <a:ext uri="{FF2B5EF4-FFF2-40B4-BE49-F238E27FC236}">
                <a16:creationId xmlns:a16="http://schemas.microsoft.com/office/drawing/2014/main" id="{ADE3C08D-627E-4E87-9D99-C856645ADB9C}"/>
              </a:ext>
            </a:extLst>
          </xdr:cNvPr>
          <xdr:cNvCxnSpPr/>
        </xdr:nvCxnSpPr>
        <xdr:spPr>
          <a:xfrm>
            <a:off x="1300163" y="56445150"/>
            <a:ext cx="0" cy="126206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1" name="Straight Arrow Connector 410">
            <a:extLst>
              <a:ext uri="{FF2B5EF4-FFF2-40B4-BE49-F238E27FC236}">
                <a16:creationId xmlns:a16="http://schemas.microsoft.com/office/drawing/2014/main" id="{F49CDCBC-B781-4534-80F5-15E72EBD6858}"/>
              </a:ext>
            </a:extLst>
          </xdr:cNvPr>
          <xdr:cNvCxnSpPr/>
        </xdr:nvCxnSpPr>
        <xdr:spPr>
          <a:xfrm>
            <a:off x="2752725" y="56445150"/>
            <a:ext cx="0" cy="12573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Straight Arrow Connector 411">
            <a:extLst>
              <a:ext uri="{FF2B5EF4-FFF2-40B4-BE49-F238E27FC236}">
                <a16:creationId xmlns:a16="http://schemas.microsoft.com/office/drawing/2014/main" id="{CE5BC5C5-74C1-4289-9C39-535BF3E94563}"/>
              </a:ext>
            </a:extLst>
          </xdr:cNvPr>
          <xdr:cNvCxnSpPr/>
        </xdr:nvCxnSpPr>
        <xdr:spPr>
          <a:xfrm>
            <a:off x="2914650" y="56445150"/>
            <a:ext cx="0" cy="12525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3" name="Straight Arrow Connector 412">
            <a:extLst>
              <a:ext uri="{FF2B5EF4-FFF2-40B4-BE49-F238E27FC236}">
                <a16:creationId xmlns:a16="http://schemas.microsoft.com/office/drawing/2014/main" id="{F4B76D13-19F5-4E55-92D9-652094BFB367}"/>
              </a:ext>
            </a:extLst>
          </xdr:cNvPr>
          <xdr:cNvCxnSpPr/>
        </xdr:nvCxnSpPr>
        <xdr:spPr>
          <a:xfrm>
            <a:off x="1624013" y="56451500"/>
            <a:ext cx="0" cy="12509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4" name="Straight Arrow Connector 413">
            <a:extLst>
              <a:ext uri="{FF2B5EF4-FFF2-40B4-BE49-F238E27FC236}">
                <a16:creationId xmlns:a16="http://schemas.microsoft.com/office/drawing/2014/main" id="{9A4D3F20-071D-4345-B485-9AC1C390C9DD}"/>
              </a:ext>
            </a:extLst>
          </xdr:cNvPr>
          <xdr:cNvCxnSpPr/>
        </xdr:nvCxnSpPr>
        <xdr:spPr>
          <a:xfrm>
            <a:off x="1943101" y="56457850"/>
            <a:ext cx="0" cy="12350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Straight Arrow Connector 414">
            <a:extLst>
              <a:ext uri="{FF2B5EF4-FFF2-40B4-BE49-F238E27FC236}">
                <a16:creationId xmlns:a16="http://schemas.microsoft.com/office/drawing/2014/main" id="{AD653210-D7D1-4452-807F-AB95CB014E7F}"/>
              </a:ext>
            </a:extLst>
          </xdr:cNvPr>
          <xdr:cNvCxnSpPr/>
        </xdr:nvCxnSpPr>
        <xdr:spPr>
          <a:xfrm>
            <a:off x="2266950" y="56445150"/>
            <a:ext cx="0" cy="12620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Straight Arrow Connector 415">
            <a:extLst>
              <a:ext uri="{FF2B5EF4-FFF2-40B4-BE49-F238E27FC236}">
                <a16:creationId xmlns:a16="http://schemas.microsoft.com/office/drawing/2014/main" id="{6B2BCD0B-8805-4D61-B6AD-27C1326389D5}"/>
              </a:ext>
            </a:extLst>
          </xdr:cNvPr>
          <xdr:cNvCxnSpPr/>
        </xdr:nvCxnSpPr>
        <xdr:spPr>
          <a:xfrm>
            <a:off x="2428875" y="56441975"/>
            <a:ext cx="0" cy="12604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7" name="Straight Arrow Connector 416">
            <a:extLst>
              <a:ext uri="{FF2B5EF4-FFF2-40B4-BE49-F238E27FC236}">
                <a16:creationId xmlns:a16="http://schemas.microsoft.com/office/drawing/2014/main" id="{51310F6A-0BAD-481B-A848-A17793477882}"/>
              </a:ext>
            </a:extLst>
          </xdr:cNvPr>
          <xdr:cNvCxnSpPr/>
        </xdr:nvCxnSpPr>
        <xdr:spPr>
          <a:xfrm>
            <a:off x="2590800" y="56445150"/>
            <a:ext cx="0" cy="12525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Straight Arrow Connector 417">
            <a:extLst>
              <a:ext uri="{FF2B5EF4-FFF2-40B4-BE49-F238E27FC236}">
                <a16:creationId xmlns:a16="http://schemas.microsoft.com/office/drawing/2014/main" id="{A0CF7F72-17CA-4E1D-BE2A-5ACA53C0DEE7}"/>
              </a:ext>
            </a:extLst>
          </xdr:cNvPr>
          <xdr:cNvCxnSpPr/>
        </xdr:nvCxnSpPr>
        <xdr:spPr>
          <a:xfrm>
            <a:off x="3081338" y="56441975"/>
            <a:ext cx="0" cy="12604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Straight Arrow Connector 418">
            <a:extLst>
              <a:ext uri="{FF2B5EF4-FFF2-40B4-BE49-F238E27FC236}">
                <a16:creationId xmlns:a16="http://schemas.microsoft.com/office/drawing/2014/main" id="{7B662E28-B036-4C98-A9E3-A6BB1D9DFD25}"/>
              </a:ext>
            </a:extLst>
          </xdr:cNvPr>
          <xdr:cNvCxnSpPr/>
        </xdr:nvCxnSpPr>
        <xdr:spPr>
          <a:xfrm>
            <a:off x="3405188" y="56445150"/>
            <a:ext cx="0" cy="12525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Straight Arrow Connector 419">
            <a:extLst>
              <a:ext uri="{FF2B5EF4-FFF2-40B4-BE49-F238E27FC236}">
                <a16:creationId xmlns:a16="http://schemas.microsoft.com/office/drawing/2014/main" id="{D954EF46-3D93-4D45-8A9B-29A06ECB23F9}"/>
              </a:ext>
            </a:extLst>
          </xdr:cNvPr>
          <xdr:cNvCxnSpPr/>
        </xdr:nvCxnSpPr>
        <xdr:spPr>
          <a:xfrm>
            <a:off x="3724275" y="56441975"/>
            <a:ext cx="0" cy="12557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Straight Arrow Connector 420">
            <a:extLst>
              <a:ext uri="{FF2B5EF4-FFF2-40B4-BE49-F238E27FC236}">
                <a16:creationId xmlns:a16="http://schemas.microsoft.com/office/drawing/2014/main" id="{3BB3F52B-313E-4B64-B37A-5AD79804DA7C}"/>
              </a:ext>
            </a:extLst>
          </xdr:cNvPr>
          <xdr:cNvCxnSpPr/>
        </xdr:nvCxnSpPr>
        <xdr:spPr>
          <a:xfrm>
            <a:off x="4048125" y="56457850"/>
            <a:ext cx="0" cy="12398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Straight Connector 434">
            <a:extLst>
              <a:ext uri="{FF2B5EF4-FFF2-40B4-BE49-F238E27FC236}">
                <a16:creationId xmlns:a16="http://schemas.microsoft.com/office/drawing/2014/main" id="{D005737A-7FFD-4262-913C-9C1C37F037C2}"/>
              </a:ext>
            </a:extLst>
          </xdr:cNvPr>
          <xdr:cNvCxnSpPr/>
        </xdr:nvCxnSpPr>
        <xdr:spPr>
          <a:xfrm>
            <a:off x="4471988" y="56453088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Straight Connector 435">
            <a:extLst>
              <a:ext uri="{FF2B5EF4-FFF2-40B4-BE49-F238E27FC236}">
                <a16:creationId xmlns:a16="http://schemas.microsoft.com/office/drawing/2014/main" id="{66DA50C3-32C9-4B8A-8D58-F4BBAC3A9804}"/>
              </a:ext>
            </a:extLst>
          </xdr:cNvPr>
          <xdr:cNvCxnSpPr/>
        </xdr:nvCxnSpPr>
        <xdr:spPr>
          <a:xfrm>
            <a:off x="5024438" y="56383238"/>
            <a:ext cx="0" cy="13954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Straight Connector 436">
            <a:extLst>
              <a:ext uri="{FF2B5EF4-FFF2-40B4-BE49-F238E27FC236}">
                <a16:creationId xmlns:a16="http://schemas.microsoft.com/office/drawing/2014/main" id="{9C43CCF1-895B-456D-8229-05A5FC4E9C26}"/>
              </a:ext>
            </a:extLst>
          </xdr:cNvPr>
          <xdr:cNvCxnSpPr/>
        </xdr:nvCxnSpPr>
        <xdr:spPr>
          <a:xfrm flipH="1">
            <a:off x="4986338" y="56422926"/>
            <a:ext cx="76200" cy="73025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Straight Connector 437">
            <a:extLst>
              <a:ext uri="{FF2B5EF4-FFF2-40B4-BE49-F238E27FC236}">
                <a16:creationId xmlns:a16="http://schemas.microsoft.com/office/drawing/2014/main" id="{9D44EFC7-8731-406F-B9F8-C8C855D95D62}"/>
              </a:ext>
            </a:extLst>
          </xdr:cNvPr>
          <xdr:cNvCxnSpPr/>
        </xdr:nvCxnSpPr>
        <xdr:spPr>
          <a:xfrm>
            <a:off x="4476750" y="57692924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9" name="Straight Connector 438">
            <a:extLst>
              <a:ext uri="{FF2B5EF4-FFF2-40B4-BE49-F238E27FC236}">
                <a16:creationId xmlns:a16="http://schemas.microsoft.com/office/drawing/2014/main" id="{63A8EB04-A3E5-4324-B736-D564ABC7FBBB}"/>
              </a:ext>
            </a:extLst>
          </xdr:cNvPr>
          <xdr:cNvCxnSpPr/>
        </xdr:nvCxnSpPr>
        <xdr:spPr>
          <a:xfrm flipH="1">
            <a:off x="4986337" y="57654824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Straight Connector 439">
            <a:extLst>
              <a:ext uri="{FF2B5EF4-FFF2-40B4-BE49-F238E27FC236}">
                <a16:creationId xmlns:a16="http://schemas.microsoft.com/office/drawing/2014/main" id="{4962A1F6-D8B6-49CE-A460-1E65CB2800D8}"/>
              </a:ext>
            </a:extLst>
          </xdr:cNvPr>
          <xdr:cNvCxnSpPr/>
        </xdr:nvCxnSpPr>
        <xdr:spPr>
          <a:xfrm>
            <a:off x="900113" y="57731026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Straight Connector 440">
            <a:extLst>
              <a:ext uri="{FF2B5EF4-FFF2-40B4-BE49-F238E27FC236}">
                <a16:creationId xmlns:a16="http://schemas.microsoft.com/office/drawing/2014/main" id="{832246F2-C5C5-4EAC-8975-62B817366ADE}"/>
              </a:ext>
            </a:extLst>
          </xdr:cNvPr>
          <xdr:cNvCxnSpPr/>
        </xdr:nvCxnSpPr>
        <xdr:spPr>
          <a:xfrm>
            <a:off x="838200" y="58064400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Straight Connector 441">
            <a:extLst>
              <a:ext uri="{FF2B5EF4-FFF2-40B4-BE49-F238E27FC236}">
                <a16:creationId xmlns:a16="http://schemas.microsoft.com/office/drawing/2014/main" id="{D1B25AF6-ED7F-4B12-94F7-59C8AEB8590B}"/>
              </a:ext>
            </a:extLst>
          </xdr:cNvPr>
          <xdr:cNvCxnSpPr/>
        </xdr:nvCxnSpPr>
        <xdr:spPr>
          <a:xfrm flipH="1">
            <a:off x="857250" y="58016775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Straight Connector 442">
            <a:extLst>
              <a:ext uri="{FF2B5EF4-FFF2-40B4-BE49-F238E27FC236}">
                <a16:creationId xmlns:a16="http://schemas.microsoft.com/office/drawing/2014/main" id="{E74D2D1A-1F82-4987-A1DA-8B58D33506C6}"/>
              </a:ext>
            </a:extLst>
          </xdr:cNvPr>
          <xdr:cNvCxnSpPr/>
        </xdr:nvCxnSpPr>
        <xdr:spPr>
          <a:xfrm>
            <a:off x="4452938" y="57731026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4" name="Straight Connector 443">
            <a:extLst>
              <a:ext uri="{FF2B5EF4-FFF2-40B4-BE49-F238E27FC236}">
                <a16:creationId xmlns:a16="http://schemas.microsoft.com/office/drawing/2014/main" id="{C039AB76-A7E7-4CD0-A429-50CAB4FEE0BA}"/>
              </a:ext>
            </a:extLst>
          </xdr:cNvPr>
          <xdr:cNvCxnSpPr/>
        </xdr:nvCxnSpPr>
        <xdr:spPr>
          <a:xfrm flipH="1">
            <a:off x="4410075" y="58016775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2" name="Straight Arrow Connector 511">
            <a:extLst>
              <a:ext uri="{FF2B5EF4-FFF2-40B4-BE49-F238E27FC236}">
                <a16:creationId xmlns:a16="http://schemas.microsoft.com/office/drawing/2014/main" id="{8AAEF59A-2338-4C4C-B455-1A63F2071789}"/>
              </a:ext>
            </a:extLst>
          </xdr:cNvPr>
          <xdr:cNvCxnSpPr/>
        </xdr:nvCxnSpPr>
        <xdr:spPr>
          <a:xfrm>
            <a:off x="966788" y="56445150"/>
            <a:ext cx="0" cy="12573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9" name="Straight Arrow Connector 518">
            <a:extLst>
              <a:ext uri="{FF2B5EF4-FFF2-40B4-BE49-F238E27FC236}">
                <a16:creationId xmlns:a16="http://schemas.microsoft.com/office/drawing/2014/main" id="{E88232EE-AE25-49D2-9FC6-B3B2D29CD649}"/>
              </a:ext>
            </a:extLst>
          </xdr:cNvPr>
          <xdr:cNvCxnSpPr/>
        </xdr:nvCxnSpPr>
        <xdr:spPr>
          <a:xfrm>
            <a:off x="4371975" y="56451500"/>
            <a:ext cx="0" cy="12509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28575</xdr:colOff>
      <xdr:row>141</xdr:row>
      <xdr:rowOff>4763</xdr:rowOff>
    </xdr:from>
    <xdr:to>
      <xdr:col>31</xdr:col>
      <xdr:colOff>80962</xdr:colOff>
      <xdr:row>159</xdr:row>
      <xdr:rowOff>90488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45E8F67-2405-4A1B-BD45-CB7C1F7429EB}"/>
            </a:ext>
          </a:extLst>
        </xdr:cNvPr>
        <xdr:cNvGrpSpPr/>
      </xdr:nvGrpSpPr>
      <xdr:grpSpPr>
        <a:xfrm>
          <a:off x="838200" y="20616863"/>
          <a:ext cx="4262437" cy="2724150"/>
          <a:chOff x="838200" y="20616863"/>
          <a:chExt cx="4262437" cy="2724150"/>
        </a:xfrm>
      </xdr:grpSpPr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F9633D9F-17A5-4158-BEF4-23B5E8A2E395}"/>
              </a:ext>
            </a:extLst>
          </xdr:cNvPr>
          <xdr:cNvSpPr/>
        </xdr:nvSpPr>
        <xdr:spPr>
          <a:xfrm>
            <a:off x="904875" y="20678774"/>
            <a:ext cx="3533775" cy="2209801"/>
          </a:xfrm>
          <a:prstGeom prst="rect">
            <a:avLst/>
          </a:prstGeom>
          <a:noFill/>
          <a:ln w="15875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49" name="Isosceles Triangle 548">
            <a:extLst>
              <a:ext uri="{FF2B5EF4-FFF2-40B4-BE49-F238E27FC236}">
                <a16:creationId xmlns:a16="http://schemas.microsoft.com/office/drawing/2014/main" id="{1337F74D-C890-45F0-BE1C-E21F90BD61EE}"/>
              </a:ext>
            </a:extLst>
          </xdr:cNvPr>
          <xdr:cNvSpPr/>
        </xdr:nvSpPr>
        <xdr:spPr>
          <a:xfrm rot="5400000">
            <a:off x="390523" y="21193128"/>
            <a:ext cx="2209800" cy="1181102"/>
          </a:xfrm>
          <a:prstGeom prst="triangl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50" name="Isosceles Triangle 549">
            <a:extLst>
              <a:ext uri="{FF2B5EF4-FFF2-40B4-BE49-F238E27FC236}">
                <a16:creationId xmlns:a16="http://schemas.microsoft.com/office/drawing/2014/main" id="{DD581F4E-BF3D-4555-A96C-8B00B454BD33}"/>
              </a:ext>
            </a:extLst>
          </xdr:cNvPr>
          <xdr:cNvSpPr/>
        </xdr:nvSpPr>
        <xdr:spPr>
          <a:xfrm rot="16200000">
            <a:off x="2744788" y="21182014"/>
            <a:ext cx="2209800" cy="1184280"/>
          </a:xfrm>
          <a:prstGeom prst="triangl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51" name="Straight Connector 550">
            <a:extLst>
              <a:ext uri="{FF2B5EF4-FFF2-40B4-BE49-F238E27FC236}">
                <a16:creationId xmlns:a16="http://schemas.microsoft.com/office/drawing/2014/main" id="{3069F438-1748-4099-B793-0487A8816D2D}"/>
              </a:ext>
            </a:extLst>
          </xdr:cNvPr>
          <xdr:cNvCxnSpPr/>
        </xdr:nvCxnSpPr>
        <xdr:spPr>
          <a:xfrm>
            <a:off x="2095500" y="21783675"/>
            <a:ext cx="1171575" cy="0"/>
          </a:xfrm>
          <a:prstGeom prst="lin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552" name="Straight Arrow Connector 551">
            <a:extLst>
              <a:ext uri="{FF2B5EF4-FFF2-40B4-BE49-F238E27FC236}">
                <a16:creationId xmlns:a16="http://schemas.microsoft.com/office/drawing/2014/main" id="{8D2218AC-0001-49E5-ABC0-226341C4D96D}"/>
              </a:ext>
            </a:extLst>
          </xdr:cNvPr>
          <xdr:cNvCxnSpPr/>
        </xdr:nvCxnSpPr>
        <xdr:spPr>
          <a:xfrm>
            <a:off x="1128713" y="22679025"/>
            <a:ext cx="0" cy="2143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Straight Arrow Connector 552">
            <a:extLst>
              <a:ext uri="{FF2B5EF4-FFF2-40B4-BE49-F238E27FC236}">
                <a16:creationId xmlns:a16="http://schemas.microsoft.com/office/drawing/2014/main" id="{014FBA3E-F307-46F2-854B-5E73CD608007}"/>
              </a:ext>
            </a:extLst>
          </xdr:cNvPr>
          <xdr:cNvCxnSpPr/>
        </xdr:nvCxnSpPr>
        <xdr:spPr>
          <a:xfrm>
            <a:off x="1781176" y="22074188"/>
            <a:ext cx="0" cy="8048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Arrow Connector 554">
            <a:extLst>
              <a:ext uri="{FF2B5EF4-FFF2-40B4-BE49-F238E27FC236}">
                <a16:creationId xmlns:a16="http://schemas.microsoft.com/office/drawing/2014/main" id="{71739FDF-1ADB-454C-9C10-C2BDDBA260C0}"/>
              </a:ext>
            </a:extLst>
          </xdr:cNvPr>
          <xdr:cNvCxnSpPr/>
        </xdr:nvCxnSpPr>
        <xdr:spPr>
          <a:xfrm>
            <a:off x="2090738" y="2177891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Straight Arrow Connector 555">
            <a:extLst>
              <a:ext uri="{FF2B5EF4-FFF2-40B4-BE49-F238E27FC236}">
                <a16:creationId xmlns:a16="http://schemas.microsoft.com/office/drawing/2014/main" id="{290C0D3B-9658-42C1-A746-FDC45A67A802}"/>
              </a:ext>
            </a:extLst>
          </xdr:cNvPr>
          <xdr:cNvCxnSpPr/>
        </xdr:nvCxnSpPr>
        <xdr:spPr>
          <a:xfrm>
            <a:off x="3243263" y="21793201"/>
            <a:ext cx="0" cy="11048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Straight Arrow Connector 570">
            <a:extLst>
              <a:ext uri="{FF2B5EF4-FFF2-40B4-BE49-F238E27FC236}">
                <a16:creationId xmlns:a16="http://schemas.microsoft.com/office/drawing/2014/main" id="{836AC006-5004-4876-A535-5A87820AD004}"/>
              </a:ext>
            </a:extLst>
          </xdr:cNvPr>
          <xdr:cNvCxnSpPr/>
        </xdr:nvCxnSpPr>
        <xdr:spPr>
          <a:xfrm>
            <a:off x="1457326" y="22369463"/>
            <a:ext cx="0" cy="514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2" name="Straight Arrow Connector 571">
            <a:extLst>
              <a:ext uri="{FF2B5EF4-FFF2-40B4-BE49-F238E27FC236}">
                <a16:creationId xmlns:a16="http://schemas.microsoft.com/office/drawing/2014/main" id="{2A403F0F-2F88-417A-96A6-4F5E080074B8}"/>
              </a:ext>
            </a:extLst>
          </xdr:cNvPr>
          <xdr:cNvCxnSpPr/>
        </xdr:nvCxnSpPr>
        <xdr:spPr>
          <a:xfrm>
            <a:off x="4210050" y="22674262"/>
            <a:ext cx="0" cy="2143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3" name="Straight Arrow Connector 572">
            <a:extLst>
              <a:ext uri="{FF2B5EF4-FFF2-40B4-BE49-F238E27FC236}">
                <a16:creationId xmlns:a16="http://schemas.microsoft.com/office/drawing/2014/main" id="{0FB1DBBB-6A20-4F12-B0FD-862698AE7EBB}"/>
              </a:ext>
            </a:extLst>
          </xdr:cNvPr>
          <xdr:cNvCxnSpPr/>
        </xdr:nvCxnSpPr>
        <xdr:spPr>
          <a:xfrm>
            <a:off x="3567113" y="22074188"/>
            <a:ext cx="0" cy="8191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Straight Arrow Connector 573">
            <a:extLst>
              <a:ext uri="{FF2B5EF4-FFF2-40B4-BE49-F238E27FC236}">
                <a16:creationId xmlns:a16="http://schemas.microsoft.com/office/drawing/2014/main" id="{B9E7CAD0-0B0B-4519-8BCA-F3E6D5A649CE}"/>
              </a:ext>
            </a:extLst>
          </xdr:cNvPr>
          <xdr:cNvCxnSpPr/>
        </xdr:nvCxnSpPr>
        <xdr:spPr>
          <a:xfrm>
            <a:off x="3886200" y="22369462"/>
            <a:ext cx="0" cy="514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5" name="Straight Arrow Connector 574">
            <a:extLst>
              <a:ext uri="{FF2B5EF4-FFF2-40B4-BE49-F238E27FC236}">
                <a16:creationId xmlns:a16="http://schemas.microsoft.com/office/drawing/2014/main" id="{BA81A326-DDA3-4EF8-818D-84C3022E7E3C}"/>
              </a:ext>
            </a:extLst>
          </xdr:cNvPr>
          <xdr:cNvCxnSpPr/>
        </xdr:nvCxnSpPr>
        <xdr:spPr>
          <a:xfrm>
            <a:off x="1300163" y="22526625"/>
            <a:ext cx="0" cy="366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Arrow Connector 575">
            <a:extLst>
              <a:ext uri="{FF2B5EF4-FFF2-40B4-BE49-F238E27FC236}">
                <a16:creationId xmlns:a16="http://schemas.microsoft.com/office/drawing/2014/main" id="{01EB5195-9094-4F4A-8088-4BCC1912AF51}"/>
              </a:ext>
            </a:extLst>
          </xdr:cNvPr>
          <xdr:cNvCxnSpPr/>
        </xdr:nvCxnSpPr>
        <xdr:spPr>
          <a:xfrm>
            <a:off x="2752725" y="2177891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Arrow Connector 576">
            <a:extLst>
              <a:ext uri="{FF2B5EF4-FFF2-40B4-BE49-F238E27FC236}">
                <a16:creationId xmlns:a16="http://schemas.microsoft.com/office/drawing/2014/main" id="{EE35A507-1EB8-41EB-BC81-396AA30D5DF9}"/>
              </a:ext>
            </a:extLst>
          </xdr:cNvPr>
          <xdr:cNvCxnSpPr/>
        </xdr:nvCxnSpPr>
        <xdr:spPr>
          <a:xfrm>
            <a:off x="2914650" y="21774150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Arrow Connector 577">
            <a:extLst>
              <a:ext uri="{FF2B5EF4-FFF2-40B4-BE49-F238E27FC236}">
                <a16:creationId xmlns:a16="http://schemas.microsoft.com/office/drawing/2014/main" id="{85C5D703-F47D-42D9-B139-A24440ACE3A7}"/>
              </a:ext>
            </a:extLst>
          </xdr:cNvPr>
          <xdr:cNvCxnSpPr/>
        </xdr:nvCxnSpPr>
        <xdr:spPr>
          <a:xfrm>
            <a:off x="1624013" y="22221825"/>
            <a:ext cx="0" cy="666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Arrow Connector 578">
            <a:extLst>
              <a:ext uri="{FF2B5EF4-FFF2-40B4-BE49-F238E27FC236}">
                <a16:creationId xmlns:a16="http://schemas.microsoft.com/office/drawing/2014/main" id="{8085586B-FBE4-4030-9F4A-7379FA14CE30}"/>
              </a:ext>
            </a:extLst>
          </xdr:cNvPr>
          <xdr:cNvCxnSpPr/>
        </xdr:nvCxnSpPr>
        <xdr:spPr>
          <a:xfrm>
            <a:off x="1943101" y="21921788"/>
            <a:ext cx="0" cy="957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Arrow Connector 579">
            <a:extLst>
              <a:ext uri="{FF2B5EF4-FFF2-40B4-BE49-F238E27FC236}">
                <a16:creationId xmlns:a16="http://schemas.microsoft.com/office/drawing/2014/main" id="{34CE5016-7E16-4DF8-AFB6-BC33EE1CA05D}"/>
              </a:ext>
            </a:extLst>
          </xdr:cNvPr>
          <xdr:cNvCxnSpPr/>
        </xdr:nvCxnSpPr>
        <xdr:spPr>
          <a:xfrm>
            <a:off x="2266950" y="21783675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1" name="Straight Arrow Connector 580">
            <a:extLst>
              <a:ext uri="{FF2B5EF4-FFF2-40B4-BE49-F238E27FC236}">
                <a16:creationId xmlns:a16="http://schemas.microsoft.com/office/drawing/2014/main" id="{B5CDE00E-ADFA-47A8-AA7D-D0BE00B61F14}"/>
              </a:ext>
            </a:extLst>
          </xdr:cNvPr>
          <xdr:cNvCxnSpPr/>
        </xdr:nvCxnSpPr>
        <xdr:spPr>
          <a:xfrm>
            <a:off x="2428875" y="2177891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2" name="Straight Arrow Connector 581">
            <a:extLst>
              <a:ext uri="{FF2B5EF4-FFF2-40B4-BE49-F238E27FC236}">
                <a16:creationId xmlns:a16="http://schemas.microsoft.com/office/drawing/2014/main" id="{48602525-75A7-4C42-BEFD-27E5A9AFDA2D}"/>
              </a:ext>
            </a:extLst>
          </xdr:cNvPr>
          <xdr:cNvCxnSpPr/>
        </xdr:nvCxnSpPr>
        <xdr:spPr>
          <a:xfrm>
            <a:off x="2590800" y="2177415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Straight Arrow Connector 582">
            <a:extLst>
              <a:ext uri="{FF2B5EF4-FFF2-40B4-BE49-F238E27FC236}">
                <a16:creationId xmlns:a16="http://schemas.microsoft.com/office/drawing/2014/main" id="{F22965D0-911E-4DE3-845B-5E5B8C92C9C2}"/>
              </a:ext>
            </a:extLst>
          </xdr:cNvPr>
          <xdr:cNvCxnSpPr/>
        </xdr:nvCxnSpPr>
        <xdr:spPr>
          <a:xfrm>
            <a:off x="3081338" y="2177891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4" name="Straight Arrow Connector 583">
            <a:extLst>
              <a:ext uri="{FF2B5EF4-FFF2-40B4-BE49-F238E27FC236}">
                <a16:creationId xmlns:a16="http://schemas.microsoft.com/office/drawing/2014/main" id="{98B10F51-4677-4F42-AB2B-AB082DDC33B5}"/>
              </a:ext>
            </a:extLst>
          </xdr:cNvPr>
          <xdr:cNvCxnSpPr/>
        </xdr:nvCxnSpPr>
        <xdr:spPr>
          <a:xfrm>
            <a:off x="3405188" y="21926550"/>
            <a:ext cx="0" cy="957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5" name="Straight Arrow Connector 584">
            <a:extLst>
              <a:ext uri="{FF2B5EF4-FFF2-40B4-BE49-F238E27FC236}">
                <a16:creationId xmlns:a16="http://schemas.microsoft.com/office/drawing/2014/main" id="{EF082E28-58FE-4678-90B6-08C6833A4EBD}"/>
              </a:ext>
            </a:extLst>
          </xdr:cNvPr>
          <xdr:cNvCxnSpPr/>
        </xdr:nvCxnSpPr>
        <xdr:spPr>
          <a:xfrm>
            <a:off x="3724275" y="22217062"/>
            <a:ext cx="0" cy="666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Straight Arrow Connector 585">
            <a:extLst>
              <a:ext uri="{FF2B5EF4-FFF2-40B4-BE49-F238E27FC236}">
                <a16:creationId xmlns:a16="http://schemas.microsoft.com/office/drawing/2014/main" id="{0D68593B-3BF7-485C-B5CB-3DB6EB251A88}"/>
              </a:ext>
            </a:extLst>
          </xdr:cNvPr>
          <xdr:cNvCxnSpPr/>
        </xdr:nvCxnSpPr>
        <xdr:spPr>
          <a:xfrm>
            <a:off x="4048125" y="22517100"/>
            <a:ext cx="0" cy="366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7" name="Straight Arrow Connector 586">
            <a:extLst>
              <a:ext uri="{FF2B5EF4-FFF2-40B4-BE49-F238E27FC236}">
                <a16:creationId xmlns:a16="http://schemas.microsoft.com/office/drawing/2014/main" id="{DCFAA437-1602-4026-8836-0387DC68EBE7}"/>
              </a:ext>
            </a:extLst>
          </xdr:cNvPr>
          <xdr:cNvCxnSpPr/>
        </xdr:nvCxnSpPr>
        <xdr:spPr>
          <a:xfrm>
            <a:off x="3267075" y="21774150"/>
            <a:ext cx="11668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8" name="Straight Arrow Connector 587">
            <a:extLst>
              <a:ext uri="{FF2B5EF4-FFF2-40B4-BE49-F238E27FC236}">
                <a16:creationId xmlns:a16="http://schemas.microsoft.com/office/drawing/2014/main" id="{B060E19C-80EE-4C57-91D6-18E4FB7C8350}"/>
              </a:ext>
            </a:extLst>
          </xdr:cNvPr>
          <xdr:cNvCxnSpPr/>
        </xdr:nvCxnSpPr>
        <xdr:spPr>
          <a:xfrm>
            <a:off x="3419475" y="21921787"/>
            <a:ext cx="10191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9" name="Straight Arrow Connector 588">
            <a:extLst>
              <a:ext uri="{FF2B5EF4-FFF2-40B4-BE49-F238E27FC236}">
                <a16:creationId xmlns:a16="http://schemas.microsoft.com/office/drawing/2014/main" id="{6C94E139-2FCF-4C39-852A-70DA113B3961}"/>
              </a:ext>
            </a:extLst>
          </xdr:cNvPr>
          <xdr:cNvCxnSpPr/>
        </xdr:nvCxnSpPr>
        <xdr:spPr>
          <a:xfrm>
            <a:off x="3552825" y="21493162"/>
            <a:ext cx="8905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0" name="Straight Arrow Connector 589">
            <a:extLst>
              <a:ext uri="{FF2B5EF4-FFF2-40B4-BE49-F238E27FC236}">
                <a16:creationId xmlns:a16="http://schemas.microsoft.com/office/drawing/2014/main" id="{811CCC43-EF88-4DBD-92E9-0EABC1C1415E}"/>
              </a:ext>
            </a:extLst>
          </xdr:cNvPr>
          <xdr:cNvCxnSpPr/>
        </xdr:nvCxnSpPr>
        <xdr:spPr>
          <a:xfrm>
            <a:off x="3548063" y="22059900"/>
            <a:ext cx="9001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1" name="Straight Arrow Connector 590">
            <a:extLst>
              <a:ext uri="{FF2B5EF4-FFF2-40B4-BE49-F238E27FC236}">
                <a16:creationId xmlns:a16="http://schemas.microsoft.com/office/drawing/2014/main" id="{27832C28-08BB-498F-A23C-0AA134E6C96F}"/>
              </a:ext>
            </a:extLst>
          </xdr:cNvPr>
          <xdr:cNvCxnSpPr/>
        </xdr:nvCxnSpPr>
        <xdr:spPr>
          <a:xfrm>
            <a:off x="3414712" y="21631275"/>
            <a:ext cx="10429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Straight Arrow Connector 591">
            <a:extLst>
              <a:ext uri="{FF2B5EF4-FFF2-40B4-BE49-F238E27FC236}">
                <a16:creationId xmlns:a16="http://schemas.microsoft.com/office/drawing/2014/main" id="{13139792-6F99-44A3-9096-F9DF0D0F2D50}"/>
              </a:ext>
            </a:extLst>
          </xdr:cNvPr>
          <xdr:cNvCxnSpPr/>
        </xdr:nvCxnSpPr>
        <xdr:spPr>
          <a:xfrm>
            <a:off x="3714750" y="21350287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3" name="Straight Arrow Connector 592">
            <a:extLst>
              <a:ext uri="{FF2B5EF4-FFF2-40B4-BE49-F238E27FC236}">
                <a16:creationId xmlns:a16="http://schemas.microsoft.com/office/drawing/2014/main" id="{DA746C55-6F53-4246-A17C-E1E970FAC878}"/>
              </a:ext>
            </a:extLst>
          </xdr:cNvPr>
          <xdr:cNvCxnSpPr/>
        </xdr:nvCxnSpPr>
        <xdr:spPr>
          <a:xfrm>
            <a:off x="3871913" y="21202649"/>
            <a:ext cx="561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" name="Straight Arrow Connector 593">
            <a:extLst>
              <a:ext uri="{FF2B5EF4-FFF2-40B4-BE49-F238E27FC236}">
                <a16:creationId xmlns:a16="http://schemas.microsoft.com/office/drawing/2014/main" id="{146E8E38-F0EA-4D8A-9118-083906793EDA}"/>
              </a:ext>
            </a:extLst>
          </xdr:cNvPr>
          <xdr:cNvCxnSpPr/>
        </xdr:nvCxnSpPr>
        <xdr:spPr>
          <a:xfrm>
            <a:off x="4014788" y="21059775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Straight Arrow Connector 594">
            <a:extLst>
              <a:ext uri="{FF2B5EF4-FFF2-40B4-BE49-F238E27FC236}">
                <a16:creationId xmlns:a16="http://schemas.microsoft.com/office/drawing/2014/main" id="{ED54CB11-14D4-4AE6-B4A3-1F893E920D48}"/>
              </a:ext>
            </a:extLst>
          </xdr:cNvPr>
          <xdr:cNvCxnSpPr/>
        </xdr:nvCxnSpPr>
        <xdr:spPr>
          <a:xfrm>
            <a:off x="4171950" y="20912138"/>
            <a:ext cx="26670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6" name="Straight Arrow Connector 595">
            <a:extLst>
              <a:ext uri="{FF2B5EF4-FFF2-40B4-BE49-F238E27FC236}">
                <a16:creationId xmlns:a16="http://schemas.microsoft.com/office/drawing/2014/main" id="{C5DEE591-4AB6-4A98-88C5-29E729B2CCE3}"/>
              </a:ext>
            </a:extLst>
          </xdr:cNvPr>
          <xdr:cNvCxnSpPr/>
        </xdr:nvCxnSpPr>
        <xdr:spPr>
          <a:xfrm>
            <a:off x="3719512" y="22202774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" name="Straight Arrow Connector 596">
            <a:extLst>
              <a:ext uri="{FF2B5EF4-FFF2-40B4-BE49-F238E27FC236}">
                <a16:creationId xmlns:a16="http://schemas.microsoft.com/office/drawing/2014/main" id="{A454B992-1DA5-48E3-BB31-CF305395BF91}"/>
              </a:ext>
            </a:extLst>
          </xdr:cNvPr>
          <xdr:cNvCxnSpPr/>
        </xdr:nvCxnSpPr>
        <xdr:spPr>
          <a:xfrm>
            <a:off x="3895725" y="22350411"/>
            <a:ext cx="561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Straight Arrow Connector 597">
            <a:extLst>
              <a:ext uri="{FF2B5EF4-FFF2-40B4-BE49-F238E27FC236}">
                <a16:creationId xmlns:a16="http://schemas.microsoft.com/office/drawing/2014/main" id="{8EA6A2B6-1948-4AE5-913E-C0A47CA083CE}"/>
              </a:ext>
            </a:extLst>
          </xdr:cNvPr>
          <xdr:cNvCxnSpPr/>
        </xdr:nvCxnSpPr>
        <xdr:spPr>
          <a:xfrm>
            <a:off x="4033838" y="22498050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" name="Straight Arrow Connector 598">
            <a:extLst>
              <a:ext uri="{FF2B5EF4-FFF2-40B4-BE49-F238E27FC236}">
                <a16:creationId xmlns:a16="http://schemas.microsoft.com/office/drawing/2014/main" id="{D9EECBCD-AD53-4E4C-A029-4D821875CFE8}"/>
              </a:ext>
            </a:extLst>
          </xdr:cNvPr>
          <xdr:cNvCxnSpPr/>
        </xdr:nvCxnSpPr>
        <xdr:spPr>
          <a:xfrm>
            <a:off x="4214813" y="22655212"/>
            <a:ext cx="23812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" name="Straight Connector 599">
            <a:extLst>
              <a:ext uri="{FF2B5EF4-FFF2-40B4-BE49-F238E27FC236}">
                <a16:creationId xmlns:a16="http://schemas.microsoft.com/office/drawing/2014/main" id="{EAEFD858-E01B-4C14-B402-7669AB702EE2}"/>
              </a:ext>
            </a:extLst>
          </xdr:cNvPr>
          <xdr:cNvCxnSpPr/>
        </xdr:nvCxnSpPr>
        <xdr:spPr>
          <a:xfrm>
            <a:off x="4471988" y="20683538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Straight Connector 600">
            <a:extLst>
              <a:ext uri="{FF2B5EF4-FFF2-40B4-BE49-F238E27FC236}">
                <a16:creationId xmlns:a16="http://schemas.microsoft.com/office/drawing/2014/main" id="{5E83A663-4FE5-4DE1-88ED-E7D18C3E7FFC}"/>
              </a:ext>
            </a:extLst>
          </xdr:cNvPr>
          <xdr:cNvCxnSpPr/>
        </xdr:nvCxnSpPr>
        <xdr:spPr>
          <a:xfrm>
            <a:off x="5024438" y="20616863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2" name="Straight Connector 601">
            <a:extLst>
              <a:ext uri="{FF2B5EF4-FFF2-40B4-BE49-F238E27FC236}">
                <a16:creationId xmlns:a16="http://schemas.microsoft.com/office/drawing/2014/main" id="{8E810967-9D2D-4E94-AB00-187354430380}"/>
              </a:ext>
            </a:extLst>
          </xdr:cNvPr>
          <xdr:cNvCxnSpPr/>
        </xdr:nvCxnSpPr>
        <xdr:spPr>
          <a:xfrm flipH="1">
            <a:off x="4981575" y="20645438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" name="Straight Connector 602">
            <a:extLst>
              <a:ext uri="{FF2B5EF4-FFF2-40B4-BE49-F238E27FC236}">
                <a16:creationId xmlns:a16="http://schemas.microsoft.com/office/drawing/2014/main" id="{3E745FE5-5DAF-4083-880A-E181F03333A4}"/>
              </a:ext>
            </a:extLst>
          </xdr:cNvPr>
          <xdr:cNvCxnSpPr/>
        </xdr:nvCxnSpPr>
        <xdr:spPr>
          <a:xfrm>
            <a:off x="4476750" y="22879050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Straight Connector 603">
            <a:extLst>
              <a:ext uri="{FF2B5EF4-FFF2-40B4-BE49-F238E27FC236}">
                <a16:creationId xmlns:a16="http://schemas.microsoft.com/office/drawing/2014/main" id="{488991CE-086C-4ABB-9262-9DC445F32F0A}"/>
              </a:ext>
            </a:extLst>
          </xdr:cNvPr>
          <xdr:cNvCxnSpPr/>
        </xdr:nvCxnSpPr>
        <xdr:spPr>
          <a:xfrm flipH="1">
            <a:off x="4986337" y="22840950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" name="Straight Connector 604">
            <a:extLst>
              <a:ext uri="{FF2B5EF4-FFF2-40B4-BE49-F238E27FC236}">
                <a16:creationId xmlns:a16="http://schemas.microsoft.com/office/drawing/2014/main" id="{2B062D7F-EFFC-4C66-A1A1-ABC6848659B1}"/>
              </a:ext>
            </a:extLst>
          </xdr:cNvPr>
          <xdr:cNvCxnSpPr/>
        </xdr:nvCxnSpPr>
        <xdr:spPr>
          <a:xfrm>
            <a:off x="900113" y="22917151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" name="Straight Connector 605">
            <a:extLst>
              <a:ext uri="{FF2B5EF4-FFF2-40B4-BE49-F238E27FC236}">
                <a16:creationId xmlns:a16="http://schemas.microsoft.com/office/drawing/2014/main" id="{DA214A61-498E-443A-BA3C-5C35A0B54E82}"/>
              </a:ext>
            </a:extLst>
          </xdr:cNvPr>
          <xdr:cNvCxnSpPr/>
        </xdr:nvCxnSpPr>
        <xdr:spPr>
          <a:xfrm>
            <a:off x="838200" y="23250525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Straight Connector 606">
            <a:extLst>
              <a:ext uri="{FF2B5EF4-FFF2-40B4-BE49-F238E27FC236}">
                <a16:creationId xmlns:a16="http://schemas.microsoft.com/office/drawing/2014/main" id="{E1A8E884-DFBD-4852-A7B9-6CE3272D7D7B}"/>
              </a:ext>
            </a:extLst>
          </xdr:cNvPr>
          <xdr:cNvCxnSpPr/>
        </xdr:nvCxnSpPr>
        <xdr:spPr>
          <a:xfrm flipH="1">
            <a:off x="857250" y="23202900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" name="Straight Connector 607">
            <a:extLst>
              <a:ext uri="{FF2B5EF4-FFF2-40B4-BE49-F238E27FC236}">
                <a16:creationId xmlns:a16="http://schemas.microsoft.com/office/drawing/2014/main" id="{E5EEC97A-5B8F-4590-81C2-97BE0E1914C9}"/>
              </a:ext>
            </a:extLst>
          </xdr:cNvPr>
          <xdr:cNvCxnSpPr/>
        </xdr:nvCxnSpPr>
        <xdr:spPr>
          <a:xfrm>
            <a:off x="4452938" y="22917151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" name="Straight Connector 608">
            <a:extLst>
              <a:ext uri="{FF2B5EF4-FFF2-40B4-BE49-F238E27FC236}">
                <a16:creationId xmlns:a16="http://schemas.microsoft.com/office/drawing/2014/main" id="{AE9CF54C-05C6-4C33-9778-9063816DB912}"/>
              </a:ext>
            </a:extLst>
          </xdr:cNvPr>
          <xdr:cNvCxnSpPr/>
        </xdr:nvCxnSpPr>
        <xdr:spPr>
          <a:xfrm flipH="1">
            <a:off x="4410075" y="23202900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28575</xdr:colOff>
      <xdr:row>261</xdr:row>
      <xdr:rowOff>4763</xdr:rowOff>
    </xdr:from>
    <xdr:to>
      <xdr:col>31</xdr:col>
      <xdr:colOff>80962</xdr:colOff>
      <xdr:row>279</xdr:row>
      <xdr:rowOff>90488</xdr:rowOff>
    </xdr:to>
    <xdr:grpSp>
      <xdr:nvGrpSpPr>
        <xdr:cNvPr id="70" name="Group 69">
          <a:extLst>
            <a:ext uri="{FF2B5EF4-FFF2-40B4-BE49-F238E27FC236}">
              <a16:creationId xmlns:a16="http://schemas.microsoft.com/office/drawing/2014/main" id="{B061A34A-0F46-4F7B-AB33-05D040453172}"/>
            </a:ext>
          </a:extLst>
        </xdr:cNvPr>
        <xdr:cNvGrpSpPr/>
      </xdr:nvGrpSpPr>
      <xdr:grpSpPr>
        <a:xfrm>
          <a:off x="838200" y="38047613"/>
          <a:ext cx="4262437" cy="2724150"/>
          <a:chOff x="838200" y="38047613"/>
          <a:chExt cx="4262437" cy="2724150"/>
        </a:xfrm>
      </xdr:grpSpPr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786D5E64-0A78-438E-9B1C-B2CBA78EA59F}"/>
              </a:ext>
            </a:extLst>
          </xdr:cNvPr>
          <xdr:cNvSpPr/>
        </xdr:nvSpPr>
        <xdr:spPr>
          <a:xfrm>
            <a:off x="914400" y="38357175"/>
            <a:ext cx="142875" cy="1685925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8E85BC61-AC3C-4791-958D-EBA921C6EF14}"/>
              </a:ext>
            </a:extLst>
          </xdr:cNvPr>
          <xdr:cNvCxnSpPr/>
        </xdr:nvCxnSpPr>
        <xdr:spPr>
          <a:xfrm>
            <a:off x="904875" y="39214425"/>
            <a:ext cx="2362200" cy="0"/>
          </a:xfrm>
          <a:prstGeom prst="lin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123" name="Straight Arrow Connector 122">
            <a:extLst>
              <a:ext uri="{FF2B5EF4-FFF2-40B4-BE49-F238E27FC236}">
                <a16:creationId xmlns:a16="http://schemas.microsoft.com/office/drawing/2014/main" id="{70EA5BE4-A36D-45F1-A53F-93495B353356}"/>
              </a:ext>
            </a:extLst>
          </xdr:cNvPr>
          <xdr:cNvCxnSpPr/>
        </xdr:nvCxnSpPr>
        <xdr:spPr>
          <a:xfrm>
            <a:off x="1128713" y="39219188"/>
            <a:ext cx="0" cy="11048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Arrow Connector 123">
            <a:extLst>
              <a:ext uri="{FF2B5EF4-FFF2-40B4-BE49-F238E27FC236}">
                <a16:creationId xmlns:a16="http://schemas.microsoft.com/office/drawing/2014/main" id="{153957C0-DDBF-440D-B0DC-411DE6DA7833}"/>
              </a:ext>
            </a:extLst>
          </xdr:cNvPr>
          <xdr:cNvCxnSpPr/>
        </xdr:nvCxnSpPr>
        <xdr:spPr>
          <a:xfrm>
            <a:off x="1781176" y="39219188"/>
            <a:ext cx="0" cy="10906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Arrow Connector 124">
            <a:extLst>
              <a:ext uri="{FF2B5EF4-FFF2-40B4-BE49-F238E27FC236}">
                <a16:creationId xmlns:a16="http://schemas.microsoft.com/office/drawing/2014/main" id="{BB091A01-AD78-4235-B41A-937E0FBACE92}"/>
              </a:ext>
            </a:extLst>
          </xdr:cNvPr>
          <xdr:cNvCxnSpPr/>
        </xdr:nvCxnSpPr>
        <xdr:spPr>
          <a:xfrm>
            <a:off x="2090738" y="3920966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" name="Straight Arrow Connector 125">
            <a:extLst>
              <a:ext uri="{FF2B5EF4-FFF2-40B4-BE49-F238E27FC236}">
                <a16:creationId xmlns:a16="http://schemas.microsoft.com/office/drawing/2014/main" id="{93F5EBC9-3D87-4E00-B88F-E8DBF6B636AB}"/>
              </a:ext>
            </a:extLst>
          </xdr:cNvPr>
          <xdr:cNvCxnSpPr/>
        </xdr:nvCxnSpPr>
        <xdr:spPr>
          <a:xfrm>
            <a:off x="3243263" y="39223951"/>
            <a:ext cx="0" cy="11048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Arrow Connector 131">
            <a:extLst>
              <a:ext uri="{FF2B5EF4-FFF2-40B4-BE49-F238E27FC236}">
                <a16:creationId xmlns:a16="http://schemas.microsoft.com/office/drawing/2014/main" id="{B6916431-048E-460B-B3A4-BA71A029B308}"/>
              </a:ext>
            </a:extLst>
          </xdr:cNvPr>
          <xdr:cNvCxnSpPr/>
        </xdr:nvCxnSpPr>
        <xdr:spPr>
          <a:xfrm>
            <a:off x="1457326" y="39214425"/>
            <a:ext cx="0" cy="11001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Arrow Connector 132">
            <a:extLst>
              <a:ext uri="{FF2B5EF4-FFF2-40B4-BE49-F238E27FC236}">
                <a16:creationId xmlns:a16="http://schemas.microsoft.com/office/drawing/2014/main" id="{9692F4A9-13A6-4F3F-8587-536B4128321F}"/>
              </a:ext>
            </a:extLst>
          </xdr:cNvPr>
          <xdr:cNvCxnSpPr/>
        </xdr:nvCxnSpPr>
        <xdr:spPr>
          <a:xfrm>
            <a:off x="4210050" y="40105012"/>
            <a:ext cx="0" cy="2143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Arrow Connector 133">
            <a:extLst>
              <a:ext uri="{FF2B5EF4-FFF2-40B4-BE49-F238E27FC236}">
                <a16:creationId xmlns:a16="http://schemas.microsoft.com/office/drawing/2014/main" id="{E10A2A39-E3B2-4699-A283-3340FADCF9AD}"/>
              </a:ext>
            </a:extLst>
          </xdr:cNvPr>
          <xdr:cNvCxnSpPr/>
        </xdr:nvCxnSpPr>
        <xdr:spPr>
          <a:xfrm>
            <a:off x="3567113" y="39504938"/>
            <a:ext cx="0" cy="8191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Arrow Connector 135">
            <a:extLst>
              <a:ext uri="{FF2B5EF4-FFF2-40B4-BE49-F238E27FC236}">
                <a16:creationId xmlns:a16="http://schemas.microsoft.com/office/drawing/2014/main" id="{F226F21B-A416-4BAA-917A-0EEFBAAD00CD}"/>
              </a:ext>
            </a:extLst>
          </xdr:cNvPr>
          <xdr:cNvCxnSpPr/>
        </xdr:nvCxnSpPr>
        <xdr:spPr>
          <a:xfrm>
            <a:off x="3886200" y="39800212"/>
            <a:ext cx="0" cy="514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Arrow Connector 136">
            <a:extLst>
              <a:ext uri="{FF2B5EF4-FFF2-40B4-BE49-F238E27FC236}">
                <a16:creationId xmlns:a16="http://schemas.microsoft.com/office/drawing/2014/main" id="{E4F97658-B879-4306-881D-868102A2A07B}"/>
              </a:ext>
            </a:extLst>
          </xdr:cNvPr>
          <xdr:cNvCxnSpPr/>
        </xdr:nvCxnSpPr>
        <xdr:spPr>
          <a:xfrm>
            <a:off x="1300163" y="39223950"/>
            <a:ext cx="0" cy="11001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Arrow Connector 138">
            <a:extLst>
              <a:ext uri="{FF2B5EF4-FFF2-40B4-BE49-F238E27FC236}">
                <a16:creationId xmlns:a16="http://schemas.microsoft.com/office/drawing/2014/main" id="{8B33B238-4401-4706-AC1F-063BE440AD74}"/>
              </a:ext>
            </a:extLst>
          </xdr:cNvPr>
          <xdr:cNvCxnSpPr/>
        </xdr:nvCxnSpPr>
        <xdr:spPr>
          <a:xfrm>
            <a:off x="2752725" y="3920966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Arrow Connector 140">
            <a:extLst>
              <a:ext uri="{FF2B5EF4-FFF2-40B4-BE49-F238E27FC236}">
                <a16:creationId xmlns:a16="http://schemas.microsoft.com/office/drawing/2014/main" id="{5A9ABFFE-C906-4A03-B53F-D5B095765428}"/>
              </a:ext>
            </a:extLst>
          </xdr:cNvPr>
          <xdr:cNvCxnSpPr/>
        </xdr:nvCxnSpPr>
        <xdr:spPr>
          <a:xfrm>
            <a:off x="2914650" y="39204900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Arrow Connector 143">
            <a:extLst>
              <a:ext uri="{FF2B5EF4-FFF2-40B4-BE49-F238E27FC236}">
                <a16:creationId xmlns:a16="http://schemas.microsoft.com/office/drawing/2014/main" id="{F5AB2B1D-8AAD-45B6-AE1A-B78A11B91A3E}"/>
              </a:ext>
            </a:extLst>
          </xdr:cNvPr>
          <xdr:cNvCxnSpPr/>
        </xdr:nvCxnSpPr>
        <xdr:spPr>
          <a:xfrm>
            <a:off x="1624013" y="3920966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Arrow Connector 144">
            <a:extLst>
              <a:ext uri="{FF2B5EF4-FFF2-40B4-BE49-F238E27FC236}">
                <a16:creationId xmlns:a16="http://schemas.microsoft.com/office/drawing/2014/main" id="{C8267C93-0C04-4FD4-A5E2-3A056C416492}"/>
              </a:ext>
            </a:extLst>
          </xdr:cNvPr>
          <xdr:cNvCxnSpPr/>
        </xdr:nvCxnSpPr>
        <xdr:spPr>
          <a:xfrm>
            <a:off x="1943101" y="39219188"/>
            <a:ext cx="0" cy="10906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Arrow Connector 149">
            <a:extLst>
              <a:ext uri="{FF2B5EF4-FFF2-40B4-BE49-F238E27FC236}">
                <a16:creationId xmlns:a16="http://schemas.microsoft.com/office/drawing/2014/main" id="{617CBD1D-C669-4E72-B189-355DFB55C7E4}"/>
              </a:ext>
            </a:extLst>
          </xdr:cNvPr>
          <xdr:cNvCxnSpPr/>
        </xdr:nvCxnSpPr>
        <xdr:spPr>
          <a:xfrm>
            <a:off x="2266950" y="39214425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Straight Arrow Connector 168">
            <a:extLst>
              <a:ext uri="{FF2B5EF4-FFF2-40B4-BE49-F238E27FC236}">
                <a16:creationId xmlns:a16="http://schemas.microsoft.com/office/drawing/2014/main" id="{CC098147-C678-4D91-B096-53E811AA73ED}"/>
              </a:ext>
            </a:extLst>
          </xdr:cNvPr>
          <xdr:cNvCxnSpPr/>
        </xdr:nvCxnSpPr>
        <xdr:spPr>
          <a:xfrm>
            <a:off x="2428875" y="3920966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Straight Arrow Connector 169">
            <a:extLst>
              <a:ext uri="{FF2B5EF4-FFF2-40B4-BE49-F238E27FC236}">
                <a16:creationId xmlns:a16="http://schemas.microsoft.com/office/drawing/2014/main" id="{824CF7B4-D6E7-4408-BEE7-3C47F84323ED}"/>
              </a:ext>
            </a:extLst>
          </xdr:cNvPr>
          <xdr:cNvCxnSpPr/>
        </xdr:nvCxnSpPr>
        <xdr:spPr>
          <a:xfrm>
            <a:off x="2590800" y="3920490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Straight Arrow Connector 173">
            <a:extLst>
              <a:ext uri="{FF2B5EF4-FFF2-40B4-BE49-F238E27FC236}">
                <a16:creationId xmlns:a16="http://schemas.microsoft.com/office/drawing/2014/main" id="{7B900CD2-6DE9-4CF1-A18E-F73FF381175A}"/>
              </a:ext>
            </a:extLst>
          </xdr:cNvPr>
          <xdr:cNvCxnSpPr/>
        </xdr:nvCxnSpPr>
        <xdr:spPr>
          <a:xfrm>
            <a:off x="3081338" y="3920966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Arrow Connector 176">
            <a:extLst>
              <a:ext uri="{FF2B5EF4-FFF2-40B4-BE49-F238E27FC236}">
                <a16:creationId xmlns:a16="http://schemas.microsoft.com/office/drawing/2014/main" id="{EBEF2143-A392-4BBF-8FE5-6C8389D661F1}"/>
              </a:ext>
            </a:extLst>
          </xdr:cNvPr>
          <xdr:cNvCxnSpPr/>
        </xdr:nvCxnSpPr>
        <xdr:spPr>
          <a:xfrm>
            <a:off x="3405188" y="39357300"/>
            <a:ext cx="0" cy="957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Arrow Connector 177">
            <a:extLst>
              <a:ext uri="{FF2B5EF4-FFF2-40B4-BE49-F238E27FC236}">
                <a16:creationId xmlns:a16="http://schemas.microsoft.com/office/drawing/2014/main" id="{AA1F7573-CB1F-4433-9AF4-1FB8AB334361}"/>
              </a:ext>
            </a:extLst>
          </xdr:cNvPr>
          <xdr:cNvCxnSpPr/>
        </xdr:nvCxnSpPr>
        <xdr:spPr>
          <a:xfrm>
            <a:off x="3724275" y="39647812"/>
            <a:ext cx="0" cy="666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Arrow Connector 183">
            <a:extLst>
              <a:ext uri="{FF2B5EF4-FFF2-40B4-BE49-F238E27FC236}">
                <a16:creationId xmlns:a16="http://schemas.microsoft.com/office/drawing/2014/main" id="{DEDB8DC6-BCB0-4A6C-8F0E-333ADC0FE88D}"/>
              </a:ext>
            </a:extLst>
          </xdr:cNvPr>
          <xdr:cNvCxnSpPr/>
        </xdr:nvCxnSpPr>
        <xdr:spPr>
          <a:xfrm>
            <a:off x="4048125" y="39947850"/>
            <a:ext cx="0" cy="366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Arrow Connector 184">
            <a:extLst>
              <a:ext uri="{FF2B5EF4-FFF2-40B4-BE49-F238E27FC236}">
                <a16:creationId xmlns:a16="http://schemas.microsoft.com/office/drawing/2014/main" id="{A3380677-05BC-464C-AC3F-F79E243201AD}"/>
              </a:ext>
            </a:extLst>
          </xdr:cNvPr>
          <xdr:cNvCxnSpPr/>
        </xdr:nvCxnSpPr>
        <xdr:spPr>
          <a:xfrm>
            <a:off x="3267075" y="39204900"/>
            <a:ext cx="11668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" name="Straight Arrow Connector 185">
            <a:extLst>
              <a:ext uri="{FF2B5EF4-FFF2-40B4-BE49-F238E27FC236}">
                <a16:creationId xmlns:a16="http://schemas.microsoft.com/office/drawing/2014/main" id="{16B59CDF-18FC-43FF-BF80-FE8FA1BB236C}"/>
              </a:ext>
            </a:extLst>
          </xdr:cNvPr>
          <xdr:cNvCxnSpPr/>
        </xdr:nvCxnSpPr>
        <xdr:spPr>
          <a:xfrm>
            <a:off x="3419475" y="39352537"/>
            <a:ext cx="10191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Arrow Connector 187">
            <a:extLst>
              <a:ext uri="{FF2B5EF4-FFF2-40B4-BE49-F238E27FC236}">
                <a16:creationId xmlns:a16="http://schemas.microsoft.com/office/drawing/2014/main" id="{EFD5836A-9FB6-4852-BB9F-32FEBDCE88C7}"/>
              </a:ext>
            </a:extLst>
          </xdr:cNvPr>
          <xdr:cNvCxnSpPr/>
        </xdr:nvCxnSpPr>
        <xdr:spPr>
          <a:xfrm>
            <a:off x="3552825" y="38923912"/>
            <a:ext cx="8905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Straight Arrow Connector 189">
            <a:extLst>
              <a:ext uri="{FF2B5EF4-FFF2-40B4-BE49-F238E27FC236}">
                <a16:creationId xmlns:a16="http://schemas.microsoft.com/office/drawing/2014/main" id="{FC2DDD3F-4386-4578-A341-471927B8FA81}"/>
              </a:ext>
            </a:extLst>
          </xdr:cNvPr>
          <xdr:cNvCxnSpPr/>
        </xdr:nvCxnSpPr>
        <xdr:spPr>
          <a:xfrm>
            <a:off x="3548063" y="39490650"/>
            <a:ext cx="9001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Arrow Connector 191">
            <a:extLst>
              <a:ext uri="{FF2B5EF4-FFF2-40B4-BE49-F238E27FC236}">
                <a16:creationId xmlns:a16="http://schemas.microsoft.com/office/drawing/2014/main" id="{011D7319-BDCC-448A-8164-37596F4F032D}"/>
              </a:ext>
            </a:extLst>
          </xdr:cNvPr>
          <xdr:cNvCxnSpPr/>
        </xdr:nvCxnSpPr>
        <xdr:spPr>
          <a:xfrm>
            <a:off x="3414712" y="39062025"/>
            <a:ext cx="10429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Straight Arrow Connector 194">
            <a:extLst>
              <a:ext uri="{FF2B5EF4-FFF2-40B4-BE49-F238E27FC236}">
                <a16:creationId xmlns:a16="http://schemas.microsoft.com/office/drawing/2014/main" id="{5FF31A86-D2B3-4D24-A978-AD856EFC8F61}"/>
              </a:ext>
            </a:extLst>
          </xdr:cNvPr>
          <xdr:cNvCxnSpPr/>
        </xdr:nvCxnSpPr>
        <xdr:spPr>
          <a:xfrm>
            <a:off x="3714750" y="38781037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Arrow Connector 195">
            <a:extLst>
              <a:ext uri="{FF2B5EF4-FFF2-40B4-BE49-F238E27FC236}">
                <a16:creationId xmlns:a16="http://schemas.microsoft.com/office/drawing/2014/main" id="{259389C0-07F5-489B-8858-9587B515B40F}"/>
              </a:ext>
            </a:extLst>
          </xdr:cNvPr>
          <xdr:cNvCxnSpPr/>
        </xdr:nvCxnSpPr>
        <xdr:spPr>
          <a:xfrm>
            <a:off x="3871913" y="38633399"/>
            <a:ext cx="561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Arrow Connector 197">
            <a:extLst>
              <a:ext uri="{FF2B5EF4-FFF2-40B4-BE49-F238E27FC236}">
                <a16:creationId xmlns:a16="http://schemas.microsoft.com/office/drawing/2014/main" id="{E09ADC67-9F31-41E4-B2F2-82765DED7AA6}"/>
              </a:ext>
            </a:extLst>
          </xdr:cNvPr>
          <xdr:cNvCxnSpPr/>
        </xdr:nvCxnSpPr>
        <xdr:spPr>
          <a:xfrm>
            <a:off x="4014788" y="38490525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Straight Arrow Connector 198">
            <a:extLst>
              <a:ext uri="{FF2B5EF4-FFF2-40B4-BE49-F238E27FC236}">
                <a16:creationId xmlns:a16="http://schemas.microsoft.com/office/drawing/2014/main" id="{C8093AB2-4DDE-4126-ABC4-E06BD4DFFC06}"/>
              </a:ext>
            </a:extLst>
          </xdr:cNvPr>
          <xdr:cNvCxnSpPr/>
        </xdr:nvCxnSpPr>
        <xdr:spPr>
          <a:xfrm>
            <a:off x="4171950" y="38342888"/>
            <a:ext cx="26670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" name="Straight Arrow Connector 199">
            <a:extLst>
              <a:ext uri="{FF2B5EF4-FFF2-40B4-BE49-F238E27FC236}">
                <a16:creationId xmlns:a16="http://schemas.microsoft.com/office/drawing/2014/main" id="{B0D03260-6207-4052-9E79-7CAC3EA2B730}"/>
              </a:ext>
            </a:extLst>
          </xdr:cNvPr>
          <xdr:cNvCxnSpPr/>
        </xdr:nvCxnSpPr>
        <xdr:spPr>
          <a:xfrm>
            <a:off x="3719512" y="39633524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Arrow Connector 200">
            <a:extLst>
              <a:ext uri="{FF2B5EF4-FFF2-40B4-BE49-F238E27FC236}">
                <a16:creationId xmlns:a16="http://schemas.microsoft.com/office/drawing/2014/main" id="{0B1EDC67-565D-4619-95F2-918DB6FD5120}"/>
              </a:ext>
            </a:extLst>
          </xdr:cNvPr>
          <xdr:cNvCxnSpPr/>
        </xdr:nvCxnSpPr>
        <xdr:spPr>
          <a:xfrm>
            <a:off x="3895725" y="39781161"/>
            <a:ext cx="561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Straight Arrow Connector 201">
            <a:extLst>
              <a:ext uri="{FF2B5EF4-FFF2-40B4-BE49-F238E27FC236}">
                <a16:creationId xmlns:a16="http://schemas.microsoft.com/office/drawing/2014/main" id="{5C9BE184-291C-4ADF-BF6B-C6888E81ECD7}"/>
              </a:ext>
            </a:extLst>
          </xdr:cNvPr>
          <xdr:cNvCxnSpPr/>
        </xdr:nvCxnSpPr>
        <xdr:spPr>
          <a:xfrm>
            <a:off x="4033838" y="39928800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Arrow Connector 202">
            <a:extLst>
              <a:ext uri="{FF2B5EF4-FFF2-40B4-BE49-F238E27FC236}">
                <a16:creationId xmlns:a16="http://schemas.microsoft.com/office/drawing/2014/main" id="{986C48D0-2B90-436B-AC0A-251D1AA56CE4}"/>
              </a:ext>
            </a:extLst>
          </xdr:cNvPr>
          <xdr:cNvCxnSpPr/>
        </xdr:nvCxnSpPr>
        <xdr:spPr>
          <a:xfrm>
            <a:off x="4214813" y="40085962"/>
            <a:ext cx="23812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Straight Connector 203">
            <a:extLst>
              <a:ext uri="{FF2B5EF4-FFF2-40B4-BE49-F238E27FC236}">
                <a16:creationId xmlns:a16="http://schemas.microsoft.com/office/drawing/2014/main" id="{9EE265E6-23B5-4E97-B7AA-460D83B16364}"/>
              </a:ext>
            </a:extLst>
          </xdr:cNvPr>
          <xdr:cNvCxnSpPr/>
        </xdr:nvCxnSpPr>
        <xdr:spPr>
          <a:xfrm>
            <a:off x="4471988" y="38114288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Connector 204">
            <a:extLst>
              <a:ext uri="{FF2B5EF4-FFF2-40B4-BE49-F238E27FC236}">
                <a16:creationId xmlns:a16="http://schemas.microsoft.com/office/drawing/2014/main" id="{9B999CD0-59EE-4C29-912D-53CE6982653F}"/>
              </a:ext>
            </a:extLst>
          </xdr:cNvPr>
          <xdr:cNvCxnSpPr/>
        </xdr:nvCxnSpPr>
        <xdr:spPr>
          <a:xfrm>
            <a:off x="5024438" y="38047613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Connector 205">
            <a:extLst>
              <a:ext uri="{FF2B5EF4-FFF2-40B4-BE49-F238E27FC236}">
                <a16:creationId xmlns:a16="http://schemas.microsoft.com/office/drawing/2014/main" id="{46369A72-EF87-42DD-9B5B-C59C4A709709}"/>
              </a:ext>
            </a:extLst>
          </xdr:cNvPr>
          <xdr:cNvCxnSpPr/>
        </xdr:nvCxnSpPr>
        <xdr:spPr>
          <a:xfrm flipH="1">
            <a:off x="4981575" y="38076188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667BB4CB-B20E-47E5-BEBD-2C1916FCCD5D}"/>
              </a:ext>
            </a:extLst>
          </xdr:cNvPr>
          <xdr:cNvCxnSpPr/>
        </xdr:nvCxnSpPr>
        <xdr:spPr>
          <a:xfrm>
            <a:off x="4476750" y="40319325"/>
            <a:ext cx="623887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Connector 207">
            <a:extLst>
              <a:ext uri="{FF2B5EF4-FFF2-40B4-BE49-F238E27FC236}">
                <a16:creationId xmlns:a16="http://schemas.microsoft.com/office/drawing/2014/main" id="{60FA96B6-BDC1-4F9A-A108-60B68E836793}"/>
              </a:ext>
            </a:extLst>
          </xdr:cNvPr>
          <xdr:cNvCxnSpPr/>
        </xdr:nvCxnSpPr>
        <xdr:spPr>
          <a:xfrm flipH="1">
            <a:off x="4986337" y="40281225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Connector 208">
            <a:extLst>
              <a:ext uri="{FF2B5EF4-FFF2-40B4-BE49-F238E27FC236}">
                <a16:creationId xmlns:a16="http://schemas.microsoft.com/office/drawing/2014/main" id="{62E88AE7-5F6C-4C53-83E9-A97722D2E802}"/>
              </a:ext>
            </a:extLst>
          </xdr:cNvPr>
          <xdr:cNvCxnSpPr/>
        </xdr:nvCxnSpPr>
        <xdr:spPr>
          <a:xfrm>
            <a:off x="900113" y="40347901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60EB8B99-2C60-4FC9-921A-87775756ABF8}"/>
              </a:ext>
            </a:extLst>
          </xdr:cNvPr>
          <xdr:cNvCxnSpPr/>
        </xdr:nvCxnSpPr>
        <xdr:spPr>
          <a:xfrm>
            <a:off x="838200" y="40681275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Connector 210">
            <a:extLst>
              <a:ext uri="{FF2B5EF4-FFF2-40B4-BE49-F238E27FC236}">
                <a16:creationId xmlns:a16="http://schemas.microsoft.com/office/drawing/2014/main" id="{86363005-C922-4DFA-94AE-72A6D426C63C}"/>
              </a:ext>
            </a:extLst>
          </xdr:cNvPr>
          <xdr:cNvCxnSpPr/>
        </xdr:nvCxnSpPr>
        <xdr:spPr>
          <a:xfrm flipH="1">
            <a:off x="857250" y="40633650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F0E1BDAB-6FA7-400A-8821-3C94717D134C}"/>
              </a:ext>
            </a:extLst>
          </xdr:cNvPr>
          <xdr:cNvCxnSpPr/>
        </xdr:nvCxnSpPr>
        <xdr:spPr>
          <a:xfrm>
            <a:off x="4452938" y="40347901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Connector 212">
            <a:extLst>
              <a:ext uri="{FF2B5EF4-FFF2-40B4-BE49-F238E27FC236}">
                <a16:creationId xmlns:a16="http://schemas.microsoft.com/office/drawing/2014/main" id="{BC170C07-DB10-4301-8AFC-D93698975651}"/>
              </a:ext>
            </a:extLst>
          </xdr:cNvPr>
          <xdr:cNvCxnSpPr/>
        </xdr:nvCxnSpPr>
        <xdr:spPr>
          <a:xfrm flipH="1">
            <a:off x="4410075" y="40633650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Straight Arrow Connector 282">
            <a:extLst>
              <a:ext uri="{FF2B5EF4-FFF2-40B4-BE49-F238E27FC236}">
                <a16:creationId xmlns:a16="http://schemas.microsoft.com/office/drawing/2014/main" id="{DB2CF23F-1378-4A46-8B90-FEF7C6FC458A}"/>
              </a:ext>
            </a:extLst>
          </xdr:cNvPr>
          <xdr:cNvCxnSpPr/>
        </xdr:nvCxnSpPr>
        <xdr:spPr>
          <a:xfrm>
            <a:off x="966788" y="39214426"/>
            <a:ext cx="0" cy="11048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CBE20D20-DB71-4411-9457-6DA0CD6AE92C}"/>
              </a:ext>
            </a:extLst>
          </xdr:cNvPr>
          <xdr:cNvSpPr/>
        </xdr:nvSpPr>
        <xdr:spPr>
          <a:xfrm>
            <a:off x="904875" y="38128575"/>
            <a:ext cx="3543300" cy="2181225"/>
          </a:xfrm>
          <a:prstGeom prst="rect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F6CB647E-A98C-4A73-A9DE-0C61ECAE6618}"/>
              </a:ext>
            </a:extLst>
          </xdr:cNvPr>
          <xdr:cNvCxnSpPr/>
        </xdr:nvCxnSpPr>
        <xdr:spPr>
          <a:xfrm flipV="1">
            <a:off x="3238500" y="38119050"/>
            <a:ext cx="1200150" cy="1085850"/>
          </a:xfrm>
          <a:prstGeom prst="lin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3E2508CF-05CB-456A-A80A-BFEEA9099FA1}"/>
              </a:ext>
            </a:extLst>
          </xdr:cNvPr>
          <xdr:cNvCxnSpPr/>
        </xdr:nvCxnSpPr>
        <xdr:spPr>
          <a:xfrm>
            <a:off x="3238500" y="39204900"/>
            <a:ext cx="1219200" cy="1123950"/>
          </a:xfrm>
          <a:prstGeom prst="line">
            <a:avLst/>
          </a:prstGeom>
          <a:noFill/>
          <a:ln w="12700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</xdr:grpSp>
    <xdr:clientData/>
  </xdr:twoCellAnchor>
  <xdr:twoCellAnchor>
    <xdr:from>
      <xdr:col>37</xdr:col>
      <xdr:colOff>85725</xdr:colOff>
      <xdr:row>139</xdr:row>
      <xdr:rowOff>19050</xdr:rowOff>
    </xdr:from>
    <xdr:to>
      <xdr:col>44</xdr:col>
      <xdr:colOff>76200</xdr:colOff>
      <xdr:row>158</xdr:row>
      <xdr:rowOff>52387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6A08DD4D-09C3-4757-A360-EEA87C56C5F2}"/>
            </a:ext>
          </a:extLst>
        </xdr:cNvPr>
        <xdr:cNvGrpSpPr/>
      </xdr:nvGrpSpPr>
      <xdr:grpSpPr>
        <a:xfrm>
          <a:off x="6076950" y="20326350"/>
          <a:ext cx="1123950" cy="2833687"/>
          <a:chOff x="6076950" y="20326350"/>
          <a:chExt cx="1123950" cy="2833687"/>
        </a:xfrm>
      </xdr:grpSpPr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AD536A8B-283F-497D-B214-1588E1E759A0}"/>
              </a:ext>
            </a:extLst>
          </xdr:cNvPr>
          <xdr:cNvCxnSpPr/>
        </xdr:nvCxnSpPr>
        <xdr:spPr>
          <a:xfrm flipV="1">
            <a:off x="6638925" y="20845465"/>
            <a:ext cx="0" cy="219075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8" name="Straight Arrow Connector 527">
            <a:extLst>
              <a:ext uri="{FF2B5EF4-FFF2-40B4-BE49-F238E27FC236}">
                <a16:creationId xmlns:a16="http://schemas.microsoft.com/office/drawing/2014/main" id="{B685E47F-5B09-4184-BE41-278C14EDE6EA}"/>
              </a:ext>
            </a:extLst>
          </xdr:cNvPr>
          <xdr:cNvCxnSpPr/>
        </xdr:nvCxnSpPr>
        <xdr:spPr>
          <a:xfrm>
            <a:off x="6396037" y="20845465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Straight Arrow Connector 528">
            <a:extLst>
              <a:ext uri="{FF2B5EF4-FFF2-40B4-BE49-F238E27FC236}">
                <a16:creationId xmlns:a16="http://schemas.microsoft.com/office/drawing/2014/main" id="{6B7A6EFC-2618-4391-973A-6813F7CA0CF0}"/>
              </a:ext>
            </a:extLst>
          </xdr:cNvPr>
          <xdr:cNvCxnSpPr/>
        </xdr:nvCxnSpPr>
        <xdr:spPr>
          <a:xfrm>
            <a:off x="6400800" y="20997863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Straight Arrow Connector 529">
            <a:extLst>
              <a:ext uri="{FF2B5EF4-FFF2-40B4-BE49-F238E27FC236}">
                <a16:creationId xmlns:a16="http://schemas.microsoft.com/office/drawing/2014/main" id="{3DF56A6F-D996-4961-830E-8BEA09A9F16F}"/>
              </a:ext>
            </a:extLst>
          </xdr:cNvPr>
          <xdr:cNvCxnSpPr/>
        </xdr:nvCxnSpPr>
        <xdr:spPr>
          <a:xfrm>
            <a:off x="6396038" y="21131213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1" name="Straight Arrow Connector 530">
            <a:extLst>
              <a:ext uri="{FF2B5EF4-FFF2-40B4-BE49-F238E27FC236}">
                <a16:creationId xmlns:a16="http://schemas.microsoft.com/office/drawing/2014/main" id="{B660F3C0-61EE-4A4A-B3DA-C34B90F2F60D}"/>
              </a:ext>
            </a:extLst>
          </xdr:cNvPr>
          <xdr:cNvCxnSpPr/>
        </xdr:nvCxnSpPr>
        <xdr:spPr>
          <a:xfrm>
            <a:off x="6396038" y="21274089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Straight Arrow Connector 531">
            <a:extLst>
              <a:ext uri="{FF2B5EF4-FFF2-40B4-BE49-F238E27FC236}">
                <a16:creationId xmlns:a16="http://schemas.microsoft.com/office/drawing/2014/main" id="{599014D3-B8FC-4108-89C2-9DE68551F3D8}"/>
              </a:ext>
            </a:extLst>
          </xdr:cNvPr>
          <xdr:cNvCxnSpPr/>
        </xdr:nvCxnSpPr>
        <xdr:spPr>
          <a:xfrm>
            <a:off x="6400800" y="21416963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Arrow Connector 532">
            <a:extLst>
              <a:ext uri="{FF2B5EF4-FFF2-40B4-BE49-F238E27FC236}">
                <a16:creationId xmlns:a16="http://schemas.microsoft.com/office/drawing/2014/main" id="{4F5584C2-5747-4263-B508-1BFDAE45D83A}"/>
              </a:ext>
            </a:extLst>
          </xdr:cNvPr>
          <xdr:cNvCxnSpPr/>
        </xdr:nvCxnSpPr>
        <xdr:spPr>
          <a:xfrm>
            <a:off x="6396037" y="21569361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Straight Arrow Connector 533">
            <a:extLst>
              <a:ext uri="{FF2B5EF4-FFF2-40B4-BE49-F238E27FC236}">
                <a16:creationId xmlns:a16="http://schemas.microsoft.com/office/drawing/2014/main" id="{E6BF55D1-7C9E-4781-92AA-0070DFEDC772}"/>
              </a:ext>
            </a:extLst>
          </xdr:cNvPr>
          <xdr:cNvCxnSpPr/>
        </xdr:nvCxnSpPr>
        <xdr:spPr>
          <a:xfrm>
            <a:off x="6391275" y="21712236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Arrow Connector 534">
            <a:extLst>
              <a:ext uri="{FF2B5EF4-FFF2-40B4-BE49-F238E27FC236}">
                <a16:creationId xmlns:a16="http://schemas.microsoft.com/office/drawing/2014/main" id="{D5FB3449-2475-4851-86A5-D3D050FB5E00}"/>
              </a:ext>
            </a:extLst>
          </xdr:cNvPr>
          <xdr:cNvCxnSpPr/>
        </xdr:nvCxnSpPr>
        <xdr:spPr>
          <a:xfrm>
            <a:off x="6391275" y="21855112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Straight Arrow Connector 535">
            <a:extLst>
              <a:ext uri="{FF2B5EF4-FFF2-40B4-BE49-F238E27FC236}">
                <a16:creationId xmlns:a16="http://schemas.microsoft.com/office/drawing/2014/main" id="{F52CC935-8795-4E99-A74A-F218A7F726A9}"/>
              </a:ext>
            </a:extLst>
          </xdr:cNvPr>
          <xdr:cNvCxnSpPr/>
        </xdr:nvCxnSpPr>
        <xdr:spPr>
          <a:xfrm>
            <a:off x="6396038" y="21988465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Arrow Connector 536">
            <a:extLst>
              <a:ext uri="{FF2B5EF4-FFF2-40B4-BE49-F238E27FC236}">
                <a16:creationId xmlns:a16="http://schemas.microsoft.com/office/drawing/2014/main" id="{D3C86230-13F4-44F6-8FF4-408B62DCEB1C}"/>
              </a:ext>
            </a:extLst>
          </xdr:cNvPr>
          <xdr:cNvCxnSpPr/>
        </xdr:nvCxnSpPr>
        <xdr:spPr>
          <a:xfrm>
            <a:off x="6400801" y="22140863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Straight Arrow Connector 537">
            <a:extLst>
              <a:ext uri="{FF2B5EF4-FFF2-40B4-BE49-F238E27FC236}">
                <a16:creationId xmlns:a16="http://schemas.microsoft.com/office/drawing/2014/main" id="{D0995AEF-25E5-4E36-81C3-43873F1D1EA7}"/>
              </a:ext>
            </a:extLst>
          </xdr:cNvPr>
          <xdr:cNvCxnSpPr/>
        </xdr:nvCxnSpPr>
        <xdr:spPr>
          <a:xfrm>
            <a:off x="6396039" y="22283738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Straight Arrow Connector 539">
            <a:extLst>
              <a:ext uri="{FF2B5EF4-FFF2-40B4-BE49-F238E27FC236}">
                <a16:creationId xmlns:a16="http://schemas.microsoft.com/office/drawing/2014/main" id="{389947CF-F9E5-453A-9BE2-310A56808902}"/>
              </a:ext>
            </a:extLst>
          </xdr:cNvPr>
          <xdr:cNvCxnSpPr/>
        </xdr:nvCxnSpPr>
        <xdr:spPr>
          <a:xfrm>
            <a:off x="6400802" y="22426614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Straight Arrow Connector 540">
            <a:extLst>
              <a:ext uri="{FF2B5EF4-FFF2-40B4-BE49-F238E27FC236}">
                <a16:creationId xmlns:a16="http://schemas.microsoft.com/office/drawing/2014/main" id="{4E3722BE-D3BE-4677-8060-ED5019144C3F}"/>
              </a:ext>
            </a:extLst>
          </xdr:cNvPr>
          <xdr:cNvCxnSpPr/>
        </xdr:nvCxnSpPr>
        <xdr:spPr>
          <a:xfrm>
            <a:off x="6400801" y="22579013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2" name="Straight Arrow Connector 541">
            <a:extLst>
              <a:ext uri="{FF2B5EF4-FFF2-40B4-BE49-F238E27FC236}">
                <a16:creationId xmlns:a16="http://schemas.microsoft.com/office/drawing/2014/main" id="{56C63BDB-75A4-4C90-90AC-D596DF7F8B98}"/>
              </a:ext>
            </a:extLst>
          </xdr:cNvPr>
          <xdr:cNvCxnSpPr/>
        </xdr:nvCxnSpPr>
        <xdr:spPr>
          <a:xfrm>
            <a:off x="6400801" y="22726648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3" name="Straight Arrow Connector 542">
            <a:extLst>
              <a:ext uri="{FF2B5EF4-FFF2-40B4-BE49-F238E27FC236}">
                <a16:creationId xmlns:a16="http://schemas.microsoft.com/office/drawing/2014/main" id="{910D2E21-308E-43FD-8307-9245FE8DCB5D}"/>
              </a:ext>
            </a:extLst>
          </xdr:cNvPr>
          <xdr:cNvCxnSpPr/>
        </xdr:nvCxnSpPr>
        <xdr:spPr>
          <a:xfrm>
            <a:off x="6386513" y="22879049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Arrow Connector 543">
            <a:extLst>
              <a:ext uri="{FF2B5EF4-FFF2-40B4-BE49-F238E27FC236}">
                <a16:creationId xmlns:a16="http://schemas.microsoft.com/office/drawing/2014/main" id="{853C2CED-8264-4CA7-8EBF-7AFB588F6949}"/>
              </a:ext>
            </a:extLst>
          </xdr:cNvPr>
          <xdr:cNvCxnSpPr/>
        </xdr:nvCxnSpPr>
        <xdr:spPr>
          <a:xfrm>
            <a:off x="6391276" y="23036214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Connector 544">
            <a:extLst>
              <a:ext uri="{FF2B5EF4-FFF2-40B4-BE49-F238E27FC236}">
                <a16:creationId xmlns:a16="http://schemas.microsoft.com/office/drawing/2014/main" id="{A1FB4DD3-7A2E-4FAE-B907-31EA0D2AEA22}"/>
              </a:ext>
            </a:extLst>
          </xdr:cNvPr>
          <xdr:cNvCxnSpPr/>
        </xdr:nvCxnSpPr>
        <xdr:spPr>
          <a:xfrm flipV="1">
            <a:off x="6391275" y="20840700"/>
            <a:ext cx="0" cy="220504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A8CF8B50-B545-4C7B-9F30-75428260A9A3}"/>
              </a:ext>
            </a:extLst>
          </xdr:cNvPr>
          <xdr:cNvCxnSpPr/>
        </xdr:nvCxnSpPr>
        <xdr:spPr>
          <a:xfrm>
            <a:off x="6777037" y="20845463"/>
            <a:ext cx="42386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7BFB625B-AA3F-407B-8355-2D7EBF0423A4}"/>
              </a:ext>
            </a:extLst>
          </xdr:cNvPr>
          <xdr:cNvCxnSpPr/>
        </xdr:nvCxnSpPr>
        <xdr:spPr>
          <a:xfrm>
            <a:off x="7124700" y="20764500"/>
            <a:ext cx="0" cy="2352675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B6F07720-BFB4-49B5-8875-92F681F908D0}"/>
              </a:ext>
            </a:extLst>
          </xdr:cNvPr>
          <xdr:cNvCxnSpPr/>
        </xdr:nvCxnSpPr>
        <xdr:spPr>
          <a:xfrm flipH="1">
            <a:off x="7081837" y="20802601"/>
            <a:ext cx="85725" cy="904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6" name="Straight Connector 545">
            <a:extLst>
              <a:ext uri="{FF2B5EF4-FFF2-40B4-BE49-F238E27FC236}">
                <a16:creationId xmlns:a16="http://schemas.microsoft.com/office/drawing/2014/main" id="{4DC9A30F-1620-4AB1-A50C-F8F4B18AF92F}"/>
              </a:ext>
            </a:extLst>
          </xdr:cNvPr>
          <xdr:cNvCxnSpPr/>
        </xdr:nvCxnSpPr>
        <xdr:spPr>
          <a:xfrm>
            <a:off x="6772274" y="23026688"/>
            <a:ext cx="42386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Straight Connector 546">
            <a:extLst>
              <a:ext uri="{FF2B5EF4-FFF2-40B4-BE49-F238E27FC236}">
                <a16:creationId xmlns:a16="http://schemas.microsoft.com/office/drawing/2014/main" id="{A85453CF-DA03-4294-A514-FE8D37297AB1}"/>
              </a:ext>
            </a:extLst>
          </xdr:cNvPr>
          <xdr:cNvCxnSpPr/>
        </xdr:nvCxnSpPr>
        <xdr:spPr>
          <a:xfrm flipH="1">
            <a:off x="7077074" y="22983826"/>
            <a:ext cx="85725" cy="904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8940C48D-F85F-48DE-8590-F20194F2FE5E}"/>
              </a:ext>
            </a:extLst>
          </xdr:cNvPr>
          <xdr:cNvCxnSpPr/>
        </xdr:nvCxnSpPr>
        <xdr:spPr>
          <a:xfrm flipH="1" flipV="1">
            <a:off x="6076950" y="20326350"/>
            <a:ext cx="400050" cy="1814513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05813F3B-2CE6-453A-A5B3-B042E33720DB}"/>
              </a:ext>
            </a:extLst>
          </xdr:cNvPr>
          <xdr:cNvCxnSpPr/>
        </xdr:nvCxnSpPr>
        <xdr:spPr>
          <a:xfrm>
            <a:off x="6467475" y="23036213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5D160F69-D1AF-482F-B723-ED564C537B8C}"/>
              </a:ext>
            </a:extLst>
          </xdr:cNvPr>
          <xdr:cNvCxnSpPr/>
        </xdr:nvCxnSpPr>
        <xdr:spPr>
          <a:xfrm flipH="1">
            <a:off x="6367464" y="2303621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Straight Connector 519">
            <a:extLst>
              <a:ext uri="{FF2B5EF4-FFF2-40B4-BE49-F238E27FC236}">
                <a16:creationId xmlns:a16="http://schemas.microsoft.com/office/drawing/2014/main" id="{C8A142DE-3018-408B-83D0-69D1CBF920A8}"/>
              </a:ext>
            </a:extLst>
          </xdr:cNvPr>
          <xdr:cNvCxnSpPr/>
        </xdr:nvCxnSpPr>
        <xdr:spPr>
          <a:xfrm flipH="1">
            <a:off x="6434138" y="2303621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2" name="Straight Connector 521">
            <a:extLst>
              <a:ext uri="{FF2B5EF4-FFF2-40B4-BE49-F238E27FC236}">
                <a16:creationId xmlns:a16="http://schemas.microsoft.com/office/drawing/2014/main" id="{FD405EE0-3E63-478E-8960-31ED3B83FDA9}"/>
              </a:ext>
            </a:extLst>
          </xdr:cNvPr>
          <xdr:cNvCxnSpPr/>
        </xdr:nvCxnSpPr>
        <xdr:spPr>
          <a:xfrm flipH="1">
            <a:off x="6491288" y="23040975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Straight Connector 524">
            <a:extLst>
              <a:ext uri="{FF2B5EF4-FFF2-40B4-BE49-F238E27FC236}">
                <a16:creationId xmlns:a16="http://schemas.microsoft.com/office/drawing/2014/main" id="{2C7C7AAB-A197-407E-B97B-62B55076F1F7}"/>
              </a:ext>
            </a:extLst>
          </xdr:cNvPr>
          <xdr:cNvCxnSpPr/>
        </xdr:nvCxnSpPr>
        <xdr:spPr>
          <a:xfrm flipH="1">
            <a:off x="6557962" y="2303621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Straight Connector 609">
            <a:extLst>
              <a:ext uri="{FF2B5EF4-FFF2-40B4-BE49-F238E27FC236}">
                <a16:creationId xmlns:a16="http://schemas.microsoft.com/office/drawing/2014/main" id="{998F33BE-25BD-4960-A86A-52B432A01694}"/>
              </a:ext>
            </a:extLst>
          </xdr:cNvPr>
          <xdr:cNvCxnSpPr/>
        </xdr:nvCxnSpPr>
        <xdr:spPr>
          <a:xfrm flipH="1">
            <a:off x="6615113" y="2303621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" name="Straight Connector 610">
            <a:extLst>
              <a:ext uri="{FF2B5EF4-FFF2-40B4-BE49-F238E27FC236}">
                <a16:creationId xmlns:a16="http://schemas.microsoft.com/office/drawing/2014/main" id="{E1ADE308-FBF9-442D-8594-4C37A2A0F967}"/>
              </a:ext>
            </a:extLst>
          </xdr:cNvPr>
          <xdr:cNvCxnSpPr/>
        </xdr:nvCxnSpPr>
        <xdr:spPr>
          <a:xfrm flipH="1">
            <a:off x="6667500" y="2303621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" name="Straight Connector 611">
            <a:extLst>
              <a:ext uri="{FF2B5EF4-FFF2-40B4-BE49-F238E27FC236}">
                <a16:creationId xmlns:a16="http://schemas.microsoft.com/office/drawing/2014/main" id="{2FFA2B48-29CC-4334-B184-409A276AA6A6}"/>
              </a:ext>
            </a:extLst>
          </xdr:cNvPr>
          <xdr:cNvCxnSpPr/>
        </xdr:nvCxnSpPr>
        <xdr:spPr>
          <a:xfrm>
            <a:off x="6457948" y="20840701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" name="Straight Connector 612">
            <a:extLst>
              <a:ext uri="{FF2B5EF4-FFF2-40B4-BE49-F238E27FC236}">
                <a16:creationId xmlns:a16="http://schemas.microsoft.com/office/drawing/2014/main" id="{475176B6-CAD4-49CC-8F6E-5A18B103EC13}"/>
              </a:ext>
            </a:extLst>
          </xdr:cNvPr>
          <xdr:cNvCxnSpPr/>
        </xdr:nvCxnSpPr>
        <xdr:spPr>
          <a:xfrm flipH="1">
            <a:off x="6467475" y="20721637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" name="Straight Connector 613">
            <a:extLst>
              <a:ext uri="{FF2B5EF4-FFF2-40B4-BE49-F238E27FC236}">
                <a16:creationId xmlns:a16="http://schemas.microsoft.com/office/drawing/2014/main" id="{D10C7D16-D730-4234-90EF-C35003AD5CCB}"/>
              </a:ext>
            </a:extLst>
          </xdr:cNvPr>
          <xdr:cNvCxnSpPr/>
        </xdr:nvCxnSpPr>
        <xdr:spPr>
          <a:xfrm flipH="1">
            <a:off x="6534149" y="20721637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" name="Straight Connector 614">
            <a:extLst>
              <a:ext uri="{FF2B5EF4-FFF2-40B4-BE49-F238E27FC236}">
                <a16:creationId xmlns:a16="http://schemas.microsoft.com/office/drawing/2014/main" id="{33273686-99A9-4FDD-8385-618D1B7E3C03}"/>
              </a:ext>
            </a:extLst>
          </xdr:cNvPr>
          <xdr:cNvCxnSpPr/>
        </xdr:nvCxnSpPr>
        <xdr:spPr>
          <a:xfrm flipH="1">
            <a:off x="6591299" y="20726400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" name="Straight Connector 615">
            <a:extLst>
              <a:ext uri="{FF2B5EF4-FFF2-40B4-BE49-F238E27FC236}">
                <a16:creationId xmlns:a16="http://schemas.microsoft.com/office/drawing/2014/main" id="{B9515CA5-1A02-40EC-AC8B-CB8358619E73}"/>
              </a:ext>
            </a:extLst>
          </xdr:cNvPr>
          <xdr:cNvCxnSpPr/>
        </xdr:nvCxnSpPr>
        <xdr:spPr>
          <a:xfrm flipH="1">
            <a:off x="6657973" y="20721637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" name="Straight Connector 616">
            <a:extLst>
              <a:ext uri="{FF2B5EF4-FFF2-40B4-BE49-F238E27FC236}">
                <a16:creationId xmlns:a16="http://schemas.microsoft.com/office/drawing/2014/main" id="{DF37231F-8599-4E62-B320-23EC133CF317}"/>
              </a:ext>
            </a:extLst>
          </xdr:cNvPr>
          <xdr:cNvCxnSpPr/>
        </xdr:nvCxnSpPr>
        <xdr:spPr>
          <a:xfrm flipH="1">
            <a:off x="6715124" y="20721637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" name="Straight Connector 617">
            <a:extLst>
              <a:ext uri="{FF2B5EF4-FFF2-40B4-BE49-F238E27FC236}">
                <a16:creationId xmlns:a16="http://schemas.microsoft.com/office/drawing/2014/main" id="{A4C668ED-139F-497D-A164-8FEC2A0FBA29}"/>
              </a:ext>
            </a:extLst>
          </xdr:cNvPr>
          <xdr:cNvCxnSpPr/>
        </xdr:nvCxnSpPr>
        <xdr:spPr>
          <a:xfrm flipH="1">
            <a:off x="6767511" y="20721637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76200</xdr:colOff>
      <xdr:row>222</xdr:row>
      <xdr:rowOff>0</xdr:rowOff>
    </xdr:from>
    <xdr:to>
      <xdr:col>28</xdr:col>
      <xdr:colOff>123825</xdr:colOff>
      <xdr:row>234</xdr:row>
      <xdr:rowOff>95249</xdr:rowOff>
    </xdr:to>
    <xdr:grpSp>
      <xdr:nvGrpSpPr>
        <xdr:cNvPr id="497" name="Group 496">
          <a:extLst>
            <a:ext uri="{FF2B5EF4-FFF2-40B4-BE49-F238E27FC236}">
              <a16:creationId xmlns:a16="http://schemas.microsoft.com/office/drawing/2014/main" id="{33E85DE7-164D-4E23-9D3D-F117DD030C6D}"/>
            </a:ext>
          </a:extLst>
        </xdr:cNvPr>
        <xdr:cNvGrpSpPr/>
      </xdr:nvGrpSpPr>
      <xdr:grpSpPr>
        <a:xfrm>
          <a:off x="723900" y="32404050"/>
          <a:ext cx="3933825" cy="1828799"/>
          <a:chOff x="1047750" y="11449050"/>
          <a:chExt cx="3933825" cy="1809749"/>
        </a:xfrm>
      </xdr:grpSpPr>
      <xdr:sp macro="" textlink="">
        <xdr:nvSpPr>
          <xdr:cNvPr id="98" name="Trapezoid 97">
            <a:extLst>
              <a:ext uri="{FF2B5EF4-FFF2-40B4-BE49-F238E27FC236}">
                <a16:creationId xmlns:a16="http://schemas.microsoft.com/office/drawing/2014/main" id="{0F4A9B93-8CC1-42CD-AD38-244CAEF07C9E}"/>
              </a:ext>
            </a:extLst>
          </xdr:cNvPr>
          <xdr:cNvSpPr/>
        </xdr:nvSpPr>
        <xdr:spPr>
          <a:xfrm>
            <a:off x="1223971" y="11472855"/>
            <a:ext cx="3533775" cy="1111376"/>
          </a:xfrm>
          <a:prstGeom prst="trapezoid">
            <a:avLst>
              <a:gd name="adj" fmla="val 105991"/>
            </a:avLst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DBCAA3FC-8C79-4783-98C4-C07D210B7FE1}"/>
              </a:ext>
            </a:extLst>
          </xdr:cNvPr>
          <xdr:cNvCxnSpPr/>
        </xdr:nvCxnSpPr>
        <xdr:spPr>
          <a:xfrm>
            <a:off x="1447800" y="12368213"/>
            <a:ext cx="0" cy="2143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Arrow Connector 99">
            <a:extLst>
              <a:ext uri="{FF2B5EF4-FFF2-40B4-BE49-F238E27FC236}">
                <a16:creationId xmlns:a16="http://schemas.microsoft.com/office/drawing/2014/main" id="{F285AE2F-6C93-4255-AC5A-D72BA8808AB5}"/>
              </a:ext>
            </a:extLst>
          </xdr:cNvPr>
          <xdr:cNvCxnSpPr/>
        </xdr:nvCxnSpPr>
        <xdr:spPr>
          <a:xfrm>
            <a:off x="2100263" y="11763376"/>
            <a:ext cx="0" cy="8048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Straight Arrow Connector 100">
            <a:extLst>
              <a:ext uri="{FF2B5EF4-FFF2-40B4-BE49-F238E27FC236}">
                <a16:creationId xmlns:a16="http://schemas.microsoft.com/office/drawing/2014/main" id="{35A113AD-5DDE-4A22-AE21-A5B2E0E4B71A}"/>
              </a:ext>
            </a:extLst>
          </xdr:cNvPr>
          <xdr:cNvCxnSpPr/>
        </xdr:nvCxnSpPr>
        <xdr:spPr>
          <a:xfrm>
            <a:off x="2409825" y="1146810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C27AA332-52CD-484D-97BE-F06B02C4BC12}"/>
              </a:ext>
            </a:extLst>
          </xdr:cNvPr>
          <xdr:cNvCxnSpPr/>
        </xdr:nvCxnSpPr>
        <xdr:spPr>
          <a:xfrm>
            <a:off x="3562350" y="11482389"/>
            <a:ext cx="0" cy="11048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1F69F4F5-5E7E-4688-A4EB-1F659F4C61AE}"/>
              </a:ext>
            </a:extLst>
          </xdr:cNvPr>
          <xdr:cNvCxnSpPr/>
        </xdr:nvCxnSpPr>
        <xdr:spPr>
          <a:xfrm>
            <a:off x="1776413" y="12058651"/>
            <a:ext cx="0" cy="514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>
            <a:extLst>
              <a:ext uri="{FF2B5EF4-FFF2-40B4-BE49-F238E27FC236}">
                <a16:creationId xmlns:a16="http://schemas.microsoft.com/office/drawing/2014/main" id="{628C115A-43B4-47C0-A089-3378A58DB33B}"/>
              </a:ext>
            </a:extLst>
          </xdr:cNvPr>
          <xdr:cNvCxnSpPr/>
        </xdr:nvCxnSpPr>
        <xdr:spPr>
          <a:xfrm>
            <a:off x="4529137" y="12363450"/>
            <a:ext cx="0" cy="2143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Arrow Connector 104">
            <a:extLst>
              <a:ext uri="{FF2B5EF4-FFF2-40B4-BE49-F238E27FC236}">
                <a16:creationId xmlns:a16="http://schemas.microsoft.com/office/drawing/2014/main" id="{3FF48E9B-53CC-49E6-A311-6E3B5C013178}"/>
              </a:ext>
            </a:extLst>
          </xdr:cNvPr>
          <xdr:cNvCxnSpPr/>
        </xdr:nvCxnSpPr>
        <xdr:spPr>
          <a:xfrm>
            <a:off x="3886200" y="11763376"/>
            <a:ext cx="0" cy="8191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Arrow Connector 105">
            <a:extLst>
              <a:ext uri="{FF2B5EF4-FFF2-40B4-BE49-F238E27FC236}">
                <a16:creationId xmlns:a16="http://schemas.microsoft.com/office/drawing/2014/main" id="{885CF8A2-028E-4878-8B10-DE341653D425}"/>
              </a:ext>
            </a:extLst>
          </xdr:cNvPr>
          <xdr:cNvCxnSpPr/>
        </xdr:nvCxnSpPr>
        <xdr:spPr>
          <a:xfrm>
            <a:off x="4205287" y="12058650"/>
            <a:ext cx="0" cy="514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Arrow Connector 106">
            <a:extLst>
              <a:ext uri="{FF2B5EF4-FFF2-40B4-BE49-F238E27FC236}">
                <a16:creationId xmlns:a16="http://schemas.microsoft.com/office/drawing/2014/main" id="{0F4248FC-D480-4727-85E2-AC87A2076D59}"/>
              </a:ext>
            </a:extLst>
          </xdr:cNvPr>
          <xdr:cNvCxnSpPr/>
        </xdr:nvCxnSpPr>
        <xdr:spPr>
          <a:xfrm>
            <a:off x="1619250" y="12215813"/>
            <a:ext cx="0" cy="366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Arrow Connector 107">
            <a:extLst>
              <a:ext uri="{FF2B5EF4-FFF2-40B4-BE49-F238E27FC236}">
                <a16:creationId xmlns:a16="http://schemas.microsoft.com/office/drawing/2014/main" id="{5F6F3AAF-3093-44EA-8DF4-29394163FAB8}"/>
              </a:ext>
            </a:extLst>
          </xdr:cNvPr>
          <xdr:cNvCxnSpPr/>
        </xdr:nvCxnSpPr>
        <xdr:spPr>
          <a:xfrm>
            <a:off x="3071812" y="1146810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Arrow Connector 108">
            <a:extLst>
              <a:ext uri="{FF2B5EF4-FFF2-40B4-BE49-F238E27FC236}">
                <a16:creationId xmlns:a16="http://schemas.microsoft.com/office/drawing/2014/main" id="{F85048A2-1C48-4FEE-B717-85B85DFF999F}"/>
              </a:ext>
            </a:extLst>
          </xdr:cNvPr>
          <xdr:cNvCxnSpPr/>
        </xdr:nvCxnSpPr>
        <xdr:spPr>
          <a:xfrm>
            <a:off x="3233737" y="11463338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5D90F234-F97B-4818-9B6D-385A315E9E3B}"/>
              </a:ext>
            </a:extLst>
          </xdr:cNvPr>
          <xdr:cNvCxnSpPr/>
        </xdr:nvCxnSpPr>
        <xdr:spPr>
          <a:xfrm>
            <a:off x="1943100" y="11911013"/>
            <a:ext cx="0" cy="666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3C35A887-55A1-4AEB-8F1D-9F947E7C861F}"/>
              </a:ext>
            </a:extLst>
          </xdr:cNvPr>
          <xdr:cNvCxnSpPr/>
        </xdr:nvCxnSpPr>
        <xdr:spPr>
          <a:xfrm>
            <a:off x="2262188" y="11610976"/>
            <a:ext cx="0" cy="957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Arrow Connector 111">
            <a:extLst>
              <a:ext uri="{FF2B5EF4-FFF2-40B4-BE49-F238E27FC236}">
                <a16:creationId xmlns:a16="http://schemas.microsoft.com/office/drawing/2014/main" id="{9A4A9373-387E-43B6-A77A-161BE1E3D58B}"/>
              </a:ext>
            </a:extLst>
          </xdr:cNvPr>
          <xdr:cNvCxnSpPr/>
        </xdr:nvCxnSpPr>
        <xdr:spPr>
          <a:xfrm>
            <a:off x="2586037" y="1147286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A3A6ECFC-88A0-4B2A-8142-799C8D11022A}"/>
              </a:ext>
            </a:extLst>
          </xdr:cNvPr>
          <xdr:cNvCxnSpPr/>
        </xdr:nvCxnSpPr>
        <xdr:spPr>
          <a:xfrm>
            <a:off x="2747962" y="1146810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6ED2E04D-B11E-4967-AC05-FDF402891226}"/>
              </a:ext>
            </a:extLst>
          </xdr:cNvPr>
          <xdr:cNvCxnSpPr/>
        </xdr:nvCxnSpPr>
        <xdr:spPr>
          <a:xfrm>
            <a:off x="2909887" y="11463339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3A2BBCB1-FDAD-4BD3-9D4B-6DB8C02F3317}"/>
              </a:ext>
            </a:extLst>
          </xdr:cNvPr>
          <xdr:cNvCxnSpPr/>
        </xdr:nvCxnSpPr>
        <xdr:spPr>
          <a:xfrm>
            <a:off x="3400425" y="1146810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769FA721-4FC9-46F7-B6EC-DE1FCD36553D}"/>
              </a:ext>
            </a:extLst>
          </xdr:cNvPr>
          <xdr:cNvCxnSpPr/>
        </xdr:nvCxnSpPr>
        <xdr:spPr>
          <a:xfrm>
            <a:off x="3724275" y="11615738"/>
            <a:ext cx="0" cy="957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EB7BB9DD-9191-45F3-8062-E19E8623B959}"/>
              </a:ext>
            </a:extLst>
          </xdr:cNvPr>
          <xdr:cNvCxnSpPr/>
        </xdr:nvCxnSpPr>
        <xdr:spPr>
          <a:xfrm>
            <a:off x="4043362" y="11906250"/>
            <a:ext cx="0" cy="666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Arrow Connector 117">
            <a:extLst>
              <a:ext uri="{FF2B5EF4-FFF2-40B4-BE49-F238E27FC236}">
                <a16:creationId xmlns:a16="http://schemas.microsoft.com/office/drawing/2014/main" id="{A10F5FBB-9FCD-432A-84F0-137F9B4C0849}"/>
              </a:ext>
            </a:extLst>
          </xdr:cNvPr>
          <xdr:cNvCxnSpPr/>
        </xdr:nvCxnSpPr>
        <xdr:spPr>
          <a:xfrm>
            <a:off x="4367212" y="12206288"/>
            <a:ext cx="0" cy="366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8AC82B8E-48B4-43B9-B6AF-AA19FDEF4963}"/>
              </a:ext>
            </a:extLst>
          </xdr:cNvPr>
          <xdr:cNvCxnSpPr/>
        </xdr:nvCxnSpPr>
        <xdr:spPr>
          <a:xfrm>
            <a:off x="1219200" y="12653963"/>
            <a:ext cx="0" cy="604836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015071B9-5E9E-4A5E-9142-0510478F6DFD}"/>
              </a:ext>
            </a:extLst>
          </xdr:cNvPr>
          <xdr:cNvCxnSpPr/>
        </xdr:nvCxnSpPr>
        <xdr:spPr>
          <a:xfrm>
            <a:off x="1162050" y="13168311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65F60D4D-A043-4AA8-8AA8-C0EF20D2528B}"/>
              </a:ext>
            </a:extLst>
          </xdr:cNvPr>
          <xdr:cNvCxnSpPr/>
        </xdr:nvCxnSpPr>
        <xdr:spPr>
          <a:xfrm flipH="1">
            <a:off x="1176337" y="1312068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77CBE69B-9351-4D96-84F3-5E6C6158F057}"/>
              </a:ext>
            </a:extLst>
          </xdr:cNvPr>
          <xdr:cNvCxnSpPr/>
        </xdr:nvCxnSpPr>
        <xdr:spPr>
          <a:xfrm>
            <a:off x="4776788" y="12658725"/>
            <a:ext cx="0" cy="600074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id="{36BBA2C8-BFD5-4DF1-B5B0-187B1E46B07C}"/>
              </a:ext>
            </a:extLst>
          </xdr:cNvPr>
          <xdr:cNvCxnSpPr/>
        </xdr:nvCxnSpPr>
        <xdr:spPr>
          <a:xfrm flipH="1">
            <a:off x="4733925" y="1312068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Connector 145">
            <a:extLst>
              <a:ext uri="{FF2B5EF4-FFF2-40B4-BE49-F238E27FC236}">
                <a16:creationId xmlns:a16="http://schemas.microsoft.com/office/drawing/2014/main" id="{3D0B3B4B-19F4-4173-9E6C-31D82789B337}"/>
              </a:ext>
            </a:extLst>
          </xdr:cNvPr>
          <xdr:cNvCxnSpPr/>
        </xdr:nvCxnSpPr>
        <xdr:spPr>
          <a:xfrm flipV="1">
            <a:off x="3409950" y="11449050"/>
            <a:ext cx="428625" cy="452438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44B46F6B-813E-44A6-A5CF-8DA87DD329D2}"/>
              </a:ext>
            </a:extLst>
          </xdr:cNvPr>
          <xdr:cNvCxnSpPr/>
        </xdr:nvCxnSpPr>
        <xdr:spPr>
          <a:xfrm>
            <a:off x="1162050" y="12882561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712766F7-6B20-46F2-9FBD-77B392AB09DD}"/>
              </a:ext>
            </a:extLst>
          </xdr:cNvPr>
          <xdr:cNvCxnSpPr/>
        </xdr:nvCxnSpPr>
        <xdr:spPr>
          <a:xfrm flipH="1">
            <a:off x="1176337" y="1283493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Connector 148">
            <a:extLst>
              <a:ext uri="{FF2B5EF4-FFF2-40B4-BE49-F238E27FC236}">
                <a16:creationId xmlns:a16="http://schemas.microsoft.com/office/drawing/2014/main" id="{05B5FA26-C93B-466D-AFF1-9260540ED1C5}"/>
              </a:ext>
            </a:extLst>
          </xdr:cNvPr>
          <xdr:cNvCxnSpPr/>
        </xdr:nvCxnSpPr>
        <xdr:spPr>
          <a:xfrm flipH="1">
            <a:off x="4733925" y="1283493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9FCB14EA-5254-40F8-861A-E9FD13FE76D9}"/>
              </a:ext>
            </a:extLst>
          </xdr:cNvPr>
          <xdr:cNvCxnSpPr/>
        </xdr:nvCxnSpPr>
        <xdr:spPr>
          <a:xfrm>
            <a:off x="2414588" y="12682538"/>
            <a:ext cx="0" cy="2809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43BF3321-1D09-4EB0-A49F-A7A1BD7AD6BE}"/>
              </a:ext>
            </a:extLst>
          </xdr:cNvPr>
          <xdr:cNvCxnSpPr/>
        </xdr:nvCxnSpPr>
        <xdr:spPr>
          <a:xfrm flipH="1">
            <a:off x="2371725" y="1283493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94DCBC17-503F-4051-937A-3F6D7C3C9065}"/>
              </a:ext>
            </a:extLst>
          </xdr:cNvPr>
          <xdr:cNvCxnSpPr/>
        </xdr:nvCxnSpPr>
        <xdr:spPr>
          <a:xfrm>
            <a:off x="3586163" y="12687301"/>
            <a:ext cx="0" cy="2809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86166614-959C-41AA-9966-22053D92E91B}"/>
              </a:ext>
            </a:extLst>
          </xdr:cNvPr>
          <xdr:cNvCxnSpPr/>
        </xdr:nvCxnSpPr>
        <xdr:spPr>
          <a:xfrm flipH="1">
            <a:off x="3543300" y="12839699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7" name="Straight Connector 486">
            <a:extLst>
              <a:ext uri="{FF2B5EF4-FFF2-40B4-BE49-F238E27FC236}">
                <a16:creationId xmlns:a16="http://schemas.microsoft.com/office/drawing/2014/main" id="{43454EEC-3E8B-4C22-BFCA-CF950BC56B5F}"/>
              </a:ext>
            </a:extLst>
          </xdr:cNvPr>
          <xdr:cNvCxnSpPr/>
        </xdr:nvCxnSpPr>
        <xdr:spPr>
          <a:xfrm>
            <a:off x="1219200" y="12353926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9" name="Straight Connector 488">
            <a:extLst>
              <a:ext uri="{FF2B5EF4-FFF2-40B4-BE49-F238E27FC236}">
                <a16:creationId xmlns:a16="http://schemas.microsoft.com/office/drawing/2014/main" id="{41D8A76A-90D0-4140-A143-0AF73A01ACA5}"/>
              </a:ext>
            </a:extLst>
          </xdr:cNvPr>
          <xdr:cNvCxnSpPr/>
        </xdr:nvCxnSpPr>
        <xdr:spPr>
          <a:xfrm flipH="1">
            <a:off x="1047750" y="12353925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Straight Connector 618">
            <a:extLst>
              <a:ext uri="{FF2B5EF4-FFF2-40B4-BE49-F238E27FC236}">
                <a16:creationId xmlns:a16="http://schemas.microsoft.com/office/drawing/2014/main" id="{1BD128E7-98A9-4B86-AF58-C390879EDD79}"/>
              </a:ext>
            </a:extLst>
          </xdr:cNvPr>
          <xdr:cNvCxnSpPr/>
        </xdr:nvCxnSpPr>
        <xdr:spPr>
          <a:xfrm flipH="1">
            <a:off x="1052512" y="12587287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" name="Straight Connector 619">
            <a:extLst>
              <a:ext uri="{FF2B5EF4-FFF2-40B4-BE49-F238E27FC236}">
                <a16:creationId xmlns:a16="http://schemas.microsoft.com/office/drawing/2014/main" id="{0157266C-3599-4F3B-A8BA-CE0A9AF8DEC4}"/>
              </a:ext>
            </a:extLst>
          </xdr:cNvPr>
          <xdr:cNvCxnSpPr/>
        </xdr:nvCxnSpPr>
        <xdr:spPr>
          <a:xfrm flipH="1">
            <a:off x="1052513" y="12511087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" name="Straight Connector 620">
            <a:extLst>
              <a:ext uri="{FF2B5EF4-FFF2-40B4-BE49-F238E27FC236}">
                <a16:creationId xmlns:a16="http://schemas.microsoft.com/office/drawing/2014/main" id="{34024A1B-31F7-44CE-ABCA-1B2AF6D2881F}"/>
              </a:ext>
            </a:extLst>
          </xdr:cNvPr>
          <xdr:cNvCxnSpPr/>
        </xdr:nvCxnSpPr>
        <xdr:spPr>
          <a:xfrm flipH="1">
            <a:off x="1052513" y="12649200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Straight Connector 621">
            <a:extLst>
              <a:ext uri="{FF2B5EF4-FFF2-40B4-BE49-F238E27FC236}">
                <a16:creationId xmlns:a16="http://schemas.microsoft.com/office/drawing/2014/main" id="{A8CFEC5E-E2D5-4B80-B0B3-3049DEAD3788}"/>
              </a:ext>
            </a:extLst>
          </xdr:cNvPr>
          <xdr:cNvCxnSpPr/>
        </xdr:nvCxnSpPr>
        <xdr:spPr>
          <a:xfrm flipH="1">
            <a:off x="1057275" y="12715875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" name="Straight Connector 622">
            <a:extLst>
              <a:ext uri="{FF2B5EF4-FFF2-40B4-BE49-F238E27FC236}">
                <a16:creationId xmlns:a16="http://schemas.microsoft.com/office/drawing/2014/main" id="{289A641F-E064-4766-A0B8-344162200A28}"/>
              </a:ext>
            </a:extLst>
          </xdr:cNvPr>
          <xdr:cNvCxnSpPr/>
        </xdr:nvCxnSpPr>
        <xdr:spPr>
          <a:xfrm flipH="1">
            <a:off x="1052513" y="12434887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" name="Straight Connector 623">
            <a:extLst>
              <a:ext uri="{FF2B5EF4-FFF2-40B4-BE49-F238E27FC236}">
                <a16:creationId xmlns:a16="http://schemas.microsoft.com/office/drawing/2014/main" id="{DEBDA9AB-BC08-466B-9171-57C4E4D6C292}"/>
              </a:ext>
            </a:extLst>
          </xdr:cNvPr>
          <xdr:cNvCxnSpPr/>
        </xdr:nvCxnSpPr>
        <xdr:spPr>
          <a:xfrm>
            <a:off x="4776788" y="12392025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Straight Connector 490">
            <a:extLst>
              <a:ext uri="{FF2B5EF4-FFF2-40B4-BE49-F238E27FC236}">
                <a16:creationId xmlns:a16="http://schemas.microsoft.com/office/drawing/2014/main" id="{8A29D646-5D8A-4AAD-B990-5023EE9FF802}"/>
              </a:ext>
            </a:extLst>
          </xdr:cNvPr>
          <xdr:cNvCxnSpPr/>
        </xdr:nvCxnSpPr>
        <xdr:spPr>
          <a:xfrm>
            <a:off x="4776788" y="12387263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" name="Straight Connector 624">
            <a:extLst>
              <a:ext uri="{FF2B5EF4-FFF2-40B4-BE49-F238E27FC236}">
                <a16:creationId xmlns:a16="http://schemas.microsoft.com/office/drawing/2014/main" id="{58BF0262-8940-4CE0-B948-D7434C542AE3}"/>
              </a:ext>
            </a:extLst>
          </xdr:cNvPr>
          <xdr:cNvCxnSpPr/>
        </xdr:nvCxnSpPr>
        <xdr:spPr>
          <a:xfrm>
            <a:off x="4776788" y="12463463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" name="Straight Connector 625">
            <a:extLst>
              <a:ext uri="{FF2B5EF4-FFF2-40B4-BE49-F238E27FC236}">
                <a16:creationId xmlns:a16="http://schemas.microsoft.com/office/drawing/2014/main" id="{7F2E696E-478B-4A3F-9818-D3621835A1EE}"/>
              </a:ext>
            </a:extLst>
          </xdr:cNvPr>
          <xdr:cNvCxnSpPr/>
        </xdr:nvCxnSpPr>
        <xdr:spPr>
          <a:xfrm>
            <a:off x="4776788" y="12544425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" name="Straight Connector 626">
            <a:extLst>
              <a:ext uri="{FF2B5EF4-FFF2-40B4-BE49-F238E27FC236}">
                <a16:creationId xmlns:a16="http://schemas.microsoft.com/office/drawing/2014/main" id="{4879CF58-1469-4722-A7A8-3C27ABD85359}"/>
              </a:ext>
            </a:extLst>
          </xdr:cNvPr>
          <xdr:cNvCxnSpPr/>
        </xdr:nvCxnSpPr>
        <xdr:spPr>
          <a:xfrm>
            <a:off x="4781550" y="12634913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Straight Connector 627">
            <a:extLst>
              <a:ext uri="{FF2B5EF4-FFF2-40B4-BE49-F238E27FC236}">
                <a16:creationId xmlns:a16="http://schemas.microsoft.com/office/drawing/2014/main" id="{0BDCE6FF-B409-4434-9E0F-7EBEE20707E3}"/>
              </a:ext>
            </a:extLst>
          </xdr:cNvPr>
          <xdr:cNvCxnSpPr/>
        </xdr:nvCxnSpPr>
        <xdr:spPr>
          <a:xfrm>
            <a:off x="4781550" y="12711113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80967</xdr:colOff>
      <xdr:row>284</xdr:row>
      <xdr:rowOff>0</xdr:rowOff>
    </xdr:from>
    <xdr:to>
      <xdr:col>28</xdr:col>
      <xdr:colOff>128592</xdr:colOff>
      <xdr:row>296</xdr:row>
      <xdr:rowOff>95249</xdr:rowOff>
    </xdr:to>
    <xdr:grpSp>
      <xdr:nvGrpSpPr>
        <xdr:cNvPr id="499" name="Group 498">
          <a:extLst>
            <a:ext uri="{FF2B5EF4-FFF2-40B4-BE49-F238E27FC236}">
              <a16:creationId xmlns:a16="http://schemas.microsoft.com/office/drawing/2014/main" id="{F20696A3-949D-4408-880D-26DEC6FA7BE6}"/>
            </a:ext>
          </a:extLst>
        </xdr:cNvPr>
        <xdr:cNvGrpSpPr/>
      </xdr:nvGrpSpPr>
      <xdr:grpSpPr>
        <a:xfrm>
          <a:off x="728667" y="41405175"/>
          <a:ext cx="3933825" cy="1828799"/>
          <a:chOff x="1052517" y="18430875"/>
          <a:chExt cx="3933825" cy="1809749"/>
        </a:xfrm>
      </xdr:grpSpPr>
      <xdr:cxnSp macro="">
        <xdr:nvCxnSpPr>
          <xdr:cNvPr id="215" name="Straight Arrow Connector 214">
            <a:extLst>
              <a:ext uri="{FF2B5EF4-FFF2-40B4-BE49-F238E27FC236}">
                <a16:creationId xmlns:a16="http://schemas.microsoft.com/office/drawing/2014/main" id="{EE4732E2-9234-4579-8C03-25D4F9B70B01}"/>
              </a:ext>
            </a:extLst>
          </xdr:cNvPr>
          <xdr:cNvCxnSpPr/>
        </xdr:nvCxnSpPr>
        <xdr:spPr>
          <a:xfrm>
            <a:off x="1452563" y="18454688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" name="Straight Arrow Connector 215">
            <a:extLst>
              <a:ext uri="{FF2B5EF4-FFF2-40B4-BE49-F238E27FC236}">
                <a16:creationId xmlns:a16="http://schemas.microsoft.com/office/drawing/2014/main" id="{80465125-D4DF-462A-8D1E-E9E3A3669E4D}"/>
              </a:ext>
            </a:extLst>
          </xdr:cNvPr>
          <xdr:cNvCxnSpPr/>
        </xdr:nvCxnSpPr>
        <xdr:spPr>
          <a:xfrm>
            <a:off x="2100263" y="18459450"/>
            <a:ext cx="0" cy="10906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Arrow Connector 216">
            <a:extLst>
              <a:ext uri="{FF2B5EF4-FFF2-40B4-BE49-F238E27FC236}">
                <a16:creationId xmlns:a16="http://schemas.microsoft.com/office/drawing/2014/main" id="{81354037-D55F-499D-989B-BD7C659A1D95}"/>
              </a:ext>
            </a:extLst>
          </xdr:cNvPr>
          <xdr:cNvCxnSpPr/>
        </xdr:nvCxnSpPr>
        <xdr:spPr>
          <a:xfrm>
            <a:off x="2428875" y="1845945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" name="Straight Arrow Connector 217">
            <a:extLst>
              <a:ext uri="{FF2B5EF4-FFF2-40B4-BE49-F238E27FC236}">
                <a16:creationId xmlns:a16="http://schemas.microsoft.com/office/drawing/2014/main" id="{655DE3CD-89D5-4789-951C-024C5599A796}"/>
              </a:ext>
            </a:extLst>
          </xdr:cNvPr>
          <xdr:cNvCxnSpPr/>
        </xdr:nvCxnSpPr>
        <xdr:spPr>
          <a:xfrm>
            <a:off x="3562350" y="18464214"/>
            <a:ext cx="0" cy="110489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Straight Arrow Connector 218">
            <a:extLst>
              <a:ext uri="{FF2B5EF4-FFF2-40B4-BE49-F238E27FC236}">
                <a16:creationId xmlns:a16="http://schemas.microsoft.com/office/drawing/2014/main" id="{0A6A11E6-5D8D-4E80-9302-ED7DEC07DEEF}"/>
              </a:ext>
            </a:extLst>
          </xdr:cNvPr>
          <xdr:cNvCxnSpPr/>
        </xdr:nvCxnSpPr>
        <xdr:spPr>
          <a:xfrm>
            <a:off x="1776413" y="18459450"/>
            <a:ext cx="0" cy="109537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" name="Straight Arrow Connector 219">
            <a:extLst>
              <a:ext uri="{FF2B5EF4-FFF2-40B4-BE49-F238E27FC236}">
                <a16:creationId xmlns:a16="http://schemas.microsoft.com/office/drawing/2014/main" id="{0B602ADB-8578-4D6B-BA5B-7A8186A71198}"/>
              </a:ext>
            </a:extLst>
          </xdr:cNvPr>
          <xdr:cNvCxnSpPr/>
        </xdr:nvCxnSpPr>
        <xdr:spPr>
          <a:xfrm>
            <a:off x="4529137" y="19345275"/>
            <a:ext cx="0" cy="2143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" name="Straight Arrow Connector 220">
            <a:extLst>
              <a:ext uri="{FF2B5EF4-FFF2-40B4-BE49-F238E27FC236}">
                <a16:creationId xmlns:a16="http://schemas.microsoft.com/office/drawing/2014/main" id="{82202C8C-F3A5-4751-8C6A-317B3731DD7E}"/>
              </a:ext>
            </a:extLst>
          </xdr:cNvPr>
          <xdr:cNvCxnSpPr/>
        </xdr:nvCxnSpPr>
        <xdr:spPr>
          <a:xfrm>
            <a:off x="3886200" y="18745201"/>
            <a:ext cx="0" cy="81914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Arrow Connector 221">
            <a:extLst>
              <a:ext uri="{FF2B5EF4-FFF2-40B4-BE49-F238E27FC236}">
                <a16:creationId xmlns:a16="http://schemas.microsoft.com/office/drawing/2014/main" id="{833777E0-9778-4D75-BD00-099B55D2ABE2}"/>
              </a:ext>
            </a:extLst>
          </xdr:cNvPr>
          <xdr:cNvCxnSpPr/>
        </xdr:nvCxnSpPr>
        <xdr:spPr>
          <a:xfrm>
            <a:off x="4205287" y="19040475"/>
            <a:ext cx="0" cy="514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Arrow Connector 222">
            <a:extLst>
              <a:ext uri="{FF2B5EF4-FFF2-40B4-BE49-F238E27FC236}">
                <a16:creationId xmlns:a16="http://schemas.microsoft.com/office/drawing/2014/main" id="{3E49AD5B-6CA6-43D7-8955-945D1F7CAE69}"/>
              </a:ext>
            </a:extLst>
          </xdr:cNvPr>
          <xdr:cNvCxnSpPr/>
        </xdr:nvCxnSpPr>
        <xdr:spPr>
          <a:xfrm>
            <a:off x="1619250" y="18454688"/>
            <a:ext cx="0" cy="110966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Arrow Connector 223">
            <a:extLst>
              <a:ext uri="{FF2B5EF4-FFF2-40B4-BE49-F238E27FC236}">
                <a16:creationId xmlns:a16="http://schemas.microsoft.com/office/drawing/2014/main" id="{E473126B-543C-4EBB-BB0D-68C3E5DD18BC}"/>
              </a:ext>
            </a:extLst>
          </xdr:cNvPr>
          <xdr:cNvCxnSpPr/>
        </xdr:nvCxnSpPr>
        <xdr:spPr>
          <a:xfrm>
            <a:off x="3081337" y="1845945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Straight Arrow Connector 224">
            <a:extLst>
              <a:ext uri="{FF2B5EF4-FFF2-40B4-BE49-F238E27FC236}">
                <a16:creationId xmlns:a16="http://schemas.microsoft.com/office/drawing/2014/main" id="{A65E140F-1284-4BF3-9B5A-FBE0E0E40D4F}"/>
              </a:ext>
            </a:extLst>
          </xdr:cNvPr>
          <xdr:cNvCxnSpPr/>
        </xdr:nvCxnSpPr>
        <xdr:spPr>
          <a:xfrm>
            <a:off x="3243262" y="18454688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Arrow Connector 225">
            <a:extLst>
              <a:ext uri="{FF2B5EF4-FFF2-40B4-BE49-F238E27FC236}">
                <a16:creationId xmlns:a16="http://schemas.microsoft.com/office/drawing/2014/main" id="{2B994238-1BFF-4C4A-8F92-A6E46635E22B}"/>
              </a:ext>
            </a:extLst>
          </xdr:cNvPr>
          <xdr:cNvCxnSpPr/>
        </xdr:nvCxnSpPr>
        <xdr:spPr>
          <a:xfrm>
            <a:off x="1943100" y="18459450"/>
            <a:ext cx="0" cy="11001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Arrow Connector 226">
            <a:extLst>
              <a:ext uri="{FF2B5EF4-FFF2-40B4-BE49-F238E27FC236}">
                <a16:creationId xmlns:a16="http://schemas.microsoft.com/office/drawing/2014/main" id="{83ABA3F4-7121-4435-995E-435A23A6D435}"/>
              </a:ext>
            </a:extLst>
          </xdr:cNvPr>
          <xdr:cNvCxnSpPr/>
        </xdr:nvCxnSpPr>
        <xdr:spPr>
          <a:xfrm>
            <a:off x="2262188" y="18449925"/>
            <a:ext cx="0" cy="11001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Arrow Connector 227">
            <a:extLst>
              <a:ext uri="{FF2B5EF4-FFF2-40B4-BE49-F238E27FC236}">
                <a16:creationId xmlns:a16="http://schemas.microsoft.com/office/drawing/2014/main" id="{BB4EC23F-620E-4B84-9407-2AF21466C6B4}"/>
              </a:ext>
            </a:extLst>
          </xdr:cNvPr>
          <xdr:cNvCxnSpPr/>
        </xdr:nvCxnSpPr>
        <xdr:spPr>
          <a:xfrm>
            <a:off x="2586037" y="18454688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Arrow Connector 228">
            <a:extLst>
              <a:ext uri="{FF2B5EF4-FFF2-40B4-BE49-F238E27FC236}">
                <a16:creationId xmlns:a16="http://schemas.microsoft.com/office/drawing/2014/main" id="{339778A6-F706-4A77-A54B-3CD9D65A9DFE}"/>
              </a:ext>
            </a:extLst>
          </xdr:cNvPr>
          <xdr:cNvCxnSpPr/>
        </xdr:nvCxnSpPr>
        <xdr:spPr>
          <a:xfrm>
            <a:off x="2757487" y="1845945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Arrow Connector 229">
            <a:extLst>
              <a:ext uri="{FF2B5EF4-FFF2-40B4-BE49-F238E27FC236}">
                <a16:creationId xmlns:a16="http://schemas.microsoft.com/office/drawing/2014/main" id="{5E964D44-7982-4F80-9942-7528AC2C3AF2}"/>
              </a:ext>
            </a:extLst>
          </xdr:cNvPr>
          <xdr:cNvCxnSpPr/>
        </xdr:nvCxnSpPr>
        <xdr:spPr>
          <a:xfrm>
            <a:off x="2909887" y="18454689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Arrow Connector 230">
            <a:extLst>
              <a:ext uri="{FF2B5EF4-FFF2-40B4-BE49-F238E27FC236}">
                <a16:creationId xmlns:a16="http://schemas.microsoft.com/office/drawing/2014/main" id="{079EC28F-4D89-4C62-BEB8-43443094DF11}"/>
              </a:ext>
            </a:extLst>
          </xdr:cNvPr>
          <xdr:cNvCxnSpPr/>
        </xdr:nvCxnSpPr>
        <xdr:spPr>
          <a:xfrm>
            <a:off x="3400425" y="18459451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Arrow Connector 231">
            <a:extLst>
              <a:ext uri="{FF2B5EF4-FFF2-40B4-BE49-F238E27FC236}">
                <a16:creationId xmlns:a16="http://schemas.microsoft.com/office/drawing/2014/main" id="{B9C16152-0394-424B-8993-6D5B041DE146}"/>
              </a:ext>
            </a:extLst>
          </xdr:cNvPr>
          <xdr:cNvCxnSpPr/>
        </xdr:nvCxnSpPr>
        <xdr:spPr>
          <a:xfrm>
            <a:off x="3724275" y="18597563"/>
            <a:ext cx="0" cy="9572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Arrow Connector 232">
            <a:extLst>
              <a:ext uri="{FF2B5EF4-FFF2-40B4-BE49-F238E27FC236}">
                <a16:creationId xmlns:a16="http://schemas.microsoft.com/office/drawing/2014/main" id="{684DAE4C-3AFE-4F21-A018-8A57974E99BC}"/>
              </a:ext>
            </a:extLst>
          </xdr:cNvPr>
          <xdr:cNvCxnSpPr/>
        </xdr:nvCxnSpPr>
        <xdr:spPr>
          <a:xfrm>
            <a:off x="4043362" y="18888075"/>
            <a:ext cx="0" cy="666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Arrow Connector 233">
            <a:extLst>
              <a:ext uri="{FF2B5EF4-FFF2-40B4-BE49-F238E27FC236}">
                <a16:creationId xmlns:a16="http://schemas.microsoft.com/office/drawing/2014/main" id="{E613BF35-E2EB-415E-9F99-EA255CEF418D}"/>
              </a:ext>
            </a:extLst>
          </xdr:cNvPr>
          <xdr:cNvCxnSpPr/>
        </xdr:nvCxnSpPr>
        <xdr:spPr>
          <a:xfrm>
            <a:off x="4367212" y="19188113"/>
            <a:ext cx="0" cy="366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74BCA152-5619-45BD-9918-DCDCBD36F0A2}"/>
              </a:ext>
            </a:extLst>
          </xdr:cNvPr>
          <xdr:cNvCxnSpPr/>
        </xdr:nvCxnSpPr>
        <xdr:spPr>
          <a:xfrm>
            <a:off x="1223963" y="19635788"/>
            <a:ext cx="0" cy="604836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AA4896B1-AD18-4612-987A-DBE4A6CF8C73}"/>
              </a:ext>
            </a:extLst>
          </xdr:cNvPr>
          <xdr:cNvCxnSpPr/>
        </xdr:nvCxnSpPr>
        <xdr:spPr>
          <a:xfrm>
            <a:off x="1162050" y="20150136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4BFDA90E-91B4-4AA1-9D2A-6CCE96036A44}"/>
              </a:ext>
            </a:extLst>
          </xdr:cNvPr>
          <xdr:cNvCxnSpPr/>
        </xdr:nvCxnSpPr>
        <xdr:spPr>
          <a:xfrm flipH="1">
            <a:off x="1181100" y="20102511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Connector 237">
            <a:extLst>
              <a:ext uri="{FF2B5EF4-FFF2-40B4-BE49-F238E27FC236}">
                <a16:creationId xmlns:a16="http://schemas.microsoft.com/office/drawing/2014/main" id="{848507FA-F578-42E6-8108-3E88BE28C2BD}"/>
              </a:ext>
            </a:extLst>
          </xdr:cNvPr>
          <xdr:cNvCxnSpPr/>
        </xdr:nvCxnSpPr>
        <xdr:spPr>
          <a:xfrm>
            <a:off x="4781551" y="19640550"/>
            <a:ext cx="0" cy="600074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EC50953D-E051-4913-8BD5-12FB1E159C4F}"/>
              </a:ext>
            </a:extLst>
          </xdr:cNvPr>
          <xdr:cNvCxnSpPr/>
        </xdr:nvCxnSpPr>
        <xdr:spPr>
          <a:xfrm flipH="1">
            <a:off x="4738688" y="20102511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Straight Connector 244">
            <a:extLst>
              <a:ext uri="{FF2B5EF4-FFF2-40B4-BE49-F238E27FC236}">
                <a16:creationId xmlns:a16="http://schemas.microsoft.com/office/drawing/2014/main" id="{2AB61BB0-4B24-47DB-91F0-36FCE441FCF0}"/>
              </a:ext>
            </a:extLst>
          </xdr:cNvPr>
          <xdr:cNvCxnSpPr/>
        </xdr:nvCxnSpPr>
        <xdr:spPr>
          <a:xfrm flipV="1">
            <a:off x="3409950" y="18430875"/>
            <a:ext cx="428625" cy="452438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Straight Connector 245">
            <a:extLst>
              <a:ext uri="{FF2B5EF4-FFF2-40B4-BE49-F238E27FC236}">
                <a16:creationId xmlns:a16="http://schemas.microsoft.com/office/drawing/2014/main" id="{758006D6-F5FC-4679-B393-4B01BF578D62}"/>
              </a:ext>
            </a:extLst>
          </xdr:cNvPr>
          <xdr:cNvCxnSpPr/>
        </xdr:nvCxnSpPr>
        <xdr:spPr>
          <a:xfrm>
            <a:off x="1162050" y="19864386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Connector 246">
            <a:extLst>
              <a:ext uri="{FF2B5EF4-FFF2-40B4-BE49-F238E27FC236}">
                <a16:creationId xmlns:a16="http://schemas.microsoft.com/office/drawing/2014/main" id="{080DBE8E-753C-4D9B-8AF9-AC507090AFB3}"/>
              </a:ext>
            </a:extLst>
          </xdr:cNvPr>
          <xdr:cNvCxnSpPr/>
        </xdr:nvCxnSpPr>
        <xdr:spPr>
          <a:xfrm flipH="1">
            <a:off x="1181100" y="19816761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04CD033E-4D44-4211-9431-F84E9A047E68}"/>
              </a:ext>
            </a:extLst>
          </xdr:cNvPr>
          <xdr:cNvCxnSpPr/>
        </xdr:nvCxnSpPr>
        <xdr:spPr>
          <a:xfrm flipH="1">
            <a:off x="4738688" y="19816761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Straight Connector 250">
            <a:extLst>
              <a:ext uri="{FF2B5EF4-FFF2-40B4-BE49-F238E27FC236}">
                <a16:creationId xmlns:a16="http://schemas.microsoft.com/office/drawing/2014/main" id="{D31FC992-DBBF-4F25-B7A2-E0E84D16240B}"/>
              </a:ext>
            </a:extLst>
          </xdr:cNvPr>
          <xdr:cNvCxnSpPr/>
        </xdr:nvCxnSpPr>
        <xdr:spPr>
          <a:xfrm>
            <a:off x="3586163" y="19669126"/>
            <a:ext cx="0" cy="2809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5F45709B-225E-41B7-9AEA-099B0BA27173}"/>
              </a:ext>
            </a:extLst>
          </xdr:cNvPr>
          <xdr:cNvCxnSpPr/>
        </xdr:nvCxnSpPr>
        <xdr:spPr>
          <a:xfrm flipH="1">
            <a:off x="3543300" y="19821524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Freeform: Shape 20">
            <a:extLst>
              <a:ext uri="{FF2B5EF4-FFF2-40B4-BE49-F238E27FC236}">
                <a16:creationId xmlns:a16="http://schemas.microsoft.com/office/drawing/2014/main" id="{83A672FD-4487-4418-ADAA-F5B3BC02E87B}"/>
              </a:ext>
            </a:extLst>
          </xdr:cNvPr>
          <xdr:cNvSpPr/>
        </xdr:nvSpPr>
        <xdr:spPr>
          <a:xfrm>
            <a:off x="1223962" y="18454688"/>
            <a:ext cx="3552825" cy="1114425"/>
          </a:xfrm>
          <a:custGeom>
            <a:avLst/>
            <a:gdLst>
              <a:gd name="connsiteX0" fmla="*/ 2357437 w 3552825"/>
              <a:gd name="connsiteY0" fmla="*/ 0 h 1114425"/>
              <a:gd name="connsiteX1" fmla="*/ 0 w 3552825"/>
              <a:gd name="connsiteY1" fmla="*/ 0 h 1114425"/>
              <a:gd name="connsiteX2" fmla="*/ 0 w 3552825"/>
              <a:gd name="connsiteY2" fmla="*/ 1114425 h 1114425"/>
              <a:gd name="connsiteX3" fmla="*/ 3552825 w 3552825"/>
              <a:gd name="connsiteY3" fmla="*/ 1114425 h 1114425"/>
              <a:gd name="connsiteX4" fmla="*/ 2357437 w 3552825"/>
              <a:gd name="connsiteY4" fmla="*/ 0 h 11144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552825" h="1114425">
                <a:moveTo>
                  <a:pt x="2357437" y="0"/>
                </a:moveTo>
                <a:lnTo>
                  <a:pt x="0" y="0"/>
                </a:lnTo>
                <a:lnTo>
                  <a:pt x="0" y="1114425"/>
                </a:lnTo>
                <a:lnTo>
                  <a:pt x="3552825" y="1114425"/>
                </a:lnTo>
                <a:lnTo>
                  <a:pt x="2357437" y="0"/>
                </a:lnTo>
                <a:close/>
              </a:path>
            </a:pathLst>
          </a:custGeom>
          <a:noFill/>
          <a:ln w="1270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84" name="Straight Arrow Connector 283">
            <a:extLst>
              <a:ext uri="{FF2B5EF4-FFF2-40B4-BE49-F238E27FC236}">
                <a16:creationId xmlns:a16="http://schemas.microsoft.com/office/drawing/2014/main" id="{C41BC11E-DF65-489C-A804-3572FFD43A26}"/>
              </a:ext>
            </a:extLst>
          </xdr:cNvPr>
          <xdr:cNvCxnSpPr/>
        </xdr:nvCxnSpPr>
        <xdr:spPr>
          <a:xfrm>
            <a:off x="1290638" y="18454688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" name="Straight Connector 629">
            <a:extLst>
              <a:ext uri="{FF2B5EF4-FFF2-40B4-BE49-F238E27FC236}">
                <a16:creationId xmlns:a16="http://schemas.microsoft.com/office/drawing/2014/main" id="{247F24D0-37B1-4AC9-A3D6-54C80951E861}"/>
              </a:ext>
            </a:extLst>
          </xdr:cNvPr>
          <xdr:cNvCxnSpPr/>
        </xdr:nvCxnSpPr>
        <xdr:spPr>
          <a:xfrm>
            <a:off x="1223967" y="19369082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Straight Connector 630">
            <a:extLst>
              <a:ext uri="{FF2B5EF4-FFF2-40B4-BE49-F238E27FC236}">
                <a16:creationId xmlns:a16="http://schemas.microsoft.com/office/drawing/2014/main" id="{1FE408CA-7DB9-4BF5-AF44-C3796FA0FFD5}"/>
              </a:ext>
            </a:extLst>
          </xdr:cNvPr>
          <xdr:cNvCxnSpPr/>
        </xdr:nvCxnSpPr>
        <xdr:spPr>
          <a:xfrm flipH="1">
            <a:off x="1052517" y="19369081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Straight Connector 631">
            <a:extLst>
              <a:ext uri="{FF2B5EF4-FFF2-40B4-BE49-F238E27FC236}">
                <a16:creationId xmlns:a16="http://schemas.microsoft.com/office/drawing/2014/main" id="{1B53FB84-5B3F-4DF2-9B66-58861D064393}"/>
              </a:ext>
            </a:extLst>
          </xdr:cNvPr>
          <xdr:cNvCxnSpPr/>
        </xdr:nvCxnSpPr>
        <xdr:spPr>
          <a:xfrm flipH="1">
            <a:off x="1057279" y="19602443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Straight Connector 632">
            <a:extLst>
              <a:ext uri="{FF2B5EF4-FFF2-40B4-BE49-F238E27FC236}">
                <a16:creationId xmlns:a16="http://schemas.microsoft.com/office/drawing/2014/main" id="{E20A8816-42FB-4610-85CA-B7BADC490D8F}"/>
              </a:ext>
            </a:extLst>
          </xdr:cNvPr>
          <xdr:cNvCxnSpPr/>
        </xdr:nvCxnSpPr>
        <xdr:spPr>
          <a:xfrm flipH="1">
            <a:off x="1057280" y="19526243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Straight Connector 633">
            <a:extLst>
              <a:ext uri="{FF2B5EF4-FFF2-40B4-BE49-F238E27FC236}">
                <a16:creationId xmlns:a16="http://schemas.microsoft.com/office/drawing/2014/main" id="{A400951E-D502-46FC-926C-D86DF205AC5E}"/>
              </a:ext>
            </a:extLst>
          </xdr:cNvPr>
          <xdr:cNvCxnSpPr/>
        </xdr:nvCxnSpPr>
        <xdr:spPr>
          <a:xfrm flipH="1">
            <a:off x="1057280" y="19664356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" name="Straight Connector 634">
            <a:extLst>
              <a:ext uri="{FF2B5EF4-FFF2-40B4-BE49-F238E27FC236}">
                <a16:creationId xmlns:a16="http://schemas.microsoft.com/office/drawing/2014/main" id="{318306AE-DC2F-48BA-851B-8E2A0E47B358}"/>
              </a:ext>
            </a:extLst>
          </xdr:cNvPr>
          <xdr:cNvCxnSpPr/>
        </xdr:nvCxnSpPr>
        <xdr:spPr>
          <a:xfrm flipH="1">
            <a:off x="1062042" y="19731031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Straight Connector 635">
            <a:extLst>
              <a:ext uri="{FF2B5EF4-FFF2-40B4-BE49-F238E27FC236}">
                <a16:creationId xmlns:a16="http://schemas.microsoft.com/office/drawing/2014/main" id="{0B1E2390-3212-44F1-B1DD-07F493D01542}"/>
              </a:ext>
            </a:extLst>
          </xdr:cNvPr>
          <xdr:cNvCxnSpPr/>
        </xdr:nvCxnSpPr>
        <xdr:spPr>
          <a:xfrm flipH="1">
            <a:off x="1057280" y="19450043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Straight Connector 636">
            <a:extLst>
              <a:ext uri="{FF2B5EF4-FFF2-40B4-BE49-F238E27FC236}">
                <a16:creationId xmlns:a16="http://schemas.microsoft.com/office/drawing/2014/main" id="{53421C05-60E6-4566-8F40-785FC3AA89EF}"/>
              </a:ext>
            </a:extLst>
          </xdr:cNvPr>
          <xdr:cNvCxnSpPr/>
        </xdr:nvCxnSpPr>
        <xdr:spPr>
          <a:xfrm>
            <a:off x="4781555" y="19407181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Straight Connector 637">
            <a:extLst>
              <a:ext uri="{FF2B5EF4-FFF2-40B4-BE49-F238E27FC236}">
                <a16:creationId xmlns:a16="http://schemas.microsoft.com/office/drawing/2014/main" id="{0B34C799-7C05-4AF9-A383-9E4BC0EFFDD7}"/>
              </a:ext>
            </a:extLst>
          </xdr:cNvPr>
          <xdr:cNvCxnSpPr/>
        </xdr:nvCxnSpPr>
        <xdr:spPr>
          <a:xfrm>
            <a:off x="4781555" y="19402419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Straight Connector 638">
            <a:extLst>
              <a:ext uri="{FF2B5EF4-FFF2-40B4-BE49-F238E27FC236}">
                <a16:creationId xmlns:a16="http://schemas.microsoft.com/office/drawing/2014/main" id="{DA4E2022-D290-42A1-AEBE-B649C3698734}"/>
              </a:ext>
            </a:extLst>
          </xdr:cNvPr>
          <xdr:cNvCxnSpPr/>
        </xdr:nvCxnSpPr>
        <xdr:spPr>
          <a:xfrm>
            <a:off x="4781555" y="19478619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0" name="Straight Connector 639">
            <a:extLst>
              <a:ext uri="{FF2B5EF4-FFF2-40B4-BE49-F238E27FC236}">
                <a16:creationId xmlns:a16="http://schemas.microsoft.com/office/drawing/2014/main" id="{C1B5EDD7-B7F6-4465-9D8A-67C476159F8D}"/>
              </a:ext>
            </a:extLst>
          </xdr:cNvPr>
          <xdr:cNvCxnSpPr/>
        </xdr:nvCxnSpPr>
        <xdr:spPr>
          <a:xfrm>
            <a:off x="4781555" y="19559581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1" name="Straight Connector 640">
            <a:extLst>
              <a:ext uri="{FF2B5EF4-FFF2-40B4-BE49-F238E27FC236}">
                <a16:creationId xmlns:a16="http://schemas.microsoft.com/office/drawing/2014/main" id="{7C671E47-CAA0-46FB-8F27-732F3B6ACC4D}"/>
              </a:ext>
            </a:extLst>
          </xdr:cNvPr>
          <xdr:cNvCxnSpPr/>
        </xdr:nvCxnSpPr>
        <xdr:spPr>
          <a:xfrm>
            <a:off x="4786317" y="19650069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2" name="Straight Connector 641">
            <a:extLst>
              <a:ext uri="{FF2B5EF4-FFF2-40B4-BE49-F238E27FC236}">
                <a16:creationId xmlns:a16="http://schemas.microsoft.com/office/drawing/2014/main" id="{20143BAE-95AC-41E6-BA5F-42DE8F825265}"/>
              </a:ext>
            </a:extLst>
          </xdr:cNvPr>
          <xdr:cNvCxnSpPr/>
        </xdr:nvCxnSpPr>
        <xdr:spPr>
          <a:xfrm>
            <a:off x="4786317" y="19726269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80967</xdr:colOff>
      <xdr:row>346</xdr:row>
      <xdr:rowOff>139700</xdr:rowOff>
    </xdr:from>
    <xdr:to>
      <xdr:col>28</xdr:col>
      <xdr:colOff>128592</xdr:colOff>
      <xdr:row>360</xdr:row>
      <xdr:rowOff>95249</xdr:rowOff>
    </xdr:to>
    <xdr:grpSp>
      <xdr:nvGrpSpPr>
        <xdr:cNvPr id="501" name="Group 500">
          <a:extLst>
            <a:ext uri="{FF2B5EF4-FFF2-40B4-BE49-F238E27FC236}">
              <a16:creationId xmlns:a16="http://schemas.microsoft.com/office/drawing/2014/main" id="{8429C177-64E7-45E7-8950-2666173EF85C}"/>
            </a:ext>
          </a:extLst>
        </xdr:cNvPr>
        <xdr:cNvGrpSpPr/>
      </xdr:nvGrpSpPr>
      <xdr:grpSpPr>
        <a:xfrm>
          <a:off x="728667" y="50546000"/>
          <a:ext cx="3933825" cy="1974849"/>
          <a:chOff x="1052517" y="25400000"/>
          <a:chExt cx="3933825" cy="1955799"/>
        </a:xfrm>
      </xdr:grpSpPr>
      <xdr:cxnSp macro="">
        <xdr:nvCxnSpPr>
          <xdr:cNvPr id="330" name="Straight Arrow Connector 329">
            <a:extLst>
              <a:ext uri="{FF2B5EF4-FFF2-40B4-BE49-F238E27FC236}">
                <a16:creationId xmlns:a16="http://schemas.microsoft.com/office/drawing/2014/main" id="{7233F437-55BE-4BC9-B126-F98FEDA69FA0}"/>
              </a:ext>
            </a:extLst>
          </xdr:cNvPr>
          <xdr:cNvCxnSpPr/>
        </xdr:nvCxnSpPr>
        <xdr:spPr>
          <a:xfrm>
            <a:off x="1452563" y="2556986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1" name="Straight Arrow Connector 330">
            <a:extLst>
              <a:ext uri="{FF2B5EF4-FFF2-40B4-BE49-F238E27FC236}">
                <a16:creationId xmlns:a16="http://schemas.microsoft.com/office/drawing/2014/main" id="{6448A74C-2852-426B-97FE-44A48F9F715E}"/>
              </a:ext>
            </a:extLst>
          </xdr:cNvPr>
          <xdr:cNvCxnSpPr/>
        </xdr:nvCxnSpPr>
        <xdr:spPr>
          <a:xfrm>
            <a:off x="2100263" y="25574625"/>
            <a:ext cx="0" cy="11144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2" name="Straight Arrow Connector 331">
            <a:extLst>
              <a:ext uri="{FF2B5EF4-FFF2-40B4-BE49-F238E27FC236}">
                <a16:creationId xmlns:a16="http://schemas.microsoft.com/office/drawing/2014/main" id="{464A7F9B-7F14-46BA-A27D-F4F9C7F4D582}"/>
              </a:ext>
            </a:extLst>
          </xdr:cNvPr>
          <xdr:cNvCxnSpPr/>
        </xdr:nvCxnSpPr>
        <xdr:spPr>
          <a:xfrm>
            <a:off x="2428875" y="25565101"/>
            <a:ext cx="0" cy="113347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Straight Arrow Connector 332">
            <a:extLst>
              <a:ext uri="{FF2B5EF4-FFF2-40B4-BE49-F238E27FC236}">
                <a16:creationId xmlns:a16="http://schemas.microsoft.com/office/drawing/2014/main" id="{30FB453C-0B9D-4E9D-8B05-FCB02B5B4D8C}"/>
              </a:ext>
            </a:extLst>
          </xdr:cNvPr>
          <xdr:cNvCxnSpPr/>
        </xdr:nvCxnSpPr>
        <xdr:spPr>
          <a:xfrm>
            <a:off x="3562350" y="26069925"/>
            <a:ext cx="0" cy="61436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Arrow Connector 333">
            <a:extLst>
              <a:ext uri="{FF2B5EF4-FFF2-40B4-BE49-F238E27FC236}">
                <a16:creationId xmlns:a16="http://schemas.microsoft.com/office/drawing/2014/main" id="{734B41F9-18F4-48AD-A25F-2E1EC34C5944}"/>
              </a:ext>
            </a:extLst>
          </xdr:cNvPr>
          <xdr:cNvCxnSpPr/>
        </xdr:nvCxnSpPr>
        <xdr:spPr>
          <a:xfrm>
            <a:off x="1776413" y="25574625"/>
            <a:ext cx="0" cy="11144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Arrow Connector 334">
            <a:extLst>
              <a:ext uri="{FF2B5EF4-FFF2-40B4-BE49-F238E27FC236}">
                <a16:creationId xmlns:a16="http://schemas.microsoft.com/office/drawing/2014/main" id="{C84D6D31-7EDE-4C33-8AC5-FDDEC9B80E79}"/>
              </a:ext>
            </a:extLst>
          </xdr:cNvPr>
          <xdr:cNvCxnSpPr/>
        </xdr:nvCxnSpPr>
        <xdr:spPr>
          <a:xfrm>
            <a:off x="4529137" y="26565225"/>
            <a:ext cx="0" cy="1428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Arrow Connector 335">
            <a:extLst>
              <a:ext uri="{FF2B5EF4-FFF2-40B4-BE49-F238E27FC236}">
                <a16:creationId xmlns:a16="http://schemas.microsoft.com/office/drawing/2014/main" id="{F92C619C-FB8B-4E16-9016-8A8648E44D68}"/>
              </a:ext>
            </a:extLst>
          </xdr:cNvPr>
          <xdr:cNvCxnSpPr/>
        </xdr:nvCxnSpPr>
        <xdr:spPr>
          <a:xfrm>
            <a:off x="3886200" y="26238200"/>
            <a:ext cx="0" cy="4413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Arrow Connector 336">
            <a:extLst>
              <a:ext uri="{FF2B5EF4-FFF2-40B4-BE49-F238E27FC236}">
                <a16:creationId xmlns:a16="http://schemas.microsoft.com/office/drawing/2014/main" id="{3B408EAD-CD7D-4A34-B4AB-849B1A0615A3}"/>
              </a:ext>
            </a:extLst>
          </xdr:cNvPr>
          <xdr:cNvCxnSpPr/>
        </xdr:nvCxnSpPr>
        <xdr:spPr>
          <a:xfrm>
            <a:off x="4214812" y="26393775"/>
            <a:ext cx="0" cy="3143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Arrow Connector 337">
            <a:extLst>
              <a:ext uri="{FF2B5EF4-FFF2-40B4-BE49-F238E27FC236}">
                <a16:creationId xmlns:a16="http://schemas.microsoft.com/office/drawing/2014/main" id="{704E6258-BB96-491D-B5C9-330616CD8E7E}"/>
              </a:ext>
            </a:extLst>
          </xdr:cNvPr>
          <xdr:cNvCxnSpPr/>
        </xdr:nvCxnSpPr>
        <xdr:spPr>
          <a:xfrm>
            <a:off x="1619250" y="25569863"/>
            <a:ext cx="0" cy="11287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Arrow Connector 338">
            <a:extLst>
              <a:ext uri="{FF2B5EF4-FFF2-40B4-BE49-F238E27FC236}">
                <a16:creationId xmlns:a16="http://schemas.microsoft.com/office/drawing/2014/main" id="{62E3418A-1C7A-472D-8D49-2BD0046C2BCD}"/>
              </a:ext>
            </a:extLst>
          </xdr:cNvPr>
          <xdr:cNvCxnSpPr/>
        </xdr:nvCxnSpPr>
        <xdr:spPr>
          <a:xfrm>
            <a:off x="3081337" y="25838150"/>
            <a:ext cx="0" cy="8699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0" name="Straight Arrow Connector 339">
            <a:extLst>
              <a:ext uri="{FF2B5EF4-FFF2-40B4-BE49-F238E27FC236}">
                <a16:creationId xmlns:a16="http://schemas.microsoft.com/office/drawing/2014/main" id="{32B652D2-A814-4959-8FE8-CE334CB383CF}"/>
              </a:ext>
            </a:extLst>
          </xdr:cNvPr>
          <xdr:cNvCxnSpPr/>
        </xdr:nvCxnSpPr>
        <xdr:spPr>
          <a:xfrm>
            <a:off x="3243262" y="25914350"/>
            <a:ext cx="0" cy="7842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1" name="Straight Arrow Connector 340">
            <a:extLst>
              <a:ext uri="{FF2B5EF4-FFF2-40B4-BE49-F238E27FC236}">
                <a16:creationId xmlns:a16="http://schemas.microsoft.com/office/drawing/2014/main" id="{CBE3B1AF-45E7-47B3-9AE8-4877FEE9761B}"/>
              </a:ext>
            </a:extLst>
          </xdr:cNvPr>
          <xdr:cNvCxnSpPr/>
        </xdr:nvCxnSpPr>
        <xdr:spPr>
          <a:xfrm>
            <a:off x="1943100" y="25574625"/>
            <a:ext cx="0" cy="11144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" name="Straight Arrow Connector 341">
            <a:extLst>
              <a:ext uri="{FF2B5EF4-FFF2-40B4-BE49-F238E27FC236}">
                <a16:creationId xmlns:a16="http://schemas.microsoft.com/office/drawing/2014/main" id="{2D539849-6216-4CB1-ABF7-3640A6DD82F0}"/>
              </a:ext>
            </a:extLst>
          </xdr:cNvPr>
          <xdr:cNvCxnSpPr/>
        </xdr:nvCxnSpPr>
        <xdr:spPr>
          <a:xfrm>
            <a:off x="2262188" y="25565100"/>
            <a:ext cx="0" cy="11334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Straight Arrow Connector 342">
            <a:extLst>
              <a:ext uri="{FF2B5EF4-FFF2-40B4-BE49-F238E27FC236}">
                <a16:creationId xmlns:a16="http://schemas.microsoft.com/office/drawing/2014/main" id="{28592B28-F732-40A4-B28D-22F77C56C14E}"/>
              </a:ext>
            </a:extLst>
          </xdr:cNvPr>
          <xdr:cNvCxnSpPr/>
        </xdr:nvCxnSpPr>
        <xdr:spPr>
          <a:xfrm>
            <a:off x="2595562" y="25569863"/>
            <a:ext cx="0" cy="11287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" name="Straight Arrow Connector 343">
            <a:extLst>
              <a:ext uri="{FF2B5EF4-FFF2-40B4-BE49-F238E27FC236}">
                <a16:creationId xmlns:a16="http://schemas.microsoft.com/office/drawing/2014/main" id="{2C18321B-D858-404C-86E6-AF589358B0DD}"/>
              </a:ext>
            </a:extLst>
          </xdr:cNvPr>
          <xdr:cNvCxnSpPr/>
        </xdr:nvCxnSpPr>
        <xdr:spPr>
          <a:xfrm>
            <a:off x="2757487" y="25673050"/>
            <a:ext cx="0" cy="10350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Arrow Connector 344">
            <a:extLst>
              <a:ext uri="{FF2B5EF4-FFF2-40B4-BE49-F238E27FC236}">
                <a16:creationId xmlns:a16="http://schemas.microsoft.com/office/drawing/2014/main" id="{F77DDA82-3716-460B-B9F6-838677430564}"/>
              </a:ext>
            </a:extLst>
          </xdr:cNvPr>
          <xdr:cNvCxnSpPr/>
        </xdr:nvCxnSpPr>
        <xdr:spPr>
          <a:xfrm>
            <a:off x="2919412" y="25758775"/>
            <a:ext cx="0" cy="9398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Arrow Connector 345">
            <a:extLst>
              <a:ext uri="{FF2B5EF4-FFF2-40B4-BE49-F238E27FC236}">
                <a16:creationId xmlns:a16="http://schemas.microsoft.com/office/drawing/2014/main" id="{913968C4-A9ED-4450-B65B-7E66B48FA782}"/>
              </a:ext>
            </a:extLst>
          </xdr:cNvPr>
          <xdr:cNvCxnSpPr/>
        </xdr:nvCxnSpPr>
        <xdr:spPr>
          <a:xfrm>
            <a:off x="3400425" y="25993725"/>
            <a:ext cx="0" cy="7143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" name="Straight Arrow Connector 346">
            <a:extLst>
              <a:ext uri="{FF2B5EF4-FFF2-40B4-BE49-F238E27FC236}">
                <a16:creationId xmlns:a16="http://schemas.microsoft.com/office/drawing/2014/main" id="{F376366C-8D16-4149-B4A6-4D42FC805BC1}"/>
              </a:ext>
            </a:extLst>
          </xdr:cNvPr>
          <xdr:cNvCxnSpPr/>
        </xdr:nvCxnSpPr>
        <xdr:spPr>
          <a:xfrm>
            <a:off x="3724275" y="26155650"/>
            <a:ext cx="0" cy="5429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" name="Straight Arrow Connector 347">
            <a:extLst>
              <a:ext uri="{FF2B5EF4-FFF2-40B4-BE49-F238E27FC236}">
                <a16:creationId xmlns:a16="http://schemas.microsoft.com/office/drawing/2014/main" id="{63BEB7B7-9B9B-48BE-832A-1B32CDF7B3C0}"/>
              </a:ext>
            </a:extLst>
          </xdr:cNvPr>
          <xdr:cNvCxnSpPr/>
        </xdr:nvCxnSpPr>
        <xdr:spPr>
          <a:xfrm>
            <a:off x="4052887" y="26317575"/>
            <a:ext cx="0" cy="3810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Straight Arrow Connector 348">
            <a:extLst>
              <a:ext uri="{FF2B5EF4-FFF2-40B4-BE49-F238E27FC236}">
                <a16:creationId xmlns:a16="http://schemas.microsoft.com/office/drawing/2014/main" id="{E975A088-E490-450F-AC1B-766B6AA39B29}"/>
              </a:ext>
            </a:extLst>
          </xdr:cNvPr>
          <xdr:cNvCxnSpPr/>
        </xdr:nvCxnSpPr>
        <xdr:spPr>
          <a:xfrm>
            <a:off x="4367212" y="26473150"/>
            <a:ext cx="0" cy="2349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" name="Straight Connector 349">
            <a:extLst>
              <a:ext uri="{FF2B5EF4-FFF2-40B4-BE49-F238E27FC236}">
                <a16:creationId xmlns:a16="http://schemas.microsoft.com/office/drawing/2014/main" id="{D38F08AE-2131-4BFA-8467-BC8B9CA0E811}"/>
              </a:ext>
            </a:extLst>
          </xdr:cNvPr>
          <xdr:cNvCxnSpPr/>
        </xdr:nvCxnSpPr>
        <xdr:spPr>
          <a:xfrm>
            <a:off x="1223963" y="26750963"/>
            <a:ext cx="0" cy="604836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" name="Straight Connector 350">
            <a:extLst>
              <a:ext uri="{FF2B5EF4-FFF2-40B4-BE49-F238E27FC236}">
                <a16:creationId xmlns:a16="http://schemas.microsoft.com/office/drawing/2014/main" id="{A7032C38-5C43-4C1D-BC6F-24B1E6CDF04D}"/>
              </a:ext>
            </a:extLst>
          </xdr:cNvPr>
          <xdr:cNvCxnSpPr/>
        </xdr:nvCxnSpPr>
        <xdr:spPr>
          <a:xfrm>
            <a:off x="1162050" y="27265311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Connector 351">
            <a:extLst>
              <a:ext uri="{FF2B5EF4-FFF2-40B4-BE49-F238E27FC236}">
                <a16:creationId xmlns:a16="http://schemas.microsoft.com/office/drawing/2014/main" id="{2C21D44D-4DCD-4E26-A833-551E29C11E6C}"/>
              </a:ext>
            </a:extLst>
          </xdr:cNvPr>
          <xdr:cNvCxnSpPr/>
        </xdr:nvCxnSpPr>
        <xdr:spPr>
          <a:xfrm flipH="1">
            <a:off x="1181100" y="2721768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Connector 352">
            <a:extLst>
              <a:ext uri="{FF2B5EF4-FFF2-40B4-BE49-F238E27FC236}">
                <a16:creationId xmlns:a16="http://schemas.microsoft.com/office/drawing/2014/main" id="{914C134E-62B7-44A5-A1B1-A8F918DD3137}"/>
              </a:ext>
            </a:extLst>
          </xdr:cNvPr>
          <xdr:cNvCxnSpPr/>
        </xdr:nvCxnSpPr>
        <xdr:spPr>
          <a:xfrm>
            <a:off x="4781551" y="26755725"/>
            <a:ext cx="0" cy="600074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991F9E2F-4472-4E13-A4B8-B94D56816EB9}"/>
              </a:ext>
            </a:extLst>
          </xdr:cNvPr>
          <xdr:cNvCxnSpPr/>
        </xdr:nvCxnSpPr>
        <xdr:spPr>
          <a:xfrm flipH="1">
            <a:off x="4738688" y="2721768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Connector 359">
            <a:extLst>
              <a:ext uri="{FF2B5EF4-FFF2-40B4-BE49-F238E27FC236}">
                <a16:creationId xmlns:a16="http://schemas.microsoft.com/office/drawing/2014/main" id="{8256DC03-FEB0-4AC1-A8CD-23C6F0123B47}"/>
              </a:ext>
            </a:extLst>
          </xdr:cNvPr>
          <xdr:cNvCxnSpPr/>
        </xdr:nvCxnSpPr>
        <xdr:spPr>
          <a:xfrm flipV="1">
            <a:off x="2416175" y="25400000"/>
            <a:ext cx="561975" cy="442914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Straight Connector 360">
            <a:extLst>
              <a:ext uri="{FF2B5EF4-FFF2-40B4-BE49-F238E27FC236}">
                <a16:creationId xmlns:a16="http://schemas.microsoft.com/office/drawing/2014/main" id="{8A0E6256-8ABE-4E46-B309-EDB117169EB1}"/>
              </a:ext>
            </a:extLst>
          </xdr:cNvPr>
          <xdr:cNvCxnSpPr/>
        </xdr:nvCxnSpPr>
        <xdr:spPr>
          <a:xfrm>
            <a:off x="1162050" y="26979561"/>
            <a:ext cx="36814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Connector 361">
            <a:extLst>
              <a:ext uri="{FF2B5EF4-FFF2-40B4-BE49-F238E27FC236}">
                <a16:creationId xmlns:a16="http://schemas.microsoft.com/office/drawing/2014/main" id="{8A438877-2142-4EDD-9B19-DC40F5E5BEB3}"/>
              </a:ext>
            </a:extLst>
          </xdr:cNvPr>
          <xdr:cNvCxnSpPr/>
        </xdr:nvCxnSpPr>
        <xdr:spPr>
          <a:xfrm flipH="1">
            <a:off x="1181100" y="2693193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Connector 362">
            <a:extLst>
              <a:ext uri="{FF2B5EF4-FFF2-40B4-BE49-F238E27FC236}">
                <a16:creationId xmlns:a16="http://schemas.microsoft.com/office/drawing/2014/main" id="{12A46981-41E3-4695-B706-92BB6DC4B0C7}"/>
              </a:ext>
            </a:extLst>
          </xdr:cNvPr>
          <xdr:cNvCxnSpPr/>
        </xdr:nvCxnSpPr>
        <xdr:spPr>
          <a:xfrm flipH="1">
            <a:off x="4738688" y="2693193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Straight Connector 363">
            <a:extLst>
              <a:ext uri="{FF2B5EF4-FFF2-40B4-BE49-F238E27FC236}">
                <a16:creationId xmlns:a16="http://schemas.microsoft.com/office/drawing/2014/main" id="{5DA9E2CF-3DFD-4646-8E91-804559929ABD}"/>
              </a:ext>
            </a:extLst>
          </xdr:cNvPr>
          <xdr:cNvCxnSpPr/>
        </xdr:nvCxnSpPr>
        <xdr:spPr>
          <a:xfrm>
            <a:off x="2560638" y="26790651"/>
            <a:ext cx="0" cy="2809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Straight Connector 364">
            <a:extLst>
              <a:ext uri="{FF2B5EF4-FFF2-40B4-BE49-F238E27FC236}">
                <a16:creationId xmlns:a16="http://schemas.microsoft.com/office/drawing/2014/main" id="{7AF92822-4B48-446B-BA14-935C9631D773}"/>
              </a:ext>
            </a:extLst>
          </xdr:cNvPr>
          <xdr:cNvCxnSpPr/>
        </xdr:nvCxnSpPr>
        <xdr:spPr>
          <a:xfrm flipH="1">
            <a:off x="2514600" y="26943049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Straight Arrow Connector 399">
            <a:extLst>
              <a:ext uri="{FF2B5EF4-FFF2-40B4-BE49-F238E27FC236}">
                <a16:creationId xmlns:a16="http://schemas.microsoft.com/office/drawing/2014/main" id="{043BC284-ADEC-4E73-AF0F-2AA192A94E0C}"/>
              </a:ext>
            </a:extLst>
          </xdr:cNvPr>
          <xdr:cNvCxnSpPr/>
        </xdr:nvCxnSpPr>
        <xdr:spPr>
          <a:xfrm>
            <a:off x="1290638" y="25569863"/>
            <a:ext cx="0" cy="110966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24" name="Freeform: Shape 523">
            <a:extLst>
              <a:ext uri="{FF2B5EF4-FFF2-40B4-BE49-F238E27FC236}">
                <a16:creationId xmlns:a16="http://schemas.microsoft.com/office/drawing/2014/main" id="{36988890-0701-4C3F-8265-8EADECCFE942}"/>
              </a:ext>
            </a:extLst>
          </xdr:cNvPr>
          <xdr:cNvSpPr/>
        </xdr:nvSpPr>
        <xdr:spPr>
          <a:xfrm>
            <a:off x="1222375" y="25565100"/>
            <a:ext cx="3556000" cy="1120775"/>
          </a:xfrm>
          <a:custGeom>
            <a:avLst/>
            <a:gdLst>
              <a:gd name="connsiteX0" fmla="*/ 1346200 w 3625850"/>
              <a:gd name="connsiteY0" fmla="*/ 0 h 1143000"/>
              <a:gd name="connsiteX1" fmla="*/ 0 w 3625850"/>
              <a:gd name="connsiteY1" fmla="*/ 0 h 1143000"/>
              <a:gd name="connsiteX2" fmla="*/ 0 w 3625850"/>
              <a:gd name="connsiteY2" fmla="*/ 1143000 h 1143000"/>
              <a:gd name="connsiteX3" fmla="*/ 3625850 w 3625850"/>
              <a:gd name="connsiteY3" fmla="*/ 1143000 h 1143000"/>
              <a:gd name="connsiteX4" fmla="*/ 1346200 w 3625850"/>
              <a:gd name="connsiteY4" fmla="*/ 0 h 1143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625850" h="1143000">
                <a:moveTo>
                  <a:pt x="1346200" y="0"/>
                </a:moveTo>
                <a:lnTo>
                  <a:pt x="0" y="0"/>
                </a:lnTo>
                <a:lnTo>
                  <a:pt x="0" y="1143000"/>
                </a:lnTo>
                <a:lnTo>
                  <a:pt x="3625850" y="1143000"/>
                </a:lnTo>
                <a:lnTo>
                  <a:pt x="1346200" y="0"/>
                </a:lnTo>
                <a:close/>
              </a:path>
            </a:pathLst>
          </a:custGeom>
          <a:noFill/>
          <a:ln w="1270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643" name="Straight Connector 642">
            <a:extLst>
              <a:ext uri="{FF2B5EF4-FFF2-40B4-BE49-F238E27FC236}">
                <a16:creationId xmlns:a16="http://schemas.microsoft.com/office/drawing/2014/main" id="{A6CF053E-1DE6-41E2-9482-7D6DC6702B6F}"/>
              </a:ext>
            </a:extLst>
          </xdr:cNvPr>
          <xdr:cNvCxnSpPr/>
        </xdr:nvCxnSpPr>
        <xdr:spPr>
          <a:xfrm>
            <a:off x="1223967" y="26489023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4" name="Straight Connector 643">
            <a:extLst>
              <a:ext uri="{FF2B5EF4-FFF2-40B4-BE49-F238E27FC236}">
                <a16:creationId xmlns:a16="http://schemas.microsoft.com/office/drawing/2014/main" id="{5EBE9A73-9019-4FD4-AD1C-30D32A855A9E}"/>
              </a:ext>
            </a:extLst>
          </xdr:cNvPr>
          <xdr:cNvCxnSpPr/>
        </xdr:nvCxnSpPr>
        <xdr:spPr>
          <a:xfrm flipH="1">
            <a:off x="1052517" y="26489022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5" name="Straight Connector 644">
            <a:extLst>
              <a:ext uri="{FF2B5EF4-FFF2-40B4-BE49-F238E27FC236}">
                <a16:creationId xmlns:a16="http://schemas.microsoft.com/office/drawing/2014/main" id="{1887593C-C08A-41CB-93DB-B05184D0D54F}"/>
              </a:ext>
            </a:extLst>
          </xdr:cNvPr>
          <xdr:cNvCxnSpPr/>
        </xdr:nvCxnSpPr>
        <xdr:spPr>
          <a:xfrm flipH="1">
            <a:off x="1057279" y="26722384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Straight Connector 645">
            <a:extLst>
              <a:ext uri="{FF2B5EF4-FFF2-40B4-BE49-F238E27FC236}">
                <a16:creationId xmlns:a16="http://schemas.microsoft.com/office/drawing/2014/main" id="{FD2C0F52-5F0A-4525-A9C9-F431BA61DF4A}"/>
              </a:ext>
            </a:extLst>
          </xdr:cNvPr>
          <xdr:cNvCxnSpPr/>
        </xdr:nvCxnSpPr>
        <xdr:spPr>
          <a:xfrm flipH="1">
            <a:off x="1057280" y="26646184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7" name="Straight Connector 646">
            <a:extLst>
              <a:ext uri="{FF2B5EF4-FFF2-40B4-BE49-F238E27FC236}">
                <a16:creationId xmlns:a16="http://schemas.microsoft.com/office/drawing/2014/main" id="{39DBF0BF-83D7-4615-939B-D035BBB45800}"/>
              </a:ext>
            </a:extLst>
          </xdr:cNvPr>
          <xdr:cNvCxnSpPr/>
        </xdr:nvCxnSpPr>
        <xdr:spPr>
          <a:xfrm flipH="1">
            <a:off x="1057280" y="26784297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8" name="Straight Connector 647">
            <a:extLst>
              <a:ext uri="{FF2B5EF4-FFF2-40B4-BE49-F238E27FC236}">
                <a16:creationId xmlns:a16="http://schemas.microsoft.com/office/drawing/2014/main" id="{C34612C9-1DD3-4AC5-AB69-09D46A87F9BA}"/>
              </a:ext>
            </a:extLst>
          </xdr:cNvPr>
          <xdr:cNvCxnSpPr/>
        </xdr:nvCxnSpPr>
        <xdr:spPr>
          <a:xfrm flipH="1">
            <a:off x="1062042" y="26850972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9" name="Straight Connector 648">
            <a:extLst>
              <a:ext uri="{FF2B5EF4-FFF2-40B4-BE49-F238E27FC236}">
                <a16:creationId xmlns:a16="http://schemas.microsoft.com/office/drawing/2014/main" id="{4DA22609-DE09-432E-8CE0-56647A88597E}"/>
              </a:ext>
            </a:extLst>
          </xdr:cNvPr>
          <xdr:cNvCxnSpPr/>
        </xdr:nvCxnSpPr>
        <xdr:spPr>
          <a:xfrm flipH="1">
            <a:off x="1057280" y="26569984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0" name="Straight Connector 649">
            <a:extLst>
              <a:ext uri="{FF2B5EF4-FFF2-40B4-BE49-F238E27FC236}">
                <a16:creationId xmlns:a16="http://schemas.microsoft.com/office/drawing/2014/main" id="{E94D66F9-911D-4693-96AD-BDE4957A260E}"/>
              </a:ext>
            </a:extLst>
          </xdr:cNvPr>
          <xdr:cNvCxnSpPr/>
        </xdr:nvCxnSpPr>
        <xdr:spPr>
          <a:xfrm>
            <a:off x="4781555" y="26527122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1" name="Straight Connector 650">
            <a:extLst>
              <a:ext uri="{FF2B5EF4-FFF2-40B4-BE49-F238E27FC236}">
                <a16:creationId xmlns:a16="http://schemas.microsoft.com/office/drawing/2014/main" id="{C20EFB4F-AD72-481B-8EC0-0A7940DC194C}"/>
              </a:ext>
            </a:extLst>
          </xdr:cNvPr>
          <xdr:cNvCxnSpPr/>
        </xdr:nvCxnSpPr>
        <xdr:spPr>
          <a:xfrm>
            <a:off x="4781555" y="26522360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Straight Connector 651">
            <a:extLst>
              <a:ext uri="{FF2B5EF4-FFF2-40B4-BE49-F238E27FC236}">
                <a16:creationId xmlns:a16="http://schemas.microsoft.com/office/drawing/2014/main" id="{EEA2CC6A-6BBF-478E-B75D-8540151E6784}"/>
              </a:ext>
            </a:extLst>
          </xdr:cNvPr>
          <xdr:cNvCxnSpPr/>
        </xdr:nvCxnSpPr>
        <xdr:spPr>
          <a:xfrm>
            <a:off x="4781555" y="26598560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3" name="Straight Connector 652">
            <a:extLst>
              <a:ext uri="{FF2B5EF4-FFF2-40B4-BE49-F238E27FC236}">
                <a16:creationId xmlns:a16="http://schemas.microsoft.com/office/drawing/2014/main" id="{F342E364-70D5-4AB3-AA76-67FFAF8C7796}"/>
              </a:ext>
            </a:extLst>
          </xdr:cNvPr>
          <xdr:cNvCxnSpPr/>
        </xdr:nvCxnSpPr>
        <xdr:spPr>
          <a:xfrm>
            <a:off x="4781555" y="26679522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4" name="Straight Connector 653">
            <a:extLst>
              <a:ext uri="{FF2B5EF4-FFF2-40B4-BE49-F238E27FC236}">
                <a16:creationId xmlns:a16="http://schemas.microsoft.com/office/drawing/2014/main" id="{DD8FF7FA-2DDF-4901-9BC3-CCC7D2A27320}"/>
              </a:ext>
            </a:extLst>
          </xdr:cNvPr>
          <xdr:cNvCxnSpPr/>
        </xdr:nvCxnSpPr>
        <xdr:spPr>
          <a:xfrm>
            <a:off x="4786317" y="26770010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Straight Connector 654">
            <a:extLst>
              <a:ext uri="{FF2B5EF4-FFF2-40B4-BE49-F238E27FC236}">
                <a16:creationId xmlns:a16="http://schemas.microsoft.com/office/drawing/2014/main" id="{A4A1AA61-867D-4DFE-944C-5E19124D137C}"/>
              </a:ext>
            </a:extLst>
          </xdr:cNvPr>
          <xdr:cNvCxnSpPr/>
        </xdr:nvCxnSpPr>
        <xdr:spPr>
          <a:xfrm>
            <a:off x="4786317" y="26846210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80967</xdr:colOff>
      <xdr:row>403</xdr:row>
      <xdr:rowOff>88900</xdr:rowOff>
    </xdr:from>
    <xdr:to>
      <xdr:col>28</xdr:col>
      <xdr:colOff>133355</xdr:colOff>
      <xdr:row>411</xdr:row>
      <xdr:rowOff>95249</xdr:rowOff>
    </xdr:to>
    <xdr:grpSp>
      <xdr:nvGrpSpPr>
        <xdr:cNvPr id="502" name="Group 501">
          <a:extLst>
            <a:ext uri="{FF2B5EF4-FFF2-40B4-BE49-F238E27FC236}">
              <a16:creationId xmlns:a16="http://schemas.microsoft.com/office/drawing/2014/main" id="{144C5DD1-7440-4D25-B571-3F4A878FB2F9}"/>
            </a:ext>
          </a:extLst>
        </xdr:cNvPr>
        <xdr:cNvGrpSpPr/>
      </xdr:nvGrpSpPr>
      <xdr:grpSpPr>
        <a:xfrm>
          <a:off x="728667" y="58734325"/>
          <a:ext cx="3938588" cy="1149349"/>
          <a:chOff x="1052517" y="31711900"/>
          <a:chExt cx="3938588" cy="1149349"/>
        </a:xfrm>
      </xdr:grpSpPr>
      <xdr:cxnSp macro="">
        <xdr:nvCxnSpPr>
          <xdr:cNvPr id="445" name="Straight Arrow Connector 444">
            <a:extLst>
              <a:ext uri="{FF2B5EF4-FFF2-40B4-BE49-F238E27FC236}">
                <a16:creationId xmlns:a16="http://schemas.microsoft.com/office/drawing/2014/main" id="{B5BDD118-C825-406F-B448-6EA0EAF8A485}"/>
              </a:ext>
            </a:extLst>
          </xdr:cNvPr>
          <xdr:cNvCxnSpPr/>
        </xdr:nvCxnSpPr>
        <xdr:spPr>
          <a:xfrm>
            <a:off x="1452563" y="3206115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Straight Arrow Connector 445">
            <a:extLst>
              <a:ext uri="{FF2B5EF4-FFF2-40B4-BE49-F238E27FC236}">
                <a16:creationId xmlns:a16="http://schemas.microsoft.com/office/drawing/2014/main" id="{1E412FB6-AD4D-4D26-8534-EFD9E1D93617}"/>
              </a:ext>
            </a:extLst>
          </xdr:cNvPr>
          <xdr:cNvCxnSpPr/>
        </xdr:nvCxnSpPr>
        <xdr:spPr>
          <a:xfrm>
            <a:off x="2100263" y="32057975"/>
            <a:ext cx="0" cy="40798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Straight Arrow Connector 446">
            <a:extLst>
              <a:ext uri="{FF2B5EF4-FFF2-40B4-BE49-F238E27FC236}">
                <a16:creationId xmlns:a16="http://schemas.microsoft.com/office/drawing/2014/main" id="{93257F30-FADA-4BB6-B461-14D23422A57C}"/>
              </a:ext>
            </a:extLst>
          </xdr:cNvPr>
          <xdr:cNvCxnSpPr/>
        </xdr:nvCxnSpPr>
        <xdr:spPr>
          <a:xfrm>
            <a:off x="2422525" y="32057975"/>
            <a:ext cx="0" cy="4175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Straight Arrow Connector 447">
            <a:extLst>
              <a:ext uri="{FF2B5EF4-FFF2-40B4-BE49-F238E27FC236}">
                <a16:creationId xmlns:a16="http://schemas.microsoft.com/office/drawing/2014/main" id="{89F177C3-403A-4E63-A5ED-831094105FE2}"/>
              </a:ext>
            </a:extLst>
          </xdr:cNvPr>
          <xdr:cNvCxnSpPr/>
        </xdr:nvCxnSpPr>
        <xdr:spPr>
          <a:xfrm>
            <a:off x="3562350" y="32057975"/>
            <a:ext cx="0" cy="4270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" name="Straight Arrow Connector 448">
            <a:extLst>
              <a:ext uri="{FF2B5EF4-FFF2-40B4-BE49-F238E27FC236}">
                <a16:creationId xmlns:a16="http://schemas.microsoft.com/office/drawing/2014/main" id="{BF744F8C-4963-4452-9370-82DBCAD6A0BA}"/>
              </a:ext>
            </a:extLst>
          </xdr:cNvPr>
          <xdr:cNvCxnSpPr/>
        </xdr:nvCxnSpPr>
        <xdr:spPr>
          <a:xfrm>
            <a:off x="1776413" y="32067500"/>
            <a:ext cx="0" cy="40322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" name="Straight Arrow Connector 449">
            <a:extLst>
              <a:ext uri="{FF2B5EF4-FFF2-40B4-BE49-F238E27FC236}">
                <a16:creationId xmlns:a16="http://schemas.microsoft.com/office/drawing/2014/main" id="{3F4955B3-A2E9-457F-A95B-4257FF169826}"/>
              </a:ext>
            </a:extLst>
          </xdr:cNvPr>
          <xdr:cNvCxnSpPr/>
        </xdr:nvCxnSpPr>
        <xdr:spPr>
          <a:xfrm>
            <a:off x="4529137" y="32061150"/>
            <a:ext cx="0" cy="4143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Straight Arrow Connector 450">
            <a:extLst>
              <a:ext uri="{FF2B5EF4-FFF2-40B4-BE49-F238E27FC236}">
                <a16:creationId xmlns:a16="http://schemas.microsoft.com/office/drawing/2014/main" id="{53BF73B9-A31F-4EC3-B306-844391F04867}"/>
              </a:ext>
            </a:extLst>
          </xdr:cNvPr>
          <xdr:cNvCxnSpPr/>
        </xdr:nvCxnSpPr>
        <xdr:spPr>
          <a:xfrm>
            <a:off x="3886200" y="32067500"/>
            <a:ext cx="0" cy="412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Arrow Connector 451">
            <a:extLst>
              <a:ext uri="{FF2B5EF4-FFF2-40B4-BE49-F238E27FC236}">
                <a16:creationId xmlns:a16="http://schemas.microsoft.com/office/drawing/2014/main" id="{F8E59BA1-A7D8-492C-A4E2-7A9B39A40512}"/>
              </a:ext>
            </a:extLst>
          </xdr:cNvPr>
          <xdr:cNvCxnSpPr/>
        </xdr:nvCxnSpPr>
        <xdr:spPr>
          <a:xfrm>
            <a:off x="4205287" y="32067500"/>
            <a:ext cx="0" cy="40322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Arrow Connector 452">
            <a:extLst>
              <a:ext uri="{FF2B5EF4-FFF2-40B4-BE49-F238E27FC236}">
                <a16:creationId xmlns:a16="http://schemas.microsoft.com/office/drawing/2014/main" id="{F08C3486-E9F2-4E3A-8EC0-44FC234C7280}"/>
              </a:ext>
            </a:extLst>
          </xdr:cNvPr>
          <xdr:cNvCxnSpPr/>
        </xdr:nvCxnSpPr>
        <xdr:spPr>
          <a:xfrm>
            <a:off x="1619250" y="32073850"/>
            <a:ext cx="0" cy="40640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Arrow Connector 453">
            <a:extLst>
              <a:ext uri="{FF2B5EF4-FFF2-40B4-BE49-F238E27FC236}">
                <a16:creationId xmlns:a16="http://schemas.microsoft.com/office/drawing/2014/main" id="{402A026F-3957-43BA-B53F-165F5C54F2BE}"/>
              </a:ext>
            </a:extLst>
          </xdr:cNvPr>
          <xdr:cNvCxnSpPr/>
        </xdr:nvCxnSpPr>
        <xdr:spPr>
          <a:xfrm>
            <a:off x="3071812" y="32073850"/>
            <a:ext cx="0" cy="4016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Arrow Connector 454">
            <a:extLst>
              <a:ext uri="{FF2B5EF4-FFF2-40B4-BE49-F238E27FC236}">
                <a16:creationId xmlns:a16="http://schemas.microsoft.com/office/drawing/2014/main" id="{0273FE68-633B-41B9-9542-FD716B42F96F}"/>
              </a:ext>
            </a:extLst>
          </xdr:cNvPr>
          <xdr:cNvCxnSpPr/>
        </xdr:nvCxnSpPr>
        <xdr:spPr>
          <a:xfrm>
            <a:off x="3233737" y="32057975"/>
            <a:ext cx="0" cy="412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Straight Arrow Connector 455">
            <a:extLst>
              <a:ext uri="{FF2B5EF4-FFF2-40B4-BE49-F238E27FC236}">
                <a16:creationId xmlns:a16="http://schemas.microsoft.com/office/drawing/2014/main" id="{4B478BAC-68C0-4C3E-9C9A-18E5556AB3CA}"/>
              </a:ext>
            </a:extLst>
          </xdr:cNvPr>
          <xdr:cNvCxnSpPr/>
        </xdr:nvCxnSpPr>
        <xdr:spPr>
          <a:xfrm>
            <a:off x="1943100" y="32061150"/>
            <a:ext cx="0" cy="4143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Arrow Connector 456">
            <a:extLst>
              <a:ext uri="{FF2B5EF4-FFF2-40B4-BE49-F238E27FC236}">
                <a16:creationId xmlns:a16="http://schemas.microsoft.com/office/drawing/2014/main" id="{0F210D86-849E-4AE5-ADD2-DB781BBAEE44}"/>
              </a:ext>
            </a:extLst>
          </xdr:cNvPr>
          <xdr:cNvCxnSpPr/>
        </xdr:nvCxnSpPr>
        <xdr:spPr>
          <a:xfrm>
            <a:off x="2262188" y="32073850"/>
            <a:ext cx="0" cy="3921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Straight Arrow Connector 457">
            <a:extLst>
              <a:ext uri="{FF2B5EF4-FFF2-40B4-BE49-F238E27FC236}">
                <a16:creationId xmlns:a16="http://schemas.microsoft.com/office/drawing/2014/main" id="{8420BF8F-C4B8-4F06-A8C6-AA2FE0807F59}"/>
              </a:ext>
            </a:extLst>
          </xdr:cNvPr>
          <xdr:cNvCxnSpPr/>
        </xdr:nvCxnSpPr>
        <xdr:spPr>
          <a:xfrm>
            <a:off x="2586037" y="32061150"/>
            <a:ext cx="0" cy="4191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Arrow Connector 458">
            <a:extLst>
              <a:ext uri="{FF2B5EF4-FFF2-40B4-BE49-F238E27FC236}">
                <a16:creationId xmlns:a16="http://schemas.microsoft.com/office/drawing/2014/main" id="{C82572A6-F0BF-4178-83CB-353AF35AA252}"/>
              </a:ext>
            </a:extLst>
          </xdr:cNvPr>
          <xdr:cNvCxnSpPr/>
        </xdr:nvCxnSpPr>
        <xdr:spPr>
          <a:xfrm>
            <a:off x="2747962" y="32067500"/>
            <a:ext cx="0" cy="40798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Straight Arrow Connector 459">
            <a:extLst>
              <a:ext uri="{FF2B5EF4-FFF2-40B4-BE49-F238E27FC236}">
                <a16:creationId xmlns:a16="http://schemas.microsoft.com/office/drawing/2014/main" id="{E86D8ECB-48D4-417C-A27B-9DA5361BA57E}"/>
              </a:ext>
            </a:extLst>
          </xdr:cNvPr>
          <xdr:cNvCxnSpPr/>
        </xdr:nvCxnSpPr>
        <xdr:spPr>
          <a:xfrm>
            <a:off x="2909887" y="32057975"/>
            <a:ext cx="0" cy="41275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Straight Arrow Connector 460">
            <a:extLst>
              <a:ext uri="{FF2B5EF4-FFF2-40B4-BE49-F238E27FC236}">
                <a16:creationId xmlns:a16="http://schemas.microsoft.com/office/drawing/2014/main" id="{2BF7D1F6-95F0-4FF6-90C0-A9CAAA42F6A7}"/>
              </a:ext>
            </a:extLst>
          </xdr:cNvPr>
          <xdr:cNvCxnSpPr/>
        </xdr:nvCxnSpPr>
        <xdr:spPr>
          <a:xfrm>
            <a:off x="3400425" y="32061150"/>
            <a:ext cx="0" cy="4143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Straight Arrow Connector 461">
            <a:extLst>
              <a:ext uri="{FF2B5EF4-FFF2-40B4-BE49-F238E27FC236}">
                <a16:creationId xmlns:a16="http://schemas.microsoft.com/office/drawing/2014/main" id="{6965FEDC-6C15-4F52-9A49-4ADF2313489A}"/>
              </a:ext>
            </a:extLst>
          </xdr:cNvPr>
          <xdr:cNvCxnSpPr/>
        </xdr:nvCxnSpPr>
        <xdr:spPr>
          <a:xfrm>
            <a:off x="3724275" y="32073850"/>
            <a:ext cx="0" cy="3968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Straight Arrow Connector 462">
            <a:extLst>
              <a:ext uri="{FF2B5EF4-FFF2-40B4-BE49-F238E27FC236}">
                <a16:creationId xmlns:a16="http://schemas.microsoft.com/office/drawing/2014/main" id="{9EAF7F37-7FD2-4A7A-8AF4-39CF13EE04D5}"/>
              </a:ext>
            </a:extLst>
          </xdr:cNvPr>
          <xdr:cNvCxnSpPr/>
        </xdr:nvCxnSpPr>
        <xdr:spPr>
          <a:xfrm>
            <a:off x="4043362" y="32073850"/>
            <a:ext cx="0" cy="3968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Straight Arrow Connector 463">
            <a:extLst>
              <a:ext uri="{FF2B5EF4-FFF2-40B4-BE49-F238E27FC236}">
                <a16:creationId xmlns:a16="http://schemas.microsoft.com/office/drawing/2014/main" id="{D9BFC51F-24CC-4EE0-BD48-3EA54AB68346}"/>
              </a:ext>
            </a:extLst>
          </xdr:cNvPr>
          <xdr:cNvCxnSpPr/>
        </xdr:nvCxnSpPr>
        <xdr:spPr>
          <a:xfrm>
            <a:off x="4367212" y="32067500"/>
            <a:ext cx="0" cy="403226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Straight Connector 464">
            <a:extLst>
              <a:ext uri="{FF2B5EF4-FFF2-40B4-BE49-F238E27FC236}">
                <a16:creationId xmlns:a16="http://schemas.microsoft.com/office/drawing/2014/main" id="{4F3ACD17-31C8-402B-8AA8-3C203AFD5161}"/>
              </a:ext>
            </a:extLst>
          </xdr:cNvPr>
          <xdr:cNvCxnSpPr/>
        </xdr:nvCxnSpPr>
        <xdr:spPr>
          <a:xfrm>
            <a:off x="1223963" y="32542163"/>
            <a:ext cx="0" cy="319086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Straight Connector 465">
            <a:extLst>
              <a:ext uri="{FF2B5EF4-FFF2-40B4-BE49-F238E27FC236}">
                <a16:creationId xmlns:a16="http://schemas.microsoft.com/office/drawing/2014/main" id="{05A7A798-D516-4C6D-A662-F5EE0C1EBFE0}"/>
              </a:ext>
            </a:extLst>
          </xdr:cNvPr>
          <xdr:cNvCxnSpPr/>
        </xdr:nvCxnSpPr>
        <xdr:spPr>
          <a:xfrm>
            <a:off x="1138238" y="32770761"/>
            <a:ext cx="3705225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Straight Connector 466">
            <a:extLst>
              <a:ext uri="{FF2B5EF4-FFF2-40B4-BE49-F238E27FC236}">
                <a16:creationId xmlns:a16="http://schemas.microsoft.com/office/drawing/2014/main" id="{20D0E4D2-C1DE-4332-8B7A-286D0CB9EFE0}"/>
              </a:ext>
            </a:extLst>
          </xdr:cNvPr>
          <xdr:cNvCxnSpPr/>
        </xdr:nvCxnSpPr>
        <xdr:spPr>
          <a:xfrm flipH="1">
            <a:off x="1181100" y="3272313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Straight Connector 467">
            <a:extLst>
              <a:ext uri="{FF2B5EF4-FFF2-40B4-BE49-F238E27FC236}">
                <a16:creationId xmlns:a16="http://schemas.microsoft.com/office/drawing/2014/main" id="{4631F3B3-0230-4514-83FE-D0A420F98A28}"/>
              </a:ext>
            </a:extLst>
          </xdr:cNvPr>
          <xdr:cNvCxnSpPr/>
        </xdr:nvCxnSpPr>
        <xdr:spPr>
          <a:xfrm>
            <a:off x="4786314" y="32546925"/>
            <a:ext cx="0" cy="314324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570F9A2F-B85D-427C-AA86-664DB227695D}"/>
              </a:ext>
            </a:extLst>
          </xdr:cNvPr>
          <xdr:cNvCxnSpPr/>
        </xdr:nvCxnSpPr>
        <xdr:spPr>
          <a:xfrm flipH="1">
            <a:off x="4743451" y="3272313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Straight Connector 474">
            <a:extLst>
              <a:ext uri="{FF2B5EF4-FFF2-40B4-BE49-F238E27FC236}">
                <a16:creationId xmlns:a16="http://schemas.microsoft.com/office/drawing/2014/main" id="{550AE335-3802-4391-AE3A-61E8E2B02D8E}"/>
              </a:ext>
            </a:extLst>
          </xdr:cNvPr>
          <xdr:cNvCxnSpPr/>
        </xdr:nvCxnSpPr>
        <xdr:spPr>
          <a:xfrm flipV="1">
            <a:off x="3232150" y="31711900"/>
            <a:ext cx="425450" cy="452438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4" name="Straight Arrow Connector 513">
            <a:extLst>
              <a:ext uri="{FF2B5EF4-FFF2-40B4-BE49-F238E27FC236}">
                <a16:creationId xmlns:a16="http://schemas.microsoft.com/office/drawing/2014/main" id="{902E2BE2-5C19-4033-93C7-77B427D01F20}"/>
              </a:ext>
            </a:extLst>
          </xdr:cNvPr>
          <xdr:cNvCxnSpPr/>
        </xdr:nvCxnSpPr>
        <xdr:spPr>
          <a:xfrm>
            <a:off x="1290638" y="32073850"/>
            <a:ext cx="0" cy="40640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Freeform: Shape 59">
            <a:extLst>
              <a:ext uri="{FF2B5EF4-FFF2-40B4-BE49-F238E27FC236}">
                <a16:creationId xmlns:a16="http://schemas.microsoft.com/office/drawing/2014/main" id="{0988A273-5694-4CA9-9821-C1433CB1A416}"/>
              </a:ext>
            </a:extLst>
          </xdr:cNvPr>
          <xdr:cNvSpPr/>
        </xdr:nvSpPr>
        <xdr:spPr>
          <a:xfrm>
            <a:off x="1222375" y="32057975"/>
            <a:ext cx="3562350" cy="419100"/>
          </a:xfrm>
          <a:custGeom>
            <a:avLst/>
            <a:gdLst>
              <a:gd name="connsiteX0" fmla="*/ 0 w 3632200"/>
              <a:gd name="connsiteY0" fmla="*/ 425450 h 425450"/>
              <a:gd name="connsiteX1" fmla="*/ 3632200 w 3632200"/>
              <a:gd name="connsiteY1" fmla="*/ 425450 h 425450"/>
              <a:gd name="connsiteX2" fmla="*/ 3632200 w 3632200"/>
              <a:gd name="connsiteY2" fmla="*/ 0 h 425450"/>
              <a:gd name="connsiteX3" fmla="*/ 0 w 3632200"/>
              <a:gd name="connsiteY3" fmla="*/ 0 h 425450"/>
              <a:gd name="connsiteX4" fmla="*/ 0 w 3632200"/>
              <a:gd name="connsiteY4" fmla="*/ 425450 h 425450"/>
              <a:gd name="connsiteX5" fmla="*/ 0 w 3632200"/>
              <a:gd name="connsiteY5" fmla="*/ 425450 h 4254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632200" h="425450">
                <a:moveTo>
                  <a:pt x="0" y="425450"/>
                </a:moveTo>
                <a:lnTo>
                  <a:pt x="3632200" y="425450"/>
                </a:lnTo>
                <a:lnTo>
                  <a:pt x="3632200" y="0"/>
                </a:lnTo>
                <a:lnTo>
                  <a:pt x="0" y="0"/>
                </a:lnTo>
                <a:lnTo>
                  <a:pt x="0" y="425450"/>
                </a:lnTo>
                <a:lnTo>
                  <a:pt x="0" y="425450"/>
                </a:lnTo>
                <a:close/>
              </a:path>
            </a:pathLst>
          </a:custGeom>
          <a:noFill/>
          <a:ln w="1270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21" name="Straight Arrow Connector 520">
            <a:extLst>
              <a:ext uri="{FF2B5EF4-FFF2-40B4-BE49-F238E27FC236}">
                <a16:creationId xmlns:a16="http://schemas.microsoft.com/office/drawing/2014/main" id="{EEB1089D-335D-457D-884C-93A1CBA82D78}"/>
              </a:ext>
            </a:extLst>
          </xdr:cNvPr>
          <xdr:cNvCxnSpPr/>
        </xdr:nvCxnSpPr>
        <xdr:spPr>
          <a:xfrm>
            <a:off x="4697412" y="32073850"/>
            <a:ext cx="0" cy="4143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6" name="Straight Connector 655">
            <a:extLst>
              <a:ext uri="{FF2B5EF4-FFF2-40B4-BE49-F238E27FC236}">
                <a16:creationId xmlns:a16="http://schemas.microsoft.com/office/drawing/2014/main" id="{B8C86095-9428-4EC7-82E5-FF34EA184BA3}"/>
              </a:ext>
            </a:extLst>
          </xdr:cNvPr>
          <xdr:cNvCxnSpPr/>
        </xdr:nvCxnSpPr>
        <xdr:spPr>
          <a:xfrm>
            <a:off x="1223967" y="32270696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7" name="Straight Connector 656">
            <a:extLst>
              <a:ext uri="{FF2B5EF4-FFF2-40B4-BE49-F238E27FC236}">
                <a16:creationId xmlns:a16="http://schemas.microsoft.com/office/drawing/2014/main" id="{15E8F2D6-53E4-4B2F-89AE-DE662B3BC66F}"/>
              </a:ext>
            </a:extLst>
          </xdr:cNvPr>
          <xdr:cNvCxnSpPr/>
        </xdr:nvCxnSpPr>
        <xdr:spPr>
          <a:xfrm flipH="1">
            <a:off x="1052517" y="32270695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8" name="Straight Connector 657">
            <a:extLst>
              <a:ext uri="{FF2B5EF4-FFF2-40B4-BE49-F238E27FC236}">
                <a16:creationId xmlns:a16="http://schemas.microsoft.com/office/drawing/2014/main" id="{898718E9-1AA6-4DD9-BCEF-D9AA2DB51F46}"/>
              </a:ext>
            </a:extLst>
          </xdr:cNvPr>
          <xdr:cNvCxnSpPr/>
        </xdr:nvCxnSpPr>
        <xdr:spPr>
          <a:xfrm flipH="1">
            <a:off x="1057279" y="32504057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9" name="Straight Connector 658">
            <a:extLst>
              <a:ext uri="{FF2B5EF4-FFF2-40B4-BE49-F238E27FC236}">
                <a16:creationId xmlns:a16="http://schemas.microsoft.com/office/drawing/2014/main" id="{BFE6CD25-4AAF-449C-877C-862D2AF4E935}"/>
              </a:ext>
            </a:extLst>
          </xdr:cNvPr>
          <xdr:cNvCxnSpPr/>
        </xdr:nvCxnSpPr>
        <xdr:spPr>
          <a:xfrm flipH="1">
            <a:off x="1057280" y="32427857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0" name="Straight Connector 659">
            <a:extLst>
              <a:ext uri="{FF2B5EF4-FFF2-40B4-BE49-F238E27FC236}">
                <a16:creationId xmlns:a16="http://schemas.microsoft.com/office/drawing/2014/main" id="{28098E64-1A7C-488A-8603-71FD1599310C}"/>
              </a:ext>
            </a:extLst>
          </xdr:cNvPr>
          <xdr:cNvCxnSpPr/>
        </xdr:nvCxnSpPr>
        <xdr:spPr>
          <a:xfrm flipH="1">
            <a:off x="1057280" y="32565970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1" name="Straight Connector 660">
            <a:extLst>
              <a:ext uri="{FF2B5EF4-FFF2-40B4-BE49-F238E27FC236}">
                <a16:creationId xmlns:a16="http://schemas.microsoft.com/office/drawing/2014/main" id="{CA539954-E803-4B8A-9949-6B359963008D}"/>
              </a:ext>
            </a:extLst>
          </xdr:cNvPr>
          <xdr:cNvCxnSpPr/>
        </xdr:nvCxnSpPr>
        <xdr:spPr>
          <a:xfrm flipH="1">
            <a:off x="1062042" y="32632645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2" name="Straight Connector 661">
            <a:extLst>
              <a:ext uri="{FF2B5EF4-FFF2-40B4-BE49-F238E27FC236}">
                <a16:creationId xmlns:a16="http://schemas.microsoft.com/office/drawing/2014/main" id="{25422958-4D87-460C-940B-20AC551866B3}"/>
              </a:ext>
            </a:extLst>
          </xdr:cNvPr>
          <xdr:cNvCxnSpPr/>
        </xdr:nvCxnSpPr>
        <xdr:spPr>
          <a:xfrm flipH="1">
            <a:off x="1057280" y="32351657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3" name="Straight Connector 662">
            <a:extLst>
              <a:ext uri="{FF2B5EF4-FFF2-40B4-BE49-F238E27FC236}">
                <a16:creationId xmlns:a16="http://schemas.microsoft.com/office/drawing/2014/main" id="{0E2087BB-0E1C-4669-9A74-CAAD1FEE1D20}"/>
              </a:ext>
            </a:extLst>
          </xdr:cNvPr>
          <xdr:cNvCxnSpPr/>
        </xdr:nvCxnSpPr>
        <xdr:spPr>
          <a:xfrm>
            <a:off x="4786318" y="32289743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4" name="Straight Connector 663">
            <a:extLst>
              <a:ext uri="{FF2B5EF4-FFF2-40B4-BE49-F238E27FC236}">
                <a16:creationId xmlns:a16="http://schemas.microsoft.com/office/drawing/2014/main" id="{733B4465-0CE4-442D-B3AA-B4D256BE353B}"/>
              </a:ext>
            </a:extLst>
          </xdr:cNvPr>
          <xdr:cNvCxnSpPr/>
        </xdr:nvCxnSpPr>
        <xdr:spPr>
          <a:xfrm>
            <a:off x="4786318" y="32284981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5" name="Straight Connector 664">
            <a:extLst>
              <a:ext uri="{FF2B5EF4-FFF2-40B4-BE49-F238E27FC236}">
                <a16:creationId xmlns:a16="http://schemas.microsoft.com/office/drawing/2014/main" id="{E7F1C2A4-2992-4792-9454-ADB749F4F95C}"/>
              </a:ext>
            </a:extLst>
          </xdr:cNvPr>
          <xdr:cNvCxnSpPr/>
        </xdr:nvCxnSpPr>
        <xdr:spPr>
          <a:xfrm>
            <a:off x="4786318" y="32361181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6" name="Straight Connector 665">
            <a:extLst>
              <a:ext uri="{FF2B5EF4-FFF2-40B4-BE49-F238E27FC236}">
                <a16:creationId xmlns:a16="http://schemas.microsoft.com/office/drawing/2014/main" id="{5C21E6CD-A477-421F-8914-C19848A05E62}"/>
              </a:ext>
            </a:extLst>
          </xdr:cNvPr>
          <xdr:cNvCxnSpPr/>
        </xdr:nvCxnSpPr>
        <xdr:spPr>
          <a:xfrm>
            <a:off x="4786318" y="32442143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7" name="Straight Connector 666">
            <a:extLst>
              <a:ext uri="{FF2B5EF4-FFF2-40B4-BE49-F238E27FC236}">
                <a16:creationId xmlns:a16="http://schemas.microsoft.com/office/drawing/2014/main" id="{9D1CD39C-8716-43C0-B4F7-2E1CC1D4308A}"/>
              </a:ext>
            </a:extLst>
          </xdr:cNvPr>
          <xdr:cNvCxnSpPr/>
        </xdr:nvCxnSpPr>
        <xdr:spPr>
          <a:xfrm>
            <a:off x="4791080" y="32532631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8" name="Straight Connector 667">
            <a:extLst>
              <a:ext uri="{FF2B5EF4-FFF2-40B4-BE49-F238E27FC236}">
                <a16:creationId xmlns:a16="http://schemas.microsoft.com/office/drawing/2014/main" id="{8FD3B3A9-697B-4C60-84B8-6B2189A7BD80}"/>
              </a:ext>
            </a:extLst>
          </xdr:cNvPr>
          <xdr:cNvCxnSpPr/>
        </xdr:nvCxnSpPr>
        <xdr:spPr>
          <a:xfrm>
            <a:off x="4791080" y="32608831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109541</xdr:colOff>
      <xdr:row>196</xdr:row>
      <xdr:rowOff>4763</xdr:rowOff>
    </xdr:from>
    <xdr:to>
      <xdr:col>46</xdr:col>
      <xdr:colOff>76200</xdr:colOff>
      <xdr:row>215</xdr:row>
      <xdr:rowOff>61916</xdr:rowOff>
    </xdr:to>
    <xdr:grpSp>
      <xdr:nvGrpSpPr>
        <xdr:cNvPr id="496" name="Group 495">
          <a:extLst>
            <a:ext uri="{FF2B5EF4-FFF2-40B4-BE49-F238E27FC236}">
              <a16:creationId xmlns:a16="http://schemas.microsoft.com/office/drawing/2014/main" id="{8EA77C09-4EB9-4460-A7F6-7A6146C2AFCE}"/>
            </a:ext>
          </a:extLst>
        </xdr:cNvPr>
        <xdr:cNvGrpSpPr/>
      </xdr:nvGrpSpPr>
      <xdr:grpSpPr>
        <a:xfrm>
          <a:off x="5614991" y="28598813"/>
          <a:ext cx="1909759" cy="2847978"/>
          <a:chOff x="5938841" y="7643813"/>
          <a:chExt cx="1909759" cy="2847978"/>
        </a:xfrm>
      </xdr:grpSpPr>
      <xdr:sp macro="" textlink="">
        <xdr:nvSpPr>
          <xdr:cNvPr id="155" name="Isosceles Triangle 154">
            <a:extLst>
              <a:ext uri="{FF2B5EF4-FFF2-40B4-BE49-F238E27FC236}">
                <a16:creationId xmlns:a16="http://schemas.microsoft.com/office/drawing/2014/main" id="{4212087A-5E91-4EF7-948E-1E51788902D3}"/>
              </a:ext>
            </a:extLst>
          </xdr:cNvPr>
          <xdr:cNvSpPr/>
        </xdr:nvSpPr>
        <xdr:spPr>
          <a:xfrm rot="16200000">
            <a:off x="5424492" y="8672515"/>
            <a:ext cx="2209800" cy="1181102"/>
          </a:xfrm>
          <a:prstGeom prst="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56" name="Straight Arrow Connector 155">
            <a:extLst>
              <a:ext uri="{FF2B5EF4-FFF2-40B4-BE49-F238E27FC236}">
                <a16:creationId xmlns:a16="http://schemas.microsoft.com/office/drawing/2014/main" id="{EFD9F2EA-6AC0-4955-B70B-2F5D37108CA2}"/>
              </a:ext>
            </a:extLst>
          </xdr:cNvPr>
          <xdr:cNvCxnSpPr/>
        </xdr:nvCxnSpPr>
        <xdr:spPr>
          <a:xfrm>
            <a:off x="5948369" y="9263062"/>
            <a:ext cx="11668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Arrow Connector 156">
            <a:extLst>
              <a:ext uri="{FF2B5EF4-FFF2-40B4-BE49-F238E27FC236}">
                <a16:creationId xmlns:a16="http://schemas.microsoft.com/office/drawing/2014/main" id="{988EE82D-BA21-418C-89CF-F3594AB805EE}"/>
              </a:ext>
            </a:extLst>
          </xdr:cNvPr>
          <xdr:cNvCxnSpPr/>
        </xdr:nvCxnSpPr>
        <xdr:spPr>
          <a:xfrm>
            <a:off x="6100769" y="9410699"/>
            <a:ext cx="102869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Arrow Connector 157">
            <a:extLst>
              <a:ext uri="{FF2B5EF4-FFF2-40B4-BE49-F238E27FC236}">
                <a16:creationId xmlns:a16="http://schemas.microsoft.com/office/drawing/2014/main" id="{5674D307-6C83-4C71-8986-77E8D60EEBBA}"/>
              </a:ext>
            </a:extLst>
          </xdr:cNvPr>
          <xdr:cNvCxnSpPr/>
        </xdr:nvCxnSpPr>
        <xdr:spPr>
          <a:xfrm>
            <a:off x="6234119" y="8982074"/>
            <a:ext cx="8905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Arrow Connector 158">
            <a:extLst>
              <a:ext uri="{FF2B5EF4-FFF2-40B4-BE49-F238E27FC236}">
                <a16:creationId xmlns:a16="http://schemas.microsoft.com/office/drawing/2014/main" id="{298D67CB-7AE5-4030-802C-5B72956C567A}"/>
              </a:ext>
            </a:extLst>
          </xdr:cNvPr>
          <xdr:cNvCxnSpPr/>
        </xdr:nvCxnSpPr>
        <xdr:spPr>
          <a:xfrm>
            <a:off x="6229357" y="9548812"/>
            <a:ext cx="9001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Arrow Connector 159">
            <a:extLst>
              <a:ext uri="{FF2B5EF4-FFF2-40B4-BE49-F238E27FC236}">
                <a16:creationId xmlns:a16="http://schemas.microsoft.com/office/drawing/2014/main" id="{C64CA4D7-A5DE-4C37-B61A-C41BE98DA9F4}"/>
              </a:ext>
            </a:extLst>
          </xdr:cNvPr>
          <xdr:cNvCxnSpPr/>
        </xdr:nvCxnSpPr>
        <xdr:spPr>
          <a:xfrm>
            <a:off x="6096006" y="9120187"/>
            <a:ext cx="10429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Arrow Connector 160">
            <a:extLst>
              <a:ext uri="{FF2B5EF4-FFF2-40B4-BE49-F238E27FC236}">
                <a16:creationId xmlns:a16="http://schemas.microsoft.com/office/drawing/2014/main" id="{EF65CE76-583C-4F8E-8A52-4328967C6FB5}"/>
              </a:ext>
            </a:extLst>
          </xdr:cNvPr>
          <xdr:cNvCxnSpPr/>
        </xdr:nvCxnSpPr>
        <xdr:spPr>
          <a:xfrm>
            <a:off x="6396044" y="8839199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Arrow Connector 161">
            <a:extLst>
              <a:ext uri="{FF2B5EF4-FFF2-40B4-BE49-F238E27FC236}">
                <a16:creationId xmlns:a16="http://schemas.microsoft.com/office/drawing/2014/main" id="{0346BE5E-D1F1-4AD4-8288-DFFEC201B0AE}"/>
              </a:ext>
            </a:extLst>
          </xdr:cNvPr>
          <xdr:cNvCxnSpPr/>
        </xdr:nvCxnSpPr>
        <xdr:spPr>
          <a:xfrm>
            <a:off x="6553207" y="8691561"/>
            <a:ext cx="561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Arrow Connector 162">
            <a:extLst>
              <a:ext uri="{FF2B5EF4-FFF2-40B4-BE49-F238E27FC236}">
                <a16:creationId xmlns:a16="http://schemas.microsoft.com/office/drawing/2014/main" id="{D5A1BAC3-4352-4520-8406-047031CCEB30}"/>
              </a:ext>
            </a:extLst>
          </xdr:cNvPr>
          <xdr:cNvCxnSpPr/>
        </xdr:nvCxnSpPr>
        <xdr:spPr>
          <a:xfrm>
            <a:off x="6696082" y="8548687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Arrow Connector 163">
            <a:extLst>
              <a:ext uri="{FF2B5EF4-FFF2-40B4-BE49-F238E27FC236}">
                <a16:creationId xmlns:a16="http://schemas.microsoft.com/office/drawing/2014/main" id="{75717298-4FA7-45DA-A3C4-0439AB8A5BFF}"/>
              </a:ext>
            </a:extLst>
          </xdr:cNvPr>
          <xdr:cNvCxnSpPr/>
        </xdr:nvCxnSpPr>
        <xdr:spPr>
          <a:xfrm>
            <a:off x="6853244" y="8401050"/>
            <a:ext cx="26670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Arrow Connector 164">
            <a:extLst>
              <a:ext uri="{FF2B5EF4-FFF2-40B4-BE49-F238E27FC236}">
                <a16:creationId xmlns:a16="http://schemas.microsoft.com/office/drawing/2014/main" id="{A2D1E59A-485B-4B89-910E-DBFF4DA9204E}"/>
              </a:ext>
            </a:extLst>
          </xdr:cNvPr>
          <xdr:cNvCxnSpPr/>
        </xdr:nvCxnSpPr>
        <xdr:spPr>
          <a:xfrm>
            <a:off x="6400806" y="9691686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Arrow Connector 165">
            <a:extLst>
              <a:ext uri="{FF2B5EF4-FFF2-40B4-BE49-F238E27FC236}">
                <a16:creationId xmlns:a16="http://schemas.microsoft.com/office/drawing/2014/main" id="{7E409F55-7CC7-4877-BA05-686946325375}"/>
              </a:ext>
            </a:extLst>
          </xdr:cNvPr>
          <xdr:cNvCxnSpPr/>
        </xdr:nvCxnSpPr>
        <xdr:spPr>
          <a:xfrm>
            <a:off x="6577019" y="9839323"/>
            <a:ext cx="561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Arrow Connector 166">
            <a:extLst>
              <a:ext uri="{FF2B5EF4-FFF2-40B4-BE49-F238E27FC236}">
                <a16:creationId xmlns:a16="http://schemas.microsoft.com/office/drawing/2014/main" id="{AA0AFC4D-FA03-46C9-B493-2CB40D173E00}"/>
              </a:ext>
            </a:extLst>
          </xdr:cNvPr>
          <xdr:cNvCxnSpPr/>
        </xdr:nvCxnSpPr>
        <xdr:spPr>
          <a:xfrm>
            <a:off x="6715132" y="9986962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Straight Arrow Connector 167">
            <a:extLst>
              <a:ext uri="{FF2B5EF4-FFF2-40B4-BE49-F238E27FC236}">
                <a16:creationId xmlns:a16="http://schemas.microsoft.com/office/drawing/2014/main" id="{1044DCB1-1098-4B0C-A840-49630259EB64}"/>
              </a:ext>
            </a:extLst>
          </xdr:cNvPr>
          <xdr:cNvCxnSpPr/>
        </xdr:nvCxnSpPr>
        <xdr:spPr>
          <a:xfrm>
            <a:off x="6896107" y="10144124"/>
            <a:ext cx="23812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Connector 170">
            <a:extLst>
              <a:ext uri="{FF2B5EF4-FFF2-40B4-BE49-F238E27FC236}">
                <a16:creationId xmlns:a16="http://schemas.microsoft.com/office/drawing/2014/main" id="{A65A7EE9-3253-464C-B88D-4298527EF7F3}"/>
              </a:ext>
            </a:extLst>
          </xdr:cNvPr>
          <xdr:cNvCxnSpPr/>
        </xdr:nvCxnSpPr>
        <xdr:spPr>
          <a:xfrm>
            <a:off x="7158038" y="8153400"/>
            <a:ext cx="67151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Connector 171">
            <a:extLst>
              <a:ext uri="{FF2B5EF4-FFF2-40B4-BE49-F238E27FC236}">
                <a16:creationId xmlns:a16="http://schemas.microsoft.com/office/drawing/2014/main" id="{E3FAC0B6-A190-431B-9047-7585A9B0A1A4}"/>
              </a:ext>
            </a:extLst>
          </xdr:cNvPr>
          <xdr:cNvCxnSpPr/>
        </xdr:nvCxnSpPr>
        <xdr:spPr>
          <a:xfrm>
            <a:off x="7453313" y="8086725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Connector 172">
            <a:extLst>
              <a:ext uri="{FF2B5EF4-FFF2-40B4-BE49-F238E27FC236}">
                <a16:creationId xmlns:a16="http://schemas.microsoft.com/office/drawing/2014/main" id="{37369EEC-2A27-4234-AAE4-B85A9E08F65C}"/>
              </a:ext>
            </a:extLst>
          </xdr:cNvPr>
          <xdr:cNvCxnSpPr/>
        </xdr:nvCxnSpPr>
        <xdr:spPr>
          <a:xfrm flipH="1">
            <a:off x="7410450" y="8115300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Connector 174">
            <a:extLst>
              <a:ext uri="{FF2B5EF4-FFF2-40B4-BE49-F238E27FC236}">
                <a16:creationId xmlns:a16="http://schemas.microsoft.com/office/drawing/2014/main" id="{619D5C9C-9CF2-405B-821F-4C47EE9E0175}"/>
              </a:ext>
            </a:extLst>
          </xdr:cNvPr>
          <xdr:cNvCxnSpPr/>
        </xdr:nvCxnSpPr>
        <xdr:spPr>
          <a:xfrm>
            <a:off x="7158038" y="10367963"/>
            <a:ext cx="69056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Connector 175">
            <a:extLst>
              <a:ext uri="{FF2B5EF4-FFF2-40B4-BE49-F238E27FC236}">
                <a16:creationId xmlns:a16="http://schemas.microsoft.com/office/drawing/2014/main" id="{8FA1F247-AFCF-424B-8AB3-4DE936CAD5E0}"/>
              </a:ext>
            </a:extLst>
          </xdr:cNvPr>
          <xdr:cNvCxnSpPr/>
        </xdr:nvCxnSpPr>
        <xdr:spPr>
          <a:xfrm flipH="1">
            <a:off x="7410450" y="10329863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AAB8B55C-8255-4408-BAAF-A604F8854A7E}"/>
              </a:ext>
            </a:extLst>
          </xdr:cNvPr>
          <xdr:cNvCxnSpPr/>
        </xdr:nvCxnSpPr>
        <xdr:spPr>
          <a:xfrm>
            <a:off x="7772400" y="8091488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8CCE0539-6F66-4C30-9D5A-4E9F93C5E454}"/>
              </a:ext>
            </a:extLst>
          </xdr:cNvPr>
          <xdr:cNvCxnSpPr/>
        </xdr:nvCxnSpPr>
        <xdr:spPr>
          <a:xfrm flipH="1">
            <a:off x="7739062" y="8110538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C0077150-9F40-44C9-BB2C-01343F8DEEB9}"/>
              </a:ext>
            </a:extLst>
          </xdr:cNvPr>
          <xdr:cNvCxnSpPr/>
        </xdr:nvCxnSpPr>
        <xdr:spPr>
          <a:xfrm flipH="1">
            <a:off x="7739062" y="10325101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A18BC31A-8504-4BE0-91BA-28465648BAC3}"/>
              </a:ext>
            </a:extLst>
          </xdr:cNvPr>
          <xdr:cNvCxnSpPr/>
        </xdr:nvCxnSpPr>
        <xdr:spPr>
          <a:xfrm>
            <a:off x="7167563" y="9253537"/>
            <a:ext cx="3619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C69A5C24-970B-4CC8-8B48-FB8A58A03C44}"/>
              </a:ext>
            </a:extLst>
          </xdr:cNvPr>
          <xdr:cNvCxnSpPr/>
        </xdr:nvCxnSpPr>
        <xdr:spPr>
          <a:xfrm flipH="1">
            <a:off x="7419975" y="9215437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Straight Connector 196">
            <a:extLst>
              <a:ext uri="{FF2B5EF4-FFF2-40B4-BE49-F238E27FC236}">
                <a16:creationId xmlns:a16="http://schemas.microsoft.com/office/drawing/2014/main" id="{156850AE-CF4D-4E91-A6E0-D78AF6D31119}"/>
              </a:ext>
            </a:extLst>
          </xdr:cNvPr>
          <xdr:cNvCxnSpPr/>
        </xdr:nvCxnSpPr>
        <xdr:spPr>
          <a:xfrm flipH="1" flipV="1">
            <a:off x="6253163" y="7643813"/>
            <a:ext cx="280987" cy="161925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9" name="Straight Connector 668">
            <a:extLst>
              <a:ext uri="{FF2B5EF4-FFF2-40B4-BE49-F238E27FC236}">
                <a16:creationId xmlns:a16="http://schemas.microsoft.com/office/drawing/2014/main" id="{020C2246-50BC-447E-9947-95CD9CAA9BC7}"/>
              </a:ext>
            </a:extLst>
          </xdr:cNvPr>
          <xdr:cNvCxnSpPr/>
        </xdr:nvCxnSpPr>
        <xdr:spPr>
          <a:xfrm>
            <a:off x="6967540" y="10367967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0" name="Straight Connector 669">
            <a:extLst>
              <a:ext uri="{FF2B5EF4-FFF2-40B4-BE49-F238E27FC236}">
                <a16:creationId xmlns:a16="http://schemas.microsoft.com/office/drawing/2014/main" id="{63670BFC-D591-4116-AF1F-178A2336C6DA}"/>
              </a:ext>
            </a:extLst>
          </xdr:cNvPr>
          <xdr:cNvCxnSpPr/>
        </xdr:nvCxnSpPr>
        <xdr:spPr>
          <a:xfrm flipH="1">
            <a:off x="6867529" y="10367966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1" name="Straight Connector 670">
            <a:extLst>
              <a:ext uri="{FF2B5EF4-FFF2-40B4-BE49-F238E27FC236}">
                <a16:creationId xmlns:a16="http://schemas.microsoft.com/office/drawing/2014/main" id="{22B10B2B-AFF1-41AA-A077-4DF674F4EAB1}"/>
              </a:ext>
            </a:extLst>
          </xdr:cNvPr>
          <xdr:cNvCxnSpPr/>
        </xdr:nvCxnSpPr>
        <xdr:spPr>
          <a:xfrm flipH="1">
            <a:off x="6934203" y="10367966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2" name="Straight Connector 671">
            <a:extLst>
              <a:ext uri="{FF2B5EF4-FFF2-40B4-BE49-F238E27FC236}">
                <a16:creationId xmlns:a16="http://schemas.microsoft.com/office/drawing/2014/main" id="{8D9D979A-923C-4DDB-8364-1B13A87B1E19}"/>
              </a:ext>
            </a:extLst>
          </xdr:cNvPr>
          <xdr:cNvCxnSpPr/>
        </xdr:nvCxnSpPr>
        <xdr:spPr>
          <a:xfrm flipH="1">
            <a:off x="6991353" y="1037272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3" name="Straight Connector 672">
            <a:extLst>
              <a:ext uri="{FF2B5EF4-FFF2-40B4-BE49-F238E27FC236}">
                <a16:creationId xmlns:a16="http://schemas.microsoft.com/office/drawing/2014/main" id="{EBC24794-6C1B-4FA0-A0C5-98D1CA4216C8}"/>
              </a:ext>
            </a:extLst>
          </xdr:cNvPr>
          <xdr:cNvCxnSpPr/>
        </xdr:nvCxnSpPr>
        <xdr:spPr>
          <a:xfrm flipH="1">
            <a:off x="7058027" y="10367966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4" name="Straight Connector 673">
            <a:extLst>
              <a:ext uri="{FF2B5EF4-FFF2-40B4-BE49-F238E27FC236}">
                <a16:creationId xmlns:a16="http://schemas.microsoft.com/office/drawing/2014/main" id="{6032F1FF-9EC0-4D37-AC0C-D0CC79ED08B2}"/>
              </a:ext>
            </a:extLst>
          </xdr:cNvPr>
          <xdr:cNvCxnSpPr/>
        </xdr:nvCxnSpPr>
        <xdr:spPr>
          <a:xfrm flipH="1">
            <a:off x="7115178" y="10367966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5" name="Straight Connector 674">
            <a:extLst>
              <a:ext uri="{FF2B5EF4-FFF2-40B4-BE49-F238E27FC236}">
                <a16:creationId xmlns:a16="http://schemas.microsoft.com/office/drawing/2014/main" id="{65A127F7-74C8-428D-BD4E-E98F82AE71BF}"/>
              </a:ext>
            </a:extLst>
          </xdr:cNvPr>
          <xdr:cNvCxnSpPr/>
        </xdr:nvCxnSpPr>
        <xdr:spPr>
          <a:xfrm flipH="1">
            <a:off x="7167565" y="10367966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6" name="Straight Connector 675">
            <a:extLst>
              <a:ext uri="{FF2B5EF4-FFF2-40B4-BE49-F238E27FC236}">
                <a16:creationId xmlns:a16="http://schemas.microsoft.com/office/drawing/2014/main" id="{9DEB4416-39D8-4BEA-B3C9-A0F535F07287}"/>
              </a:ext>
            </a:extLst>
          </xdr:cNvPr>
          <xdr:cNvCxnSpPr/>
        </xdr:nvCxnSpPr>
        <xdr:spPr>
          <a:xfrm>
            <a:off x="6958013" y="8153403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7" name="Straight Connector 676">
            <a:extLst>
              <a:ext uri="{FF2B5EF4-FFF2-40B4-BE49-F238E27FC236}">
                <a16:creationId xmlns:a16="http://schemas.microsoft.com/office/drawing/2014/main" id="{2BBA97C1-E648-4298-8C5F-15DF584D235C}"/>
              </a:ext>
            </a:extLst>
          </xdr:cNvPr>
          <xdr:cNvCxnSpPr/>
        </xdr:nvCxnSpPr>
        <xdr:spPr>
          <a:xfrm flipH="1">
            <a:off x="6967540" y="803433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8" name="Straight Connector 677">
            <a:extLst>
              <a:ext uri="{FF2B5EF4-FFF2-40B4-BE49-F238E27FC236}">
                <a16:creationId xmlns:a16="http://schemas.microsoft.com/office/drawing/2014/main" id="{2F20A7D8-1E85-4889-AE94-00BB6A4B4D64}"/>
              </a:ext>
            </a:extLst>
          </xdr:cNvPr>
          <xdr:cNvCxnSpPr/>
        </xdr:nvCxnSpPr>
        <xdr:spPr>
          <a:xfrm flipH="1">
            <a:off x="7034214" y="803433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" name="Straight Connector 678">
            <a:extLst>
              <a:ext uri="{FF2B5EF4-FFF2-40B4-BE49-F238E27FC236}">
                <a16:creationId xmlns:a16="http://schemas.microsoft.com/office/drawing/2014/main" id="{0A7DB5A6-D871-42D2-9977-36C41ABB3CC5}"/>
              </a:ext>
            </a:extLst>
          </xdr:cNvPr>
          <xdr:cNvCxnSpPr/>
        </xdr:nvCxnSpPr>
        <xdr:spPr>
          <a:xfrm flipH="1">
            <a:off x="7091364" y="803910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0" name="Straight Connector 679">
            <a:extLst>
              <a:ext uri="{FF2B5EF4-FFF2-40B4-BE49-F238E27FC236}">
                <a16:creationId xmlns:a16="http://schemas.microsoft.com/office/drawing/2014/main" id="{3246395A-0B65-4EDA-879B-1EC5572E13F5}"/>
              </a:ext>
            </a:extLst>
          </xdr:cNvPr>
          <xdr:cNvCxnSpPr/>
        </xdr:nvCxnSpPr>
        <xdr:spPr>
          <a:xfrm flipH="1">
            <a:off x="7158038" y="803433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1" name="Straight Connector 680">
            <a:extLst>
              <a:ext uri="{FF2B5EF4-FFF2-40B4-BE49-F238E27FC236}">
                <a16:creationId xmlns:a16="http://schemas.microsoft.com/office/drawing/2014/main" id="{E1E79613-3819-4316-9745-C538506E4CF8}"/>
              </a:ext>
            </a:extLst>
          </xdr:cNvPr>
          <xdr:cNvCxnSpPr/>
        </xdr:nvCxnSpPr>
        <xdr:spPr>
          <a:xfrm flipH="1">
            <a:off x="7215189" y="803433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Straight Connector 681">
            <a:extLst>
              <a:ext uri="{FF2B5EF4-FFF2-40B4-BE49-F238E27FC236}">
                <a16:creationId xmlns:a16="http://schemas.microsoft.com/office/drawing/2014/main" id="{BCFF17D7-15C7-4814-8D15-DB04F7D8EA7D}"/>
              </a:ext>
            </a:extLst>
          </xdr:cNvPr>
          <xdr:cNvCxnSpPr/>
        </xdr:nvCxnSpPr>
        <xdr:spPr>
          <a:xfrm flipH="1">
            <a:off x="7267576" y="803433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109541</xdr:colOff>
      <xdr:row>258</xdr:row>
      <xdr:rowOff>4763</xdr:rowOff>
    </xdr:from>
    <xdr:to>
      <xdr:col>46</xdr:col>
      <xdr:colOff>76200</xdr:colOff>
      <xdr:row>277</xdr:row>
      <xdr:rowOff>66677</xdr:rowOff>
    </xdr:to>
    <xdr:grpSp>
      <xdr:nvGrpSpPr>
        <xdr:cNvPr id="498" name="Group 497">
          <a:extLst>
            <a:ext uri="{FF2B5EF4-FFF2-40B4-BE49-F238E27FC236}">
              <a16:creationId xmlns:a16="http://schemas.microsoft.com/office/drawing/2014/main" id="{BCF45889-308D-4D4E-A604-8CDD4D6BF319}"/>
            </a:ext>
          </a:extLst>
        </xdr:cNvPr>
        <xdr:cNvGrpSpPr/>
      </xdr:nvGrpSpPr>
      <xdr:grpSpPr>
        <a:xfrm>
          <a:off x="5614991" y="37599938"/>
          <a:ext cx="1909759" cy="2852739"/>
          <a:chOff x="5938841" y="14625638"/>
          <a:chExt cx="1909759" cy="2852739"/>
        </a:xfrm>
      </xdr:grpSpPr>
      <xdr:sp macro="" textlink="">
        <xdr:nvSpPr>
          <xdr:cNvPr id="253" name="Isosceles Triangle 252">
            <a:extLst>
              <a:ext uri="{FF2B5EF4-FFF2-40B4-BE49-F238E27FC236}">
                <a16:creationId xmlns:a16="http://schemas.microsoft.com/office/drawing/2014/main" id="{421CB4D4-96DC-4900-AE91-23EB5AE7E1F0}"/>
              </a:ext>
            </a:extLst>
          </xdr:cNvPr>
          <xdr:cNvSpPr/>
        </xdr:nvSpPr>
        <xdr:spPr>
          <a:xfrm rot="16200000">
            <a:off x="5424492" y="15654340"/>
            <a:ext cx="2209800" cy="1181102"/>
          </a:xfrm>
          <a:prstGeom prst="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4" name="Straight Arrow Connector 253">
            <a:extLst>
              <a:ext uri="{FF2B5EF4-FFF2-40B4-BE49-F238E27FC236}">
                <a16:creationId xmlns:a16="http://schemas.microsoft.com/office/drawing/2014/main" id="{426D55E7-448D-4ECF-9290-BE56A6206682}"/>
              </a:ext>
            </a:extLst>
          </xdr:cNvPr>
          <xdr:cNvCxnSpPr/>
        </xdr:nvCxnSpPr>
        <xdr:spPr>
          <a:xfrm>
            <a:off x="5948369" y="16244887"/>
            <a:ext cx="11668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Arrow Connector 254">
            <a:extLst>
              <a:ext uri="{FF2B5EF4-FFF2-40B4-BE49-F238E27FC236}">
                <a16:creationId xmlns:a16="http://schemas.microsoft.com/office/drawing/2014/main" id="{AB028FA2-BD2B-47EA-B322-F1C9DEF13F0D}"/>
              </a:ext>
            </a:extLst>
          </xdr:cNvPr>
          <xdr:cNvCxnSpPr/>
        </xdr:nvCxnSpPr>
        <xdr:spPr>
          <a:xfrm>
            <a:off x="6100769" y="16382999"/>
            <a:ext cx="102869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Arrow Connector 255">
            <a:extLst>
              <a:ext uri="{FF2B5EF4-FFF2-40B4-BE49-F238E27FC236}">
                <a16:creationId xmlns:a16="http://schemas.microsoft.com/office/drawing/2014/main" id="{578AC52C-D67C-4238-9351-3ED8B1A46BC6}"/>
              </a:ext>
            </a:extLst>
          </xdr:cNvPr>
          <xdr:cNvCxnSpPr/>
        </xdr:nvCxnSpPr>
        <xdr:spPr>
          <a:xfrm>
            <a:off x="6257925" y="15954374"/>
            <a:ext cx="86678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Arrow Connector 256">
            <a:extLst>
              <a:ext uri="{FF2B5EF4-FFF2-40B4-BE49-F238E27FC236}">
                <a16:creationId xmlns:a16="http://schemas.microsoft.com/office/drawing/2014/main" id="{CBBAD1E9-FDD6-4D66-B1F6-AAE4FC2E1546}"/>
              </a:ext>
            </a:extLst>
          </xdr:cNvPr>
          <xdr:cNvCxnSpPr/>
        </xdr:nvCxnSpPr>
        <xdr:spPr>
          <a:xfrm>
            <a:off x="6229357" y="16530637"/>
            <a:ext cx="9001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Arrow Connector 257">
            <a:extLst>
              <a:ext uri="{FF2B5EF4-FFF2-40B4-BE49-F238E27FC236}">
                <a16:creationId xmlns:a16="http://schemas.microsoft.com/office/drawing/2014/main" id="{64AF289D-9985-4F0B-81DF-6E182BE0F294}"/>
              </a:ext>
            </a:extLst>
          </xdr:cNvPr>
          <xdr:cNvCxnSpPr/>
        </xdr:nvCxnSpPr>
        <xdr:spPr>
          <a:xfrm>
            <a:off x="6124575" y="16092487"/>
            <a:ext cx="101441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Arrow Connector 258">
            <a:extLst>
              <a:ext uri="{FF2B5EF4-FFF2-40B4-BE49-F238E27FC236}">
                <a16:creationId xmlns:a16="http://schemas.microsoft.com/office/drawing/2014/main" id="{7C01A44E-AA46-4837-B721-8B46E04C49FF}"/>
              </a:ext>
            </a:extLst>
          </xdr:cNvPr>
          <xdr:cNvCxnSpPr/>
        </xdr:nvCxnSpPr>
        <xdr:spPr>
          <a:xfrm>
            <a:off x="6419850" y="15811499"/>
            <a:ext cx="69533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Arrow Connector 259">
            <a:extLst>
              <a:ext uri="{FF2B5EF4-FFF2-40B4-BE49-F238E27FC236}">
                <a16:creationId xmlns:a16="http://schemas.microsoft.com/office/drawing/2014/main" id="{944F33D1-BB96-41D7-87D9-267F0792447E}"/>
              </a:ext>
            </a:extLst>
          </xdr:cNvPr>
          <xdr:cNvCxnSpPr/>
        </xdr:nvCxnSpPr>
        <xdr:spPr>
          <a:xfrm>
            <a:off x="6572250" y="15673386"/>
            <a:ext cx="54293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Arrow Connector 260">
            <a:extLst>
              <a:ext uri="{FF2B5EF4-FFF2-40B4-BE49-F238E27FC236}">
                <a16:creationId xmlns:a16="http://schemas.microsoft.com/office/drawing/2014/main" id="{6C8F6500-7902-4CC6-AF9C-324605A0F310}"/>
              </a:ext>
            </a:extLst>
          </xdr:cNvPr>
          <xdr:cNvCxnSpPr/>
        </xdr:nvCxnSpPr>
        <xdr:spPr>
          <a:xfrm>
            <a:off x="6715125" y="15530512"/>
            <a:ext cx="40481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Straight Arrow Connector 261">
            <a:extLst>
              <a:ext uri="{FF2B5EF4-FFF2-40B4-BE49-F238E27FC236}">
                <a16:creationId xmlns:a16="http://schemas.microsoft.com/office/drawing/2014/main" id="{96661798-8AC8-4D14-864E-2921AB5AA52C}"/>
              </a:ext>
            </a:extLst>
          </xdr:cNvPr>
          <xdr:cNvCxnSpPr/>
        </xdr:nvCxnSpPr>
        <xdr:spPr>
          <a:xfrm>
            <a:off x="6886575" y="15382875"/>
            <a:ext cx="23336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Arrow Connector 262">
            <a:extLst>
              <a:ext uri="{FF2B5EF4-FFF2-40B4-BE49-F238E27FC236}">
                <a16:creationId xmlns:a16="http://schemas.microsoft.com/office/drawing/2014/main" id="{FFCADE38-1EEF-444F-8AE8-F237FF1819EC}"/>
              </a:ext>
            </a:extLst>
          </xdr:cNvPr>
          <xdr:cNvCxnSpPr/>
        </xdr:nvCxnSpPr>
        <xdr:spPr>
          <a:xfrm>
            <a:off x="6400806" y="16673511"/>
            <a:ext cx="71913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Arrow Connector 263">
            <a:extLst>
              <a:ext uri="{FF2B5EF4-FFF2-40B4-BE49-F238E27FC236}">
                <a16:creationId xmlns:a16="http://schemas.microsoft.com/office/drawing/2014/main" id="{73F56851-239B-47D0-9C7F-5786889C367A}"/>
              </a:ext>
            </a:extLst>
          </xdr:cNvPr>
          <xdr:cNvCxnSpPr/>
        </xdr:nvCxnSpPr>
        <xdr:spPr>
          <a:xfrm>
            <a:off x="6543675" y="16811623"/>
            <a:ext cx="59531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Arrow Connector 264">
            <a:extLst>
              <a:ext uri="{FF2B5EF4-FFF2-40B4-BE49-F238E27FC236}">
                <a16:creationId xmlns:a16="http://schemas.microsoft.com/office/drawing/2014/main" id="{19279494-5095-4783-A6B7-ECBC16E50927}"/>
              </a:ext>
            </a:extLst>
          </xdr:cNvPr>
          <xdr:cNvCxnSpPr/>
        </xdr:nvCxnSpPr>
        <xdr:spPr>
          <a:xfrm>
            <a:off x="6715132" y="16968787"/>
            <a:ext cx="4238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Arrow Connector 265">
            <a:extLst>
              <a:ext uri="{FF2B5EF4-FFF2-40B4-BE49-F238E27FC236}">
                <a16:creationId xmlns:a16="http://schemas.microsoft.com/office/drawing/2014/main" id="{7FE49BB0-1AC0-4BCD-BD98-5A09F44B52F1}"/>
              </a:ext>
            </a:extLst>
          </xdr:cNvPr>
          <xdr:cNvCxnSpPr/>
        </xdr:nvCxnSpPr>
        <xdr:spPr>
          <a:xfrm>
            <a:off x="6886575" y="17116424"/>
            <a:ext cx="24765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Connector 266">
            <a:extLst>
              <a:ext uri="{FF2B5EF4-FFF2-40B4-BE49-F238E27FC236}">
                <a16:creationId xmlns:a16="http://schemas.microsoft.com/office/drawing/2014/main" id="{C7B50AC5-832B-469D-9AC6-5958B5F16846}"/>
              </a:ext>
            </a:extLst>
          </xdr:cNvPr>
          <xdr:cNvCxnSpPr/>
        </xdr:nvCxnSpPr>
        <xdr:spPr>
          <a:xfrm>
            <a:off x="7158038" y="15135225"/>
            <a:ext cx="67151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Connector 267">
            <a:extLst>
              <a:ext uri="{FF2B5EF4-FFF2-40B4-BE49-F238E27FC236}">
                <a16:creationId xmlns:a16="http://schemas.microsoft.com/office/drawing/2014/main" id="{92FA96E5-508E-4110-B6B0-FA60100958B1}"/>
              </a:ext>
            </a:extLst>
          </xdr:cNvPr>
          <xdr:cNvCxnSpPr/>
        </xdr:nvCxnSpPr>
        <xdr:spPr>
          <a:xfrm>
            <a:off x="7453313" y="15068550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Straight Connector 268">
            <a:extLst>
              <a:ext uri="{FF2B5EF4-FFF2-40B4-BE49-F238E27FC236}">
                <a16:creationId xmlns:a16="http://schemas.microsoft.com/office/drawing/2014/main" id="{36C47392-422C-4C4D-A931-C9027C1A4834}"/>
              </a:ext>
            </a:extLst>
          </xdr:cNvPr>
          <xdr:cNvCxnSpPr/>
        </xdr:nvCxnSpPr>
        <xdr:spPr>
          <a:xfrm flipH="1">
            <a:off x="7410450" y="15097125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Connector 269">
            <a:extLst>
              <a:ext uri="{FF2B5EF4-FFF2-40B4-BE49-F238E27FC236}">
                <a16:creationId xmlns:a16="http://schemas.microsoft.com/office/drawing/2014/main" id="{5E015AAD-2F90-4190-ABA2-94E6B728FDB7}"/>
              </a:ext>
            </a:extLst>
          </xdr:cNvPr>
          <xdr:cNvCxnSpPr/>
        </xdr:nvCxnSpPr>
        <xdr:spPr>
          <a:xfrm>
            <a:off x="7158038" y="17354550"/>
            <a:ext cx="69056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Straight Connector 270">
            <a:extLst>
              <a:ext uri="{FF2B5EF4-FFF2-40B4-BE49-F238E27FC236}">
                <a16:creationId xmlns:a16="http://schemas.microsoft.com/office/drawing/2014/main" id="{D3961D9C-867C-4317-924E-00D139454249}"/>
              </a:ext>
            </a:extLst>
          </xdr:cNvPr>
          <xdr:cNvCxnSpPr/>
        </xdr:nvCxnSpPr>
        <xdr:spPr>
          <a:xfrm flipH="1">
            <a:off x="7410450" y="17316450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>
            <a:extLst>
              <a:ext uri="{FF2B5EF4-FFF2-40B4-BE49-F238E27FC236}">
                <a16:creationId xmlns:a16="http://schemas.microsoft.com/office/drawing/2014/main" id="{FBD724E9-26D3-48F2-B4DA-2017D6283525}"/>
              </a:ext>
            </a:extLst>
          </xdr:cNvPr>
          <xdr:cNvCxnSpPr/>
        </xdr:nvCxnSpPr>
        <xdr:spPr>
          <a:xfrm>
            <a:off x="7772400" y="15073313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A6DED57D-8804-4A44-8062-A8D5EE307CF3}"/>
              </a:ext>
            </a:extLst>
          </xdr:cNvPr>
          <xdr:cNvCxnSpPr/>
        </xdr:nvCxnSpPr>
        <xdr:spPr>
          <a:xfrm flipH="1">
            <a:off x="7739062" y="15092363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EFE38865-05E8-4D56-BCD8-2C53B011361A}"/>
              </a:ext>
            </a:extLst>
          </xdr:cNvPr>
          <xdr:cNvCxnSpPr/>
        </xdr:nvCxnSpPr>
        <xdr:spPr>
          <a:xfrm flipH="1">
            <a:off x="7739062" y="17311688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B8977AD5-9BED-41C8-9762-745CB3D239C9}"/>
              </a:ext>
            </a:extLst>
          </xdr:cNvPr>
          <xdr:cNvCxnSpPr/>
        </xdr:nvCxnSpPr>
        <xdr:spPr>
          <a:xfrm>
            <a:off x="7167563" y="16235362"/>
            <a:ext cx="3619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870E87C0-BB24-481B-B8ED-07975899ADA5}"/>
              </a:ext>
            </a:extLst>
          </xdr:cNvPr>
          <xdr:cNvCxnSpPr/>
        </xdr:nvCxnSpPr>
        <xdr:spPr>
          <a:xfrm flipH="1">
            <a:off x="7419975" y="16197262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" name="Straight Connector 281">
            <a:extLst>
              <a:ext uri="{FF2B5EF4-FFF2-40B4-BE49-F238E27FC236}">
                <a16:creationId xmlns:a16="http://schemas.microsoft.com/office/drawing/2014/main" id="{A1C14109-C552-415A-A0E5-AD68DDA2DCA4}"/>
              </a:ext>
            </a:extLst>
          </xdr:cNvPr>
          <xdr:cNvCxnSpPr/>
        </xdr:nvCxnSpPr>
        <xdr:spPr>
          <a:xfrm flipH="1" flipV="1">
            <a:off x="6253163" y="14625638"/>
            <a:ext cx="280987" cy="1619250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Connector 682">
            <a:extLst>
              <a:ext uri="{FF2B5EF4-FFF2-40B4-BE49-F238E27FC236}">
                <a16:creationId xmlns:a16="http://schemas.microsoft.com/office/drawing/2014/main" id="{8553B1F9-CA78-4DA1-8ACE-A8EC5E90F0A8}"/>
              </a:ext>
            </a:extLst>
          </xdr:cNvPr>
          <xdr:cNvCxnSpPr/>
        </xdr:nvCxnSpPr>
        <xdr:spPr>
          <a:xfrm>
            <a:off x="6948486" y="15130468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Connector 683">
            <a:extLst>
              <a:ext uri="{FF2B5EF4-FFF2-40B4-BE49-F238E27FC236}">
                <a16:creationId xmlns:a16="http://schemas.microsoft.com/office/drawing/2014/main" id="{0EA55CF8-9E14-4DB0-BFB3-7BFBBADCA59C}"/>
              </a:ext>
            </a:extLst>
          </xdr:cNvPr>
          <xdr:cNvCxnSpPr/>
        </xdr:nvCxnSpPr>
        <xdr:spPr>
          <a:xfrm flipH="1">
            <a:off x="6958013" y="15011404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Connector 684">
            <a:extLst>
              <a:ext uri="{FF2B5EF4-FFF2-40B4-BE49-F238E27FC236}">
                <a16:creationId xmlns:a16="http://schemas.microsoft.com/office/drawing/2014/main" id="{F8E64491-029E-415F-ABCC-03C1F1D06D8D}"/>
              </a:ext>
            </a:extLst>
          </xdr:cNvPr>
          <xdr:cNvCxnSpPr/>
        </xdr:nvCxnSpPr>
        <xdr:spPr>
          <a:xfrm flipH="1">
            <a:off x="7024687" y="15011404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6" name="Straight Connector 685">
            <a:extLst>
              <a:ext uri="{FF2B5EF4-FFF2-40B4-BE49-F238E27FC236}">
                <a16:creationId xmlns:a16="http://schemas.microsoft.com/office/drawing/2014/main" id="{2CA0DFAD-7F3A-4E96-B937-0124CD073A63}"/>
              </a:ext>
            </a:extLst>
          </xdr:cNvPr>
          <xdr:cNvCxnSpPr/>
        </xdr:nvCxnSpPr>
        <xdr:spPr>
          <a:xfrm flipH="1">
            <a:off x="7081837" y="15016167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7" name="Straight Connector 686">
            <a:extLst>
              <a:ext uri="{FF2B5EF4-FFF2-40B4-BE49-F238E27FC236}">
                <a16:creationId xmlns:a16="http://schemas.microsoft.com/office/drawing/2014/main" id="{9DFB9996-11B3-4719-92F7-97C8476445B3}"/>
              </a:ext>
            </a:extLst>
          </xdr:cNvPr>
          <xdr:cNvCxnSpPr/>
        </xdr:nvCxnSpPr>
        <xdr:spPr>
          <a:xfrm flipH="1">
            <a:off x="7148511" y="15011404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8" name="Straight Connector 687">
            <a:extLst>
              <a:ext uri="{FF2B5EF4-FFF2-40B4-BE49-F238E27FC236}">
                <a16:creationId xmlns:a16="http://schemas.microsoft.com/office/drawing/2014/main" id="{FAE13A61-196D-4BBD-A461-E8DA16F135BF}"/>
              </a:ext>
            </a:extLst>
          </xdr:cNvPr>
          <xdr:cNvCxnSpPr/>
        </xdr:nvCxnSpPr>
        <xdr:spPr>
          <a:xfrm flipH="1">
            <a:off x="7205662" y="15011404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9" name="Straight Connector 688">
            <a:extLst>
              <a:ext uri="{FF2B5EF4-FFF2-40B4-BE49-F238E27FC236}">
                <a16:creationId xmlns:a16="http://schemas.microsoft.com/office/drawing/2014/main" id="{87284427-778A-41E9-AC51-FAF64EA2ED85}"/>
              </a:ext>
            </a:extLst>
          </xdr:cNvPr>
          <xdr:cNvCxnSpPr/>
        </xdr:nvCxnSpPr>
        <xdr:spPr>
          <a:xfrm flipH="1">
            <a:off x="7258049" y="15011404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0" name="Straight Connector 689">
            <a:extLst>
              <a:ext uri="{FF2B5EF4-FFF2-40B4-BE49-F238E27FC236}">
                <a16:creationId xmlns:a16="http://schemas.microsoft.com/office/drawing/2014/main" id="{E708F7AC-DF7E-44CA-BE8C-A0FEB9A0F804}"/>
              </a:ext>
            </a:extLst>
          </xdr:cNvPr>
          <xdr:cNvCxnSpPr/>
        </xdr:nvCxnSpPr>
        <xdr:spPr>
          <a:xfrm>
            <a:off x="6958014" y="17354553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1" name="Straight Connector 690">
            <a:extLst>
              <a:ext uri="{FF2B5EF4-FFF2-40B4-BE49-F238E27FC236}">
                <a16:creationId xmlns:a16="http://schemas.microsoft.com/office/drawing/2014/main" id="{B8D23297-EE74-45C3-ACD5-8AC387F6B8AF}"/>
              </a:ext>
            </a:extLst>
          </xdr:cNvPr>
          <xdr:cNvCxnSpPr/>
        </xdr:nvCxnSpPr>
        <xdr:spPr>
          <a:xfrm flipH="1">
            <a:off x="6858003" y="1735455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2" name="Straight Connector 691">
            <a:extLst>
              <a:ext uri="{FF2B5EF4-FFF2-40B4-BE49-F238E27FC236}">
                <a16:creationId xmlns:a16="http://schemas.microsoft.com/office/drawing/2014/main" id="{F15372DE-049C-4A82-BE8E-4A3C0FA0D0AF}"/>
              </a:ext>
            </a:extLst>
          </xdr:cNvPr>
          <xdr:cNvCxnSpPr/>
        </xdr:nvCxnSpPr>
        <xdr:spPr>
          <a:xfrm flipH="1">
            <a:off x="6924677" y="1735455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3" name="Straight Connector 692">
            <a:extLst>
              <a:ext uri="{FF2B5EF4-FFF2-40B4-BE49-F238E27FC236}">
                <a16:creationId xmlns:a16="http://schemas.microsoft.com/office/drawing/2014/main" id="{20D402F6-F56C-4A48-8B26-EC732B8058F1}"/>
              </a:ext>
            </a:extLst>
          </xdr:cNvPr>
          <xdr:cNvCxnSpPr/>
        </xdr:nvCxnSpPr>
        <xdr:spPr>
          <a:xfrm flipH="1">
            <a:off x="6981827" y="17359315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4" name="Straight Connector 693">
            <a:extLst>
              <a:ext uri="{FF2B5EF4-FFF2-40B4-BE49-F238E27FC236}">
                <a16:creationId xmlns:a16="http://schemas.microsoft.com/office/drawing/2014/main" id="{5D076CEB-97A3-4EFD-8905-6DB8EF411A23}"/>
              </a:ext>
            </a:extLst>
          </xdr:cNvPr>
          <xdr:cNvCxnSpPr/>
        </xdr:nvCxnSpPr>
        <xdr:spPr>
          <a:xfrm flipH="1">
            <a:off x="7048501" y="1735455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5" name="Straight Connector 694">
            <a:extLst>
              <a:ext uri="{FF2B5EF4-FFF2-40B4-BE49-F238E27FC236}">
                <a16:creationId xmlns:a16="http://schemas.microsoft.com/office/drawing/2014/main" id="{1BDF9846-1C17-4A14-A6FA-2E51C31E9189}"/>
              </a:ext>
            </a:extLst>
          </xdr:cNvPr>
          <xdr:cNvCxnSpPr/>
        </xdr:nvCxnSpPr>
        <xdr:spPr>
          <a:xfrm flipH="1">
            <a:off x="7105652" y="1735455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6" name="Straight Connector 695">
            <a:extLst>
              <a:ext uri="{FF2B5EF4-FFF2-40B4-BE49-F238E27FC236}">
                <a16:creationId xmlns:a16="http://schemas.microsoft.com/office/drawing/2014/main" id="{3DD8D77C-0C5D-4024-9924-F0AEB0732769}"/>
              </a:ext>
            </a:extLst>
          </xdr:cNvPr>
          <xdr:cNvCxnSpPr/>
        </xdr:nvCxnSpPr>
        <xdr:spPr>
          <a:xfrm flipH="1">
            <a:off x="7158039" y="1735455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111122</xdr:colOff>
      <xdr:row>322</xdr:row>
      <xdr:rowOff>4764</xdr:rowOff>
    </xdr:from>
    <xdr:to>
      <xdr:col>46</xdr:col>
      <xdr:colOff>76200</xdr:colOff>
      <xdr:row>341</xdr:row>
      <xdr:rowOff>61909</xdr:rowOff>
    </xdr:to>
    <xdr:grpSp>
      <xdr:nvGrpSpPr>
        <xdr:cNvPr id="500" name="Group 499">
          <a:extLst>
            <a:ext uri="{FF2B5EF4-FFF2-40B4-BE49-F238E27FC236}">
              <a16:creationId xmlns:a16="http://schemas.microsoft.com/office/drawing/2014/main" id="{56EE3001-AF5D-4E3A-9D17-9BA62EDE704C}"/>
            </a:ext>
          </a:extLst>
        </xdr:cNvPr>
        <xdr:cNvGrpSpPr/>
      </xdr:nvGrpSpPr>
      <xdr:grpSpPr>
        <a:xfrm>
          <a:off x="5616572" y="46886814"/>
          <a:ext cx="1908178" cy="2847970"/>
          <a:chOff x="5940422" y="21740814"/>
          <a:chExt cx="1908178" cy="2847970"/>
        </a:xfrm>
      </xdr:grpSpPr>
      <xdr:cxnSp macro="">
        <xdr:nvCxnSpPr>
          <xdr:cNvPr id="367" name="Straight Arrow Connector 366">
            <a:extLst>
              <a:ext uri="{FF2B5EF4-FFF2-40B4-BE49-F238E27FC236}">
                <a16:creationId xmlns:a16="http://schemas.microsoft.com/office/drawing/2014/main" id="{7C0921A2-112F-4B3F-9CD1-CA9E49C3A651}"/>
              </a:ext>
            </a:extLst>
          </xdr:cNvPr>
          <xdr:cNvCxnSpPr/>
        </xdr:nvCxnSpPr>
        <xdr:spPr>
          <a:xfrm>
            <a:off x="6540500" y="23353712"/>
            <a:ext cx="59373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" name="Straight Arrow Connector 367">
            <a:extLst>
              <a:ext uri="{FF2B5EF4-FFF2-40B4-BE49-F238E27FC236}">
                <a16:creationId xmlns:a16="http://schemas.microsoft.com/office/drawing/2014/main" id="{F8739A3B-5734-4541-B031-194260CDE085}"/>
              </a:ext>
            </a:extLst>
          </xdr:cNvPr>
          <xdr:cNvCxnSpPr/>
        </xdr:nvCxnSpPr>
        <xdr:spPr>
          <a:xfrm>
            <a:off x="6613525" y="23491824"/>
            <a:ext cx="5222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" name="Straight Arrow Connector 368">
            <a:extLst>
              <a:ext uri="{FF2B5EF4-FFF2-40B4-BE49-F238E27FC236}">
                <a16:creationId xmlns:a16="http://schemas.microsoft.com/office/drawing/2014/main" id="{A808B55F-10B0-41BD-B93F-D3ED31BA5074}"/>
              </a:ext>
            </a:extLst>
          </xdr:cNvPr>
          <xdr:cNvCxnSpPr/>
        </xdr:nvCxnSpPr>
        <xdr:spPr>
          <a:xfrm>
            <a:off x="6362700" y="23063199"/>
            <a:ext cx="76835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" name="Straight Arrow Connector 369">
            <a:extLst>
              <a:ext uri="{FF2B5EF4-FFF2-40B4-BE49-F238E27FC236}">
                <a16:creationId xmlns:a16="http://schemas.microsoft.com/office/drawing/2014/main" id="{12AEAFA0-D9D2-456E-AD3A-537DEC923185}"/>
              </a:ext>
            </a:extLst>
          </xdr:cNvPr>
          <xdr:cNvCxnSpPr/>
        </xdr:nvCxnSpPr>
        <xdr:spPr>
          <a:xfrm>
            <a:off x="6692900" y="23639462"/>
            <a:ext cx="44609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" name="Straight Arrow Connector 370">
            <a:extLst>
              <a:ext uri="{FF2B5EF4-FFF2-40B4-BE49-F238E27FC236}">
                <a16:creationId xmlns:a16="http://schemas.microsoft.com/office/drawing/2014/main" id="{6D65FAB7-B996-40D0-B3D0-EA1C74023AC6}"/>
              </a:ext>
            </a:extLst>
          </xdr:cNvPr>
          <xdr:cNvCxnSpPr/>
        </xdr:nvCxnSpPr>
        <xdr:spPr>
          <a:xfrm>
            <a:off x="6435725" y="23210837"/>
            <a:ext cx="69691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2" name="Straight Arrow Connector 371">
            <a:extLst>
              <a:ext uri="{FF2B5EF4-FFF2-40B4-BE49-F238E27FC236}">
                <a16:creationId xmlns:a16="http://schemas.microsoft.com/office/drawing/2014/main" id="{BB88F4B7-14A7-4AA0-9372-99063701DB50}"/>
              </a:ext>
            </a:extLst>
          </xdr:cNvPr>
          <xdr:cNvCxnSpPr/>
        </xdr:nvCxnSpPr>
        <xdr:spPr>
          <a:xfrm>
            <a:off x="6299200" y="22920324"/>
            <a:ext cx="83503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Straight Arrow Connector 372">
            <a:extLst>
              <a:ext uri="{FF2B5EF4-FFF2-40B4-BE49-F238E27FC236}">
                <a16:creationId xmlns:a16="http://schemas.microsoft.com/office/drawing/2014/main" id="{58FD6327-97B8-4631-99A4-DBF348A49CA0}"/>
              </a:ext>
            </a:extLst>
          </xdr:cNvPr>
          <xdr:cNvCxnSpPr/>
        </xdr:nvCxnSpPr>
        <xdr:spPr>
          <a:xfrm>
            <a:off x="6232525" y="22775861"/>
            <a:ext cx="89218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Arrow Connector 373">
            <a:extLst>
              <a:ext uri="{FF2B5EF4-FFF2-40B4-BE49-F238E27FC236}">
                <a16:creationId xmlns:a16="http://schemas.microsoft.com/office/drawing/2014/main" id="{35314716-92B9-468C-BD71-69603583570D}"/>
              </a:ext>
            </a:extLst>
          </xdr:cNvPr>
          <xdr:cNvCxnSpPr/>
        </xdr:nvCxnSpPr>
        <xdr:spPr>
          <a:xfrm>
            <a:off x="6134100" y="22632987"/>
            <a:ext cx="99536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Arrow Connector 374">
            <a:extLst>
              <a:ext uri="{FF2B5EF4-FFF2-40B4-BE49-F238E27FC236}">
                <a16:creationId xmlns:a16="http://schemas.microsoft.com/office/drawing/2014/main" id="{42F83F3B-1E57-4B13-B9EA-6E637E4E3384}"/>
              </a:ext>
            </a:extLst>
          </xdr:cNvPr>
          <xdr:cNvCxnSpPr/>
        </xdr:nvCxnSpPr>
        <xdr:spPr>
          <a:xfrm>
            <a:off x="6057900" y="22491700"/>
            <a:ext cx="107156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Arrow Connector 375">
            <a:extLst>
              <a:ext uri="{FF2B5EF4-FFF2-40B4-BE49-F238E27FC236}">
                <a16:creationId xmlns:a16="http://schemas.microsoft.com/office/drawing/2014/main" id="{2C33A971-7782-4EA1-BB00-8203FC896586}"/>
              </a:ext>
            </a:extLst>
          </xdr:cNvPr>
          <xdr:cNvCxnSpPr/>
        </xdr:nvCxnSpPr>
        <xdr:spPr>
          <a:xfrm>
            <a:off x="6775450" y="23782336"/>
            <a:ext cx="35401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Arrow Connector 376">
            <a:extLst>
              <a:ext uri="{FF2B5EF4-FFF2-40B4-BE49-F238E27FC236}">
                <a16:creationId xmlns:a16="http://schemas.microsoft.com/office/drawing/2014/main" id="{4B2BC939-CF19-4D0A-A5BF-612381E32ED8}"/>
              </a:ext>
            </a:extLst>
          </xdr:cNvPr>
          <xdr:cNvCxnSpPr/>
        </xdr:nvCxnSpPr>
        <xdr:spPr>
          <a:xfrm>
            <a:off x="6848475" y="23920448"/>
            <a:ext cx="29369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Arrow Connector 377">
            <a:extLst>
              <a:ext uri="{FF2B5EF4-FFF2-40B4-BE49-F238E27FC236}">
                <a16:creationId xmlns:a16="http://schemas.microsoft.com/office/drawing/2014/main" id="{F90774BB-B6E4-4233-A5D0-69F2BDD9D975}"/>
              </a:ext>
            </a:extLst>
          </xdr:cNvPr>
          <xdr:cNvCxnSpPr/>
        </xdr:nvCxnSpPr>
        <xdr:spPr>
          <a:xfrm>
            <a:off x="6937375" y="24077612"/>
            <a:ext cx="21114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Arrow Connector 378">
            <a:extLst>
              <a:ext uri="{FF2B5EF4-FFF2-40B4-BE49-F238E27FC236}">
                <a16:creationId xmlns:a16="http://schemas.microsoft.com/office/drawing/2014/main" id="{4CCD230F-3735-4110-BC0C-9B302153FE72}"/>
              </a:ext>
            </a:extLst>
          </xdr:cNvPr>
          <xdr:cNvCxnSpPr/>
        </xdr:nvCxnSpPr>
        <xdr:spPr>
          <a:xfrm>
            <a:off x="7004050" y="24241124"/>
            <a:ext cx="13970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1E080A59-7144-46D4-AA48-C95EE76FD0D4}"/>
              </a:ext>
            </a:extLst>
          </xdr:cNvPr>
          <xdr:cNvCxnSpPr/>
        </xdr:nvCxnSpPr>
        <xdr:spPr>
          <a:xfrm>
            <a:off x="7158038" y="22264689"/>
            <a:ext cx="67151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Straight Connector 380">
            <a:extLst>
              <a:ext uri="{FF2B5EF4-FFF2-40B4-BE49-F238E27FC236}">
                <a16:creationId xmlns:a16="http://schemas.microsoft.com/office/drawing/2014/main" id="{FB75CFFB-FC0E-44ED-AF56-A77B91081B07}"/>
              </a:ext>
            </a:extLst>
          </xdr:cNvPr>
          <xdr:cNvCxnSpPr/>
        </xdr:nvCxnSpPr>
        <xdr:spPr>
          <a:xfrm>
            <a:off x="7453313" y="22183725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Connector 381">
            <a:extLst>
              <a:ext uri="{FF2B5EF4-FFF2-40B4-BE49-F238E27FC236}">
                <a16:creationId xmlns:a16="http://schemas.microsoft.com/office/drawing/2014/main" id="{3AFD4507-00B8-4A49-B78F-8C72EAAF512E}"/>
              </a:ext>
            </a:extLst>
          </xdr:cNvPr>
          <xdr:cNvCxnSpPr/>
        </xdr:nvCxnSpPr>
        <xdr:spPr>
          <a:xfrm flipH="1">
            <a:off x="7410450" y="22226589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>
            <a:extLst>
              <a:ext uri="{FF2B5EF4-FFF2-40B4-BE49-F238E27FC236}">
                <a16:creationId xmlns:a16="http://schemas.microsoft.com/office/drawing/2014/main" id="{4A240B06-73A3-49A4-9A5B-E2AEA341856C}"/>
              </a:ext>
            </a:extLst>
          </xdr:cNvPr>
          <xdr:cNvCxnSpPr/>
        </xdr:nvCxnSpPr>
        <xdr:spPr>
          <a:xfrm>
            <a:off x="7158038" y="24469725"/>
            <a:ext cx="69056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Connector 383">
            <a:extLst>
              <a:ext uri="{FF2B5EF4-FFF2-40B4-BE49-F238E27FC236}">
                <a16:creationId xmlns:a16="http://schemas.microsoft.com/office/drawing/2014/main" id="{05159EC2-003D-4D3B-B79D-612EE7962514}"/>
              </a:ext>
            </a:extLst>
          </xdr:cNvPr>
          <xdr:cNvCxnSpPr/>
        </xdr:nvCxnSpPr>
        <xdr:spPr>
          <a:xfrm flipH="1">
            <a:off x="7410450" y="24431625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Connector 384">
            <a:extLst>
              <a:ext uri="{FF2B5EF4-FFF2-40B4-BE49-F238E27FC236}">
                <a16:creationId xmlns:a16="http://schemas.microsoft.com/office/drawing/2014/main" id="{47809E2D-8403-41FB-AC2A-DFB6CED494ED}"/>
              </a:ext>
            </a:extLst>
          </xdr:cNvPr>
          <xdr:cNvCxnSpPr/>
        </xdr:nvCxnSpPr>
        <xdr:spPr>
          <a:xfrm>
            <a:off x="7772400" y="22188488"/>
            <a:ext cx="0" cy="23479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Connector 385">
            <a:extLst>
              <a:ext uri="{FF2B5EF4-FFF2-40B4-BE49-F238E27FC236}">
                <a16:creationId xmlns:a16="http://schemas.microsoft.com/office/drawing/2014/main" id="{DBB1900F-5725-4255-AE06-89F99F299C4F}"/>
              </a:ext>
            </a:extLst>
          </xdr:cNvPr>
          <xdr:cNvCxnSpPr/>
        </xdr:nvCxnSpPr>
        <xdr:spPr>
          <a:xfrm flipH="1">
            <a:off x="7739062" y="22221827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Connector 386">
            <a:extLst>
              <a:ext uri="{FF2B5EF4-FFF2-40B4-BE49-F238E27FC236}">
                <a16:creationId xmlns:a16="http://schemas.microsoft.com/office/drawing/2014/main" id="{286F3855-D9F8-4D47-92D9-52817FABDAF5}"/>
              </a:ext>
            </a:extLst>
          </xdr:cNvPr>
          <xdr:cNvCxnSpPr/>
        </xdr:nvCxnSpPr>
        <xdr:spPr>
          <a:xfrm flipH="1">
            <a:off x="7739062" y="24426863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Connector 387">
            <a:extLst>
              <a:ext uri="{FF2B5EF4-FFF2-40B4-BE49-F238E27FC236}">
                <a16:creationId xmlns:a16="http://schemas.microsoft.com/office/drawing/2014/main" id="{1CE9477D-B669-4E0E-ADD1-AD5BF78D9373}"/>
              </a:ext>
            </a:extLst>
          </xdr:cNvPr>
          <xdr:cNvCxnSpPr/>
        </xdr:nvCxnSpPr>
        <xdr:spPr>
          <a:xfrm>
            <a:off x="7167563" y="23350537"/>
            <a:ext cx="3619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Connector 388">
            <a:extLst>
              <a:ext uri="{FF2B5EF4-FFF2-40B4-BE49-F238E27FC236}">
                <a16:creationId xmlns:a16="http://schemas.microsoft.com/office/drawing/2014/main" id="{1016FD88-420B-4C3E-B2B3-3491A1205DBD}"/>
              </a:ext>
            </a:extLst>
          </xdr:cNvPr>
          <xdr:cNvCxnSpPr/>
        </xdr:nvCxnSpPr>
        <xdr:spPr>
          <a:xfrm flipH="1">
            <a:off x="7419975" y="23312437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Straight Connector 394">
            <a:extLst>
              <a:ext uri="{FF2B5EF4-FFF2-40B4-BE49-F238E27FC236}">
                <a16:creationId xmlns:a16="http://schemas.microsoft.com/office/drawing/2014/main" id="{32654C5F-5A40-427E-80B5-CAA48C83B750}"/>
              </a:ext>
            </a:extLst>
          </xdr:cNvPr>
          <xdr:cNvCxnSpPr/>
        </xdr:nvCxnSpPr>
        <xdr:spPr>
          <a:xfrm flipH="1" flipV="1">
            <a:off x="6253164" y="21740814"/>
            <a:ext cx="376236" cy="512761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39" name="Right Triangle 538">
            <a:extLst>
              <a:ext uri="{FF2B5EF4-FFF2-40B4-BE49-F238E27FC236}">
                <a16:creationId xmlns:a16="http://schemas.microsoft.com/office/drawing/2014/main" id="{7AF657FC-01A1-4F31-A2C4-BE5AD417B0B7}"/>
              </a:ext>
            </a:extLst>
          </xdr:cNvPr>
          <xdr:cNvSpPr/>
        </xdr:nvSpPr>
        <xdr:spPr>
          <a:xfrm rot="10800000">
            <a:off x="5940422" y="22263099"/>
            <a:ext cx="1181100" cy="2193926"/>
          </a:xfrm>
          <a:prstGeom prst="rt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54" name="Straight Arrow Connector 553">
            <a:extLst>
              <a:ext uri="{FF2B5EF4-FFF2-40B4-BE49-F238E27FC236}">
                <a16:creationId xmlns:a16="http://schemas.microsoft.com/office/drawing/2014/main" id="{9B701487-DF33-4148-8AC0-71E7656A7ECB}"/>
              </a:ext>
            </a:extLst>
          </xdr:cNvPr>
          <xdr:cNvCxnSpPr/>
        </xdr:nvCxnSpPr>
        <xdr:spPr>
          <a:xfrm>
            <a:off x="6000750" y="22336125"/>
            <a:ext cx="113189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7" name="Straight Connector 696">
            <a:extLst>
              <a:ext uri="{FF2B5EF4-FFF2-40B4-BE49-F238E27FC236}">
                <a16:creationId xmlns:a16="http://schemas.microsoft.com/office/drawing/2014/main" id="{BF8353CB-DD6F-4F05-B0AF-0611503588C2}"/>
              </a:ext>
            </a:extLst>
          </xdr:cNvPr>
          <xdr:cNvCxnSpPr/>
        </xdr:nvCxnSpPr>
        <xdr:spPr>
          <a:xfrm>
            <a:off x="6943730" y="22264693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8" name="Straight Connector 697">
            <a:extLst>
              <a:ext uri="{FF2B5EF4-FFF2-40B4-BE49-F238E27FC236}">
                <a16:creationId xmlns:a16="http://schemas.microsoft.com/office/drawing/2014/main" id="{57921EC8-E7C4-4A22-B61E-0A5F0F7ED49D}"/>
              </a:ext>
            </a:extLst>
          </xdr:cNvPr>
          <xdr:cNvCxnSpPr/>
        </xdr:nvCxnSpPr>
        <xdr:spPr>
          <a:xfrm flipH="1">
            <a:off x="6953257" y="2214562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9" name="Straight Connector 698">
            <a:extLst>
              <a:ext uri="{FF2B5EF4-FFF2-40B4-BE49-F238E27FC236}">
                <a16:creationId xmlns:a16="http://schemas.microsoft.com/office/drawing/2014/main" id="{0FACBACD-7CB8-409E-83A3-7047BF6E551D}"/>
              </a:ext>
            </a:extLst>
          </xdr:cNvPr>
          <xdr:cNvCxnSpPr/>
        </xdr:nvCxnSpPr>
        <xdr:spPr>
          <a:xfrm flipH="1">
            <a:off x="7019931" y="2214562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0" name="Straight Connector 699">
            <a:extLst>
              <a:ext uri="{FF2B5EF4-FFF2-40B4-BE49-F238E27FC236}">
                <a16:creationId xmlns:a16="http://schemas.microsoft.com/office/drawing/2014/main" id="{E0B9DC9E-6650-4CCF-B774-88A958A2CCE8}"/>
              </a:ext>
            </a:extLst>
          </xdr:cNvPr>
          <xdr:cNvCxnSpPr/>
        </xdr:nvCxnSpPr>
        <xdr:spPr>
          <a:xfrm flipH="1">
            <a:off x="7077081" y="2215039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" name="Straight Connector 700">
            <a:extLst>
              <a:ext uri="{FF2B5EF4-FFF2-40B4-BE49-F238E27FC236}">
                <a16:creationId xmlns:a16="http://schemas.microsoft.com/office/drawing/2014/main" id="{C55E437A-FB2E-421F-8BBC-9D3F2585CD5C}"/>
              </a:ext>
            </a:extLst>
          </xdr:cNvPr>
          <xdr:cNvCxnSpPr/>
        </xdr:nvCxnSpPr>
        <xdr:spPr>
          <a:xfrm flipH="1">
            <a:off x="7143755" y="2214562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2" name="Straight Connector 701">
            <a:extLst>
              <a:ext uri="{FF2B5EF4-FFF2-40B4-BE49-F238E27FC236}">
                <a16:creationId xmlns:a16="http://schemas.microsoft.com/office/drawing/2014/main" id="{8834DD30-7EBC-4125-9B5B-21B7A5DD62D8}"/>
              </a:ext>
            </a:extLst>
          </xdr:cNvPr>
          <xdr:cNvCxnSpPr/>
        </xdr:nvCxnSpPr>
        <xdr:spPr>
          <a:xfrm flipH="1">
            <a:off x="7200906" y="2214562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3" name="Straight Connector 702">
            <a:extLst>
              <a:ext uri="{FF2B5EF4-FFF2-40B4-BE49-F238E27FC236}">
                <a16:creationId xmlns:a16="http://schemas.microsoft.com/office/drawing/2014/main" id="{9C4EB5BB-5A52-44CB-9C13-3C904B119046}"/>
              </a:ext>
            </a:extLst>
          </xdr:cNvPr>
          <xdr:cNvCxnSpPr/>
        </xdr:nvCxnSpPr>
        <xdr:spPr>
          <a:xfrm flipH="1">
            <a:off x="7253293" y="2214562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" name="Straight Connector 703">
            <a:extLst>
              <a:ext uri="{FF2B5EF4-FFF2-40B4-BE49-F238E27FC236}">
                <a16:creationId xmlns:a16="http://schemas.microsoft.com/office/drawing/2014/main" id="{6C5C7127-BC3B-45EC-BCF9-F62BDA2104CE}"/>
              </a:ext>
            </a:extLst>
          </xdr:cNvPr>
          <xdr:cNvCxnSpPr/>
        </xdr:nvCxnSpPr>
        <xdr:spPr>
          <a:xfrm>
            <a:off x="6967531" y="24464960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5" name="Straight Connector 704">
            <a:extLst>
              <a:ext uri="{FF2B5EF4-FFF2-40B4-BE49-F238E27FC236}">
                <a16:creationId xmlns:a16="http://schemas.microsoft.com/office/drawing/2014/main" id="{D85E6C08-BC64-4E2C-97A2-0B7CD03B14DB}"/>
              </a:ext>
            </a:extLst>
          </xdr:cNvPr>
          <xdr:cNvCxnSpPr/>
        </xdr:nvCxnSpPr>
        <xdr:spPr>
          <a:xfrm flipH="1">
            <a:off x="6867520" y="2446495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6" name="Straight Connector 705">
            <a:extLst>
              <a:ext uri="{FF2B5EF4-FFF2-40B4-BE49-F238E27FC236}">
                <a16:creationId xmlns:a16="http://schemas.microsoft.com/office/drawing/2014/main" id="{6E1531B2-34B5-4CED-8A6F-778AF5DECE32}"/>
              </a:ext>
            </a:extLst>
          </xdr:cNvPr>
          <xdr:cNvCxnSpPr/>
        </xdr:nvCxnSpPr>
        <xdr:spPr>
          <a:xfrm flipH="1">
            <a:off x="6934194" y="2446495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7" name="Straight Connector 706">
            <a:extLst>
              <a:ext uri="{FF2B5EF4-FFF2-40B4-BE49-F238E27FC236}">
                <a16:creationId xmlns:a16="http://schemas.microsoft.com/office/drawing/2014/main" id="{86BC5461-7068-4690-963B-86587E749C6A}"/>
              </a:ext>
            </a:extLst>
          </xdr:cNvPr>
          <xdr:cNvCxnSpPr/>
        </xdr:nvCxnSpPr>
        <xdr:spPr>
          <a:xfrm flipH="1">
            <a:off x="6991344" y="2446972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" name="Straight Connector 707">
            <a:extLst>
              <a:ext uri="{FF2B5EF4-FFF2-40B4-BE49-F238E27FC236}">
                <a16:creationId xmlns:a16="http://schemas.microsoft.com/office/drawing/2014/main" id="{AEF998F3-9B24-4558-A837-87C17E73FC10}"/>
              </a:ext>
            </a:extLst>
          </xdr:cNvPr>
          <xdr:cNvCxnSpPr/>
        </xdr:nvCxnSpPr>
        <xdr:spPr>
          <a:xfrm flipH="1">
            <a:off x="7058018" y="2446495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9" name="Straight Connector 708">
            <a:extLst>
              <a:ext uri="{FF2B5EF4-FFF2-40B4-BE49-F238E27FC236}">
                <a16:creationId xmlns:a16="http://schemas.microsoft.com/office/drawing/2014/main" id="{DFBF533D-C0E7-4F9E-B813-BF37959D6891}"/>
              </a:ext>
            </a:extLst>
          </xdr:cNvPr>
          <xdr:cNvCxnSpPr/>
        </xdr:nvCxnSpPr>
        <xdr:spPr>
          <a:xfrm flipH="1">
            <a:off x="7115169" y="2446495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0" name="Straight Connector 709">
            <a:extLst>
              <a:ext uri="{FF2B5EF4-FFF2-40B4-BE49-F238E27FC236}">
                <a16:creationId xmlns:a16="http://schemas.microsoft.com/office/drawing/2014/main" id="{3C4989D8-AEDD-4D95-A528-2F00A63C6A7A}"/>
              </a:ext>
            </a:extLst>
          </xdr:cNvPr>
          <xdr:cNvCxnSpPr/>
        </xdr:nvCxnSpPr>
        <xdr:spPr>
          <a:xfrm flipH="1">
            <a:off x="7167556" y="2446495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147642</xdr:colOff>
      <xdr:row>165</xdr:row>
      <xdr:rowOff>9525</xdr:rowOff>
    </xdr:from>
    <xdr:to>
      <xdr:col>29</xdr:col>
      <xdr:colOff>42862</xdr:colOff>
      <xdr:row>171</xdr:row>
      <xdr:rowOff>76200</xdr:rowOff>
    </xdr:to>
    <xdr:grpSp>
      <xdr:nvGrpSpPr>
        <xdr:cNvPr id="503" name="Group 502">
          <a:extLst>
            <a:ext uri="{FF2B5EF4-FFF2-40B4-BE49-F238E27FC236}">
              <a16:creationId xmlns:a16="http://schemas.microsoft.com/office/drawing/2014/main" id="{29CEC0A0-4C25-418C-B2EC-144E4AF8F2BC}"/>
            </a:ext>
          </a:extLst>
        </xdr:cNvPr>
        <xdr:cNvGrpSpPr/>
      </xdr:nvGrpSpPr>
      <xdr:grpSpPr>
        <a:xfrm>
          <a:off x="795342" y="24126825"/>
          <a:ext cx="3943345" cy="933450"/>
          <a:chOff x="1119192" y="5191125"/>
          <a:chExt cx="3943345" cy="923925"/>
        </a:xfrm>
      </xdr:grpSpPr>
      <xdr:cxnSp macro="">
        <xdr:nvCxnSpPr>
          <xdr:cNvPr id="399" name="Straight Arrow Connector 398">
            <a:extLst>
              <a:ext uri="{FF2B5EF4-FFF2-40B4-BE49-F238E27FC236}">
                <a16:creationId xmlns:a16="http://schemas.microsoft.com/office/drawing/2014/main" id="{F19104FB-3300-4C49-B508-1A4990293358}"/>
              </a:ext>
            </a:extLst>
          </xdr:cNvPr>
          <xdr:cNvCxnSpPr/>
        </xdr:nvCxnSpPr>
        <xdr:spPr>
          <a:xfrm>
            <a:off x="1300162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Straight Arrow Connector 422">
            <a:extLst>
              <a:ext uri="{FF2B5EF4-FFF2-40B4-BE49-F238E27FC236}">
                <a16:creationId xmlns:a16="http://schemas.microsoft.com/office/drawing/2014/main" id="{62A55FA1-FC26-4428-A3D3-F97C1038626F}"/>
              </a:ext>
            </a:extLst>
          </xdr:cNvPr>
          <xdr:cNvCxnSpPr/>
        </xdr:nvCxnSpPr>
        <xdr:spPr>
          <a:xfrm>
            <a:off x="1457325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Straight Arrow Connector 423">
            <a:extLst>
              <a:ext uri="{FF2B5EF4-FFF2-40B4-BE49-F238E27FC236}">
                <a16:creationId xmlns:a16="http://schemas.microsoft.com/office/drawing/2014/main" id="{10F02365-3533-47AB-83F3-9CCEEFF78067}"/>
              </a:ext>
            </a:extLst>
          </xdr:cNvPr>
          <xdr:cNvCxnSpPr/>
        </xdr:nvCxnSpPr>
        <xdr:spPr>
          <a:xfrm>
            <a:off x="1619250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5" name="Straight Arrow Connector 424">
            <a:extLst>
              <a:ext uri="{FF2B5EF4-FFF2-40B4-BE49-F238E27FC236}">
                <a16:creationId xmlns:a16="http://schemas.microsoft.com/office/drawing/2014/main" id="{FE73C40E-4296-4386-8E81-354F97026366}"/>
              </a:ext>
            </a:extLst>
          </xdr:cNvPr>
          <xdr:cNvCxnSpPr/>
        </xdr:nvCxnSpPr>
        <xdr:spPr>
          <a:xfrm>
            <a:off x="1776413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6" name="Straight Arrow Connector 425">
            <a:extLst>
              <a:ext uri="{FF2B5EF4-FFF2-40B4-BE49-F238E27FC236}">
                <a16:creationId xmlns:a16="http://schemas.microsoft.com/office/drawing/2014/main" id="{6EB43164-9174-4C89-85C9-AAFB24072167}"/>
              </a:ext>
            </a:extLst>
          </xdr:cNvPr>
          <xdr:cNvCxnSpPr/>
        </xdr:nvCxnSpPr>
        <xdr:spPr>
          <a:xfrm>
            <a:off x="1943097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7" name="Straight Arrow Connector 426">
            <a:extLst>
              <a:ext uri="{FF2B5EF4-FFF2-40B4-BE49-F238E27FC236}">
                <a16:creationId xmlns:a16="http://schemas.microsoft.com/office/drawing/2014/main" id="{740336C2-EB44-4429-8A24-373F08409434}"/>
              </a:ext>
            </a:extLst>
          </xdr:cNvPr>
          <xdr:cNvCxnSpPr/>
        </xdr:nvCxnSpPr>
        <xdr:spPr>
          <a:xfrm>
            <a:off x="2105023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Straight Arrow Connector 427">
            <a:extLst>
              <a:ext uri="{FF2B5EF4-FFF2-40B4-BE49-F238E27FC236}">
                <a16:creationId xmlns:a16="http://schemas.microsoft.com/office/drawing/2014/main" id="{DC2C253A-1AD3-4F41-BCED-0006E823CCD1}"/>
              </a:ext>
            </a:extLst>
          </xdr:cNvPr>
          <xdr:cNvCxnSpPr/>
        </xdr:nvCxnSpPr>
        <xdr:spPr>
          <a:xfrm>
            <a:off x="2266948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Straight Arrow Connector 428">
            <a:extLst>
              <a:ext uri="{FF2B5EF4-FFF2-40B4-BE49-F238E27FC236}">
                <a16:creationId xmlns:a16="http://schemas.microsoft.com/office/drawing/2014/main" id="{FD4495E4-0AC1-42D0-A385-A2F89C18F3A0}"/>
              </a:ext>
            </a:extLst>
          </xdr:cNvPr>
          <xdr:cNvCxnSpPr/>
        </xdr:nvCxnSpPr>
        <xdr:spPr>
          <a:xfrm>
            <a:off x="2428874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Straight Arrow Connector 429">
            <a:extLst>
              <a:ext uri="{FF2B5EF4-FFF2-40B4-BE49-F238E27FC236}">
                <a16:creationId xmlns:a16="http://schemas.microsoft.com/office/drawing/2014/main" id="{C41DFF04-3896-4B0E-9EA1-CA08CD263F97}"/>
              </a:ext>
            </a:extLst>
          </xdr:cNvPr>
          <xdr:cNvCxnSpPr/>
        </xdr:nvCxnSpPr>
        <xdr:spPr>
          <a:xfrm>
            <a:off x="2590800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Straight Arrow Connector 430">
            <a:extLst>
              <a:ext uri="{FF2B5EF4-FFF2-40B4-BE49-F238E27FC236}">
                <a16:creationId xmlns:a16="http://schemas.microsoft.com/office/drawing/2014/main" id="{0C2DECB1-B687-4292-99A7-8BE6D48B9265}"/>
              </a:ext>
            </a:extLst>
          </xdr:cNvPr>
          <xdr:cNvCxnSpPr/>
        </xdr:nvCxnSpPr>
        <xdr:spPr>
          <a:xfrm>
            <a:off x="2747963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Straight Arrow Connector 431">
            <a:extLst>
              <a:ext uri="{FF2B5EF4-FFF2-40B4-BE49-F238E27FC236}">
                <a16:creationId xmlns:a16="http://schemas.microsoft.com/office/drawing/2014/main" id="{8048FCDD-0DFE-45D6-96DC-25888487F931}"/>
              </a:ext>
            </a:extLst>
          </xdr:cNvPr>
          <xdr:cNvCxnSpPr/>
        </xdr:nvCxnSpPr>
        <xdr:spPr>
          <a:xfrm>
            <a:off x="2909888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Straight Arrow Connector 432">
            <a:extLst>
              <a:ext uri="{FF2B5EF4-FFF2-40B4-BE49-F238E27FC236}">
                <a16:creationId xmlns:a16="http://schemas.microsoft.com/office/drawing/2014/main" id="{6E5AAC09-C65D-4E8B-8944-59B5EC0567A1}"/>
              </a:ext>
            </a:extLst>
          </xdr:cNvPr>
          <xdr:cNvCxnSpPr/>
        </xdr:nvCxnSpPr>
        <xdr:spPr>
          <a:xfrm>
            <a:off x="3067051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Straight Arrow Connector 433">
            <a:extLst>
              <a:ext uri="{FF2B5EF4-FFF2-40B4-BE49-F238E27FC236}">
                <a16:creationId xmlns:a16="http://schemas.microsoft.com/office/drawing/2014/main" id="{2D9F58B6-FB06-4885-B940-45597824D17A}"/>
              </a:ext>
            </a:extLst>
          </xdr:cNvPr>
          <xdr:cNvCxnSpPr/>
        </xdr:nvCxnSpPr>
        <xdr:spPr>
          <a:xfrm>
            <a:off x="3233735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0" name="Straight Arrow Connector 469">
            <a:extLst>
              <a:ext uri="{FF2B5EF4-FFF2-40B4-BE49-F238E27FC236}">
                <a16:creationId xmlns:a16="http://schemas.microsoft.com/office/drawing/2014/main" id="{995E0F74-0085-45ED-9894-B97C4690901A}"/>
              </a:ext>
            </a:extLst>
          </xdr:cNvPr>
          <xdr:cNvCxnSpPr/>
        </xdr:nvCxnSpPr>
        <xdr:spPr>
          <a:xfrm>
            <a:off x="3395661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1" name="Straight Arrow Connector 470">
            <a:extLst>
              <a:ext uri="{FF2B5EF4-FFF2-40B4-BE49-F238E27FC236}">
                <a16:creationId xmlns:a16="http://schemas.microsoft.com/office/drawing/2014/main" id="{229D2646-4E6F-42BF-AACA-2BECDD3E797C}"/>
              </a:ext>
            </a:extLst>
          </xdr:cNvPr>
          <xdr:cNvCxnSpPr/>
        </xdr:nvCxnSpPr>
        <xdr:spPr>
          <a:xfrm>
            <a:off x="3557586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Straight Arrow Connector 471">
            <a:extLst>
              <a:ext uri="{FF2B5EF4-FFF2-40B4-BE49-F238E27FC236}">
                <a16:creationId xmlns:a16="http://schemas.microsoft.com/office/drawing/2014/main" id="{3C9471B8-48D3-4C73-907E-27649AEC0F3A}"/>
              </a:ext>
            </a:extLst>
          </xdr:cNvPr>
          <xdr:cNvCxnSpPr/>
        </xdr:nvCxnSpPr>
        <xdr:spPr>
          <a:xfrm>
            <a:off x="3719512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Straight Arrow Connector 472">
            <a:extLst>
              <a:ext uri="{FF2B5EF4-FFF2-40B4-BE49-F238E27FC236}">
                <a16:creationId xmlns:a16="http://schemas.microsoft.com/office/drawing/2014/main" id="{83A5320C-7337-4C86-A9D8-839D88D09483}"/>
              </a:ext>
            </a:extLst>
          </xdr:cNvPr>
          <xdr:cNvCxnSpPr/>
        </xdr:nvCxnSpPr>
        <xdr:spPr>
          <a:xfrm>
            <a:off x="3886203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Arrow Connector 473">
            <a:extLst>
              <a:ext uri="{FF2B5EF4-FFF2-40B4-BE49-F238E27FC236}">
                <a16:creationId xmlns:a16="http://schemas.microsoft.com/office/drawing/2014/main" id="{A3C95F1D-1EBC-40F4-80DF-6BF25A98F824}"/>
              </a:ext>
            </a:extLst>
          </xdr:cNvPr>
          <xdr:cNvCxnSpPr/>
        </xdr:nvCxnSpPr>
        <xdr:spPr>
          <a:xfrm>
            <a:off x="4043366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Straight Arrow Connector 475">
            <a:extLst>
              <a:ext uri="{FF2B5EF4-FFF2-40B4-BE49-F238E27FC236}">
                <a16:creationId xmlns:a16="http://schemas.microsoft.com/office/drawing/2014/main" id="{4F7C79DD-8724-463C-9499-C897B326422E}"/>
              </a:ext>
            </a:extLst>
          </xdr:cNvPr>
          <xdr:cNvCxnSpPr/>
        </xdr:nvCxnSpPr>
        <xdr:spPr>
          <a:xfrm>
            <a:off x="4205291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" name="Straight Arrow Connector 476">
            <a:extLst>
              <a:ext uri="{FF2B5EF4-FFF2-40B4-BE49-F238E27FC236}">
                <a16:creationId xmlns:a16="http://schemas.microsoft.com/office/drawing/2014/main" id="{BE413909-017F-4897-AA01-E9F5EC108666}"/>
              </a:ext>
            </a:extLst>
          </xdr:cNvPr>
          <xdr:cNvCxnSpPr/>
        </xdr:nvCxnSpPr>
        <xdr:spPr>
          <a:xfrm>
            <a:off x="4362454" y="5324475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Straight Arrow Connector 477">
            <a:extLst>
              <a:ext uri="{FF2B5EF4-FFF2-40B4-BE49-F238E27FC236}">
                <a16:creationId xmlns:a16="http://schemas.microsoft.com/office/drawing/2014/main" id="{F8E9F324-2291-4A0A-9F01-B06B20BBE6AA}"/>
              </a:ext>
            </a:extLst>
          </xdr:cNvPr>
          <xdr:cNvCxnSpPr/>
        </xdr:nvCxnSpPr>
        <xdr:spPr>
          <a:xfrm>
            <a:off x="4529138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9" name="Straight Arrow Connector 478">
            <a:extLst>
              <a:ext uri="{FF2B5EF4-FFF2-40B4-BE49-F238E27FC236}">
                <a16:creationId xmlns:a16="http://schemas.microsoft.com/office/drawing/2014/main" id="{6F2AEAA3-A9D8-477D-84D0-33A0D4C91E77}"/>
              </a:ext>
            </a:extLst>
          </xdr:cNvPr>
          <xdr:cNvCxnSpPr/>
        </xdr:nvCxnSpPr>
        <xdr:spPr>
          <a:xfrm>
            <a:off x="4691064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Straight Arrow Connector 479">
            <a:extLst>
              <a:ext uri="{FF2B5EF4-FFF2-40B4-BE49-F238E27FC236}">
                <a16:creationId xmlns:a16="http://schemas.microsoft.com/office/drawing/2014/main" id="{9561D74B-6CE6-4368-ABEF-7C0300E02610}"/>
              </a:ext>
            </a:extLst>
          </xdr:cNvPr>
          <xdr:cNvCxnSpPr/>
        </xdr:nvCxnSpPr>
        <xdr:spPr>
          <a:xfrm>
            <a:off x="4852989" y="5329237"/>
            <a:ext cx="0" cy="2857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C5BF9886-A066-4719-9889-329A7D0D902C}"/>
              </a:ext>
            </a:extLst>
          </xdr:cNvPr>
          <xdr:cNvCxnSpPr/>
        </xdr:nvCxnSpPr>
        <xdr:spPr>
          <a:xfrm>
            <a:off x="1300163" y="5324475"/>
            <a:ext cx="35623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2" name="Straight Connector 481">
            <a:extLst>
              <a:ext uri="{FF2B5EF4-FFF2-40B4-BE49-F238E27FC236}">
                <a16:creationId xmlns:a16="http://schemas.microsoft.com/office/drawing/2014/main" id="{AD660C73-6907-4F3F-92D2-33AC0494BE48}"/>
              </a:ext>
            </a:extLst>
          </xdr:cNvPr>
          <xdr:cNvCxnSpPr/>
        </xdr:nvCxnSpPr>
        <xdr:spPr>
          <a:xfrm>
            <a:off x="1300163" y="5614987"/>
            <a:ext cx="356235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6D57EA60-2DA9-4EBC-BFA4-015EE0109D22}"/>
              </a:ext>
            </a:extLst>
          </xdr:cNvPr>
          <xdr:cNvCxnSpPr/>
        </xdr:nvCxnSpPr>
        <xdr:spPr>
          <a:xfrm>
            <a:off x="1295400" y="5795963"/>
            <a:ext cx="0" cy="3190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631381C7-7AB1-4E41-83B3-19E982A3A117}"/>
              </a:ext>
            </a:extLst>
          </xdr:cNvPr>
          <xdr:cNvCxnSpPr/>
        </xdr:nvCxnSpPr>
        <xdr:spPr>
          <a:xfrm>
            <a:off x="1214436" y="6038851"/>
            <a:ext cx="3705225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31F17B16-55E3-4048-97C2-398944E9855F}"/>
              </a:ext>
            </a:extLst>
          </xdr:cNvPr>
          <xdr:cNvCxnSpPr/>
        </xdr:nvCxnSpPr>
        <xdr:spPr>
          <a:xfrm flipH="1">
            <a:off x="1252538" y="5995988"/>
            <a:ext cx="85725" cy="904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5" name="Straight Connector 484">
            <a:extLst>
              <a:ext uri="{FF2B5EF4-FFF2-40B4-BE49-F238E27FC236}">
                <a16:creationId xmlns:a16="http://schemas.microsoft.com/office/drawing/2014/main" id="{AC76FE9D-D1EB-4A35-9059-2D396918290F}"/>
              </a:ext>
            </a:extLst>
          </xdr:cNvPr>
          <xdr:cNvCxnSpPr/>
        </xdr:nvCxnSpPr>
        <xdr:spPr>
          <a:xfrm>
            <a:off x="4857750" y="5791200"/>
            <a:ext cx="0" cy="3190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Straight Connector 485">
            <a:extLst>
              <a:ext uri="{FF2B5EF4-FFF2-40B4-BE49-F238E27FC236}">
                <a16:creationId xmlns:a16="http://schemas.microsoft.com/office/drawing/2014/main" id="{DAEED66C-9A44-4618-A1F7-6FDE19CF8577}"/>
              </a:ext>
            </a:extLst>
          </xdr:cNvPr>
          <xdr:cNvCxnSpPr/>
        </xdr:nvCxnSpPr>
        <xdr:spPr>
          <a:xfrm flipH="1">
            <a:off x="4814888" y="5991225"/>
            <a:ext cx="85725" cy="904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DEC0FFF4-07B5-4C1C-9FB8-21B3C7362B3E}"/>
              </a:ext>
            </a:extLst>
          </xdr:cNvPr>
          <xdr:cNvCxnSpPr/>
        </xdr:nvCxnSpPr>
        <xdr:spPr>
          <a:xfrm flipV="1">
            <a:off x="2428875" y="5191125"/>
            <a:ext cx="219075" cy="247651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" name="Straight Connector 710">
            <a:extLst>
              <a:ext uri="{FF2B5EF4-FFF2-40B4-BE49-F238E27FC236}">
                <a16:creationId xmlns:a16="http://schemas.microsoft.com/office/drawing/2014/main" id="{CFC57F62-DA66-4A5F-AC77-D83CA531AE29}"/>
              </a:ext>
            </a:extLst>
          </xdr:cNvPr>
          <xdr:cNvCxnSpPr/>
        </xdr:nvCxnSpPr>
        <xdr:spPr>
          <a:xfrm>
            <a:off x="1290642" y="5391149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2" name="Straight Connector 711">
            <a:extLst>
              <a:ext uri="{FF2B5EF4-FFF2-40B4-BE49-F238E27FC236}">
                <a16:creationId xmlns:a16="http://schemas.microsoft.com/office/drawing/2014/main" id="{B5DF1D0A-528C-4C7D-B1CE-AA3835BAED56}"/>
              </a:ext>
            </a:extLst>
          </xdr:cNvPr>
          <xdr:cNvCxnSpPr/>
        </xdr:nvCxnSpPr>
        <xdr:spPr>
          <a:xfrm flipH="1">
            <a:off x="1119192" y="5391148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3" name="Straight Connector 712">
            <a:extLst>
              <a:ext uri="{FF2B5EF4-FFF2-40B4-BE49-F238E27FC236}">
                <a16:creationId xmlns:a16="http://schemas.microsoft.com/office/drawing/2014/main" id="{B80CDFDB-4117-43F4-A32D-C72F78DDD459}"/>
              </a:ext>
            </a:extLst>
          </xdr:cNvPr>
          <xdr:cNvCxnSpPr/>
        </xdr:nvCxnSpPr>
        <xdr:spPr>
          <a:xfrm flipH="1">
            <a:off x="1123954" y="5624510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4" name="Straight Connector 713">
            <a:extLst>
              <a:ext uri="{FF2B5EF4-FFF2-40B4-BE49-F238E27FC236}">
                <a16:creationId xmlns:a16="http://schemas.microsoft.com/office/drawing/2014/main" id="{68B05AA9-137C-4ACF-8DC5-2BF59BAC365C}"/>
              </a:ext>
            </a:extLst>
          </xdr:cNvPr>
          <xdr:cNvCxnSpPr/>
        </xdr:nvCxnSpPr>
        <xdr:spPr>
          <a:xfrm flipH="1">
            <a:off x="1123955" y="5548310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5" name="Straight Connector 714">
            <a:extLst>
              <a:ext uri="{FF2B5EF4-FFF2-40B4-BE49-F238E27FC236}">
                <a16:creationId xmlns:a16="http://schemas.microsoft.com/office/drawing/2014/main" id="{8106948F-A859-4D77-9465-ED9D52F03A59}"/>
              </a:ext>
            </a:extLst>
          </xdr:cNvPr>
          <xdr:cNvCxnSpPr/>
        </xdr:nvCxnSpPr>
        <xdr:spPr>
          <a:xfrm flipH="1">
            <a:off x="1123955" y="5686423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6" name="Straight Connector 715">
            <a:extLst>
              <a:ext uri="{FF2B5EF4-FFF2-40B4-BE49-F238E27FC236}">
                <a16:creationId xmlns:a16="http://schemas.microsoft.com/office/drawing/2014/main" id="{F9F374D3-8604-44AD-9DF8-304D58D4112B}"/>
              </a:ext>
            </a:extLst>
          </xdr:cNvPr>
          <xdr:cNvCxnSpPr/>
        </xdr:nvCxnSpPr>
        <xdr:spPr>
          <a:xfrm flipH="1">
            <a:off x="1128717" y="5753098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7" name="Straight Connector 716">
            <a:extLst>
              <a:ext uri="{FF2B5EF4-FFF2-40B4-BE49-F238E27FC236}">
                <a16:creationId xmlns:a16="http://schemas.microsoft.com/office/drawing/2014/main" id="{1C055A31-3094-43A7-B0F3-3A179273537F}"/>
              </a:ext>
            </a:extLst>
          </xdr:cNvPr>
          <xdr:cNvCxnSpPr/>
        </xdr:nvCxnSpPr>
        <xdr:spPr>
          <a:xfrm flipH="1">
            <a:off x="1123955" y="5472110"/>
            <a:ext cx="166688" cy="16668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8" name="Straight Connector 717">
            <a:extLst>
              <a:ext uri="{FF2B5EF4-FFF2-40B4-BE49-F238E27FC236}">
                <a16:creationId xmlns:a16="http://schemas.microsoft.com/office/drawing/2014/main" id="{0EF57452-9D5F-4353-9647-D66CB6E2AD7C}"/>
              </a:ext>
            </a:extLst>
          </xdr:cNvPr>
          <xdr:cNvCxnSpPr/>
        </xdr:nvCxnSpPr>
        <xdr:spPr>
          <a:xfrm>
            <a:off x="4857750" y="5410195"/>
            <a:ext cx="0" cy="37147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9" name="Straight Connector 718">
            <a:extLst>
              <a:ext uri="{FF2B5EF4-FFF2-40B4-BE49-F238E27FC236}">
                <a16:creationId xmlns:a16="http://schemas.microsoft.com/office/drawing/2014/main" id="{88B7602A-7BCD-4F48-8EE8-D378268422EC}"/>
              </a:ext>
            </a:extLst>
          </xdr:cNvPr>
          <xdr:cNvCxnSpPr/>
        </xdr:nvCxnSpPr>
        <xdr:spPr>
          <a:xfrm>
            <a:off x="4857750" y="5405433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0" name="Straight Connector 719">
            <a:extLst>
              <a:ext uri="{FF2B5EF4-FFF2-40B4-BE49-F238E27FC236}">
                <a16:creationId xmlns:a16="http://schemas.microsoft.com/office/drawing/2014/main" id="{81894597-3921-4826-8CA4-613ED6FBC394}"/>
              </a:ext>
            </a:extLst>
          </xdr:cNvPr>
          <xdr:cNvCxnSpPr/>
        </xdr:nvCxnSpPr>
        <xdr:spPr>
          <a:xfrm>
            <a:off x="4857750" y="5481633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1" name="Straight Connector 720">
            <a:extLst>
              <a:ext uri="{FF2B5EF4-FFF2-40B4-BE49-F238E27FC236}">
                <a16:creationId xmlns:a16="http://schemas.microsoft.com/office/drawing/2014/main" id="{6F5A701C-C427-4A98-A3E3-2184427C6007}"/>
              </a:ext>
            </a:extLst>
          </xdr:cNvPr>
          <xdr:cNvCxnSpPr/>
        </xdr:nvCxnSpPr>
        <xdr:spPr>
          <a:xfrm>
            <a:off x="4857750" y="5562595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2" name="Straight Connector 721">
            <a:extLst>
              <a:ext uri="{FF2B5EF4-FFF2-40B4-BE49-F238E27FC236}">
                <a16:creationId xmlns:a16="http://schemas.microsoft.com/office/drawing/2014/main" id="{311575A7-97B0-411B-95E8-8B5C51898964}"/>
              </a:ext>
            </a:extLst>
          </xdr:cNvPr>
          <xdr:cNvCxnSpPr/>
        </xdr:nvCxnSpPr>
        <xdr:spPr>
          <a:xfrm>
            <a:off x="4862512" y="5653083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3" name="Straight Connector 722">
            <a:extLst>
              <a:ext uri="{FF2B5EF4-FFF2-40B4-BE49-F238E27FC236}">
                <a16:creationId xmlns:a16="http://schemas.microsoft.com/office/drawing/2014/main" id="{2E42280C-2B9D-4C94-8383-66B4728416C7}"/>
              </a:ext>
            </a:extLst>
          </xdr:cNvPr>
          <xdr:cNvCxnSpPr/>
        </xdr:nvCxnSpPr>
        <xdr:spPr>
          <a:xfrm>
            <a:off x="4862512" y="5729283"/>
            <a:ext cx="200025" cy="2000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133350</xdr:colOff>
      <xdr:row>4</xdr:row>
      <xdr:rowOff>57150</xdr:rowOff>
    </xdr:from>
    <xdr:to>
      <xdr:col>32</xdr:col>
      <xdr:colOff>9536</xdr:colOff>
      <xdr:row>35</xdr:row>
      <xdr:rowOff>76215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693BF418-D5F2-427F-B480-6E492A2D86D0}"/>
            </a:ext>
          </a:extLst>
        </xdr:cNvPr>
        <xdr:cNvGrpSpPr/>
      </xdr:nvGrpSpPr>
      <xdr:grpSpPr>
        <a:xfrm>
          <a:off x="781050" y="990600"/>
          <a:ext cx="4410086" cy="4448190"/>
          <a:chOff x="781050" y="990600"/>
          <a:chExt cx="4410086" cy="4448190"/>
        </a:xfrm>
      </xdr:grpSpPr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D6957735-15E0-488F-ADC8-AAE1C31A87E2}"/>
              </a:ext>
            </a:extLst>
          </xdr:cNvPr>
          <xdr:cNvSpPr/>
        </xdr:nvSpPr>
        <xdr:spPr>
          <a:xfrm>
            <a:off x="1476375" y="4895850"/>
            <a:ext cx="133350" cy="542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78AACE24-DBFB-45CF-9BCB-BA0678DC90E4}"/>
              </a:ext>
            </a:extLst>
          </xdr:cNvPr>
          <xdr:cNvSpPr/>
        </xdr:nvSpPr>
        <xdr:spPr>
          <a:xfrm>
            <a:off x="4381500" y="4886325"/>
            <a:ext cx="133350" cy="542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CBBA54A3-8B56-4A80-B289-DE202E9D86B7}"/>
              </a:ext>
            </a:extLst>
          </xdr:cNvPr>
          <xdr:cNvSpPr/>
        </xdr:nvSpPr>
        <xdr:spPr>
          <a:xfrm>
            <a:off x="4391025" y="990600"/>
            <a:ext cx="133350" cy="542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38995D66-F29C-441A-ABD4-566714C780BF}"/>
              </a:ext>
            </a:extLst>
          </xdr:cNvPr>
          <xdr:cNvSpPr/>
        </xdr:nvSpPr>
        <xdr:spPr>
          <a:xfrm>
            <a:off x="1466850" y="1038225"/>
            <a:ext cx="133350" cy="542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86A4C386-3F13-4B61-92B5-698D26E2B31F}"/>
              </a:ext>
            </a:extLst>
          </xdr:cNvPr>
          <xdr:cNvSpPr/>
        </xdr:nvSpPr>
        <xdr:spPr>
          <a:xfrm>
            <a:off x="4676775" y="4600575"/>
            <a:ext cx="476249" cy="161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459B5084-1DBD-4D24-A4EB-C795F853CC61}"/>
              </a:ext>
            </a:extLst>
          </xdr:cNvPr>
          <xdr:cNvSpPr/>
        </xdr:nvSpPr>
        <xdr:spPr>
          <a:xfrm>
            <a:off x="4705350" y="1685925"/>
            <a:ext cx="476249" cy="161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C3A7153B-4F96-4D7C-8EEA-A17CE61062DE}"/>
              </a:ext>
            </a:extLst>
          </xdr:cNvPr>
          <xdr:cNvSpPr/>
        </xdr:nvSpPr>
        <xdr:spPr>
          <a:xfrm>
            <a:off x="790576" y="1685925"/>
            <a:ext cx="476249" cy="161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7D5BC8B9-19A2-4A2B-88C3-CE80F91853F7}"/>
              </a:ext>
            </a:extLst>
          </xdr:cNvPr>
          <xdr:cNvSpPr/>
        </xdr:nvSpPr>
        <xdr:spPr>
          <a:xfrm>
            <a:off x="819150" y="4591050"/>
            <a:ext cx="476249" cy="161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6DEB5608-BB4E-4845-B758-418509157762}"/>
              </a:ext>
            </a:extLst>
          </xdr:cNvPr>
          <xdr:cNvSpPr/>
        </xdr:nvSpPr>
        <xdr:spPr>
          <a:xfrm>
            <a:off x="1466849" y="1704975"/>
            <a:ext cx="3057525" cy="3048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DFB2199D-8449-4DB1-B3FF-B6DE8B6549C1}"/>
              </a:ext>
            </a:extLst>
          </xdr:cNvPr>
          <xdr:cNvSpPr/>
        </xdr:nvSpPr>
        <xdr:spPr>
          <a:xfrm>
            <a:off x="1276350" y="1590674"/>
            <a:ext cx="638175" cy="457201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430BF908-BFEB-4167-A795-F632FCD9EFA7}"/>
              </a:ext>
            </a:extLst>
          </xdr:cNvPr>
          <xdr:cNvSpPr/>
        </xdr:nvSpPr>
        <xdr:spPr>
          <a:xfrm>
            <a:off x="4200525" y="1543050"/>
            <a:ext cx="485775" cy="457200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91A87688-C890-4A5E-A197-D8FAC8C5272E}"/>
              </a:ext>
            </a:extLst>
          </xdr:cNvPr>
          <xdr:cNvSpPr/>
        </xdr:nvSpPr>
        <xdr:spPr>
          <a:xfrm rot="16200000">
            <a:off x="4126708" y="4350543"/>
            <a:ext cx="595312" cy="457201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0474B338-2A9B-4E74-BD0F-18C3B7369AC5}"/>
              </a:ext>
            </a:extLst>
          </xdr:cNvPr>
          <xdr:cNvSpPr/>
        </xdr:nvSpPr>
        <xdr:spPr>
          <a:xfrm>
            <a:off x="1304925" y="4438650"/>
            <a:ext cx="485775" cy="457200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D42C993F-D4EA-4E5C-A918-32C3AE201819}"/>
              </a:ext>
            </a:extLst>
          </xdr:cNvPr>
          <xdr:cNvSpPr/>
        </xdr:nvSpPr>
        <xdr:spPr>
          <a:xfrm>
            <a:off x="1533525" y="1771650"/>
            <a:ext cx="2914650" cy="2914650"/>
          </a:xfrm>
          <a:prstGeom prst="rect">
            <a:avLst/>
          </a:prstGeom>
          <a:noFill/>
          <a:ln w="15875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52579604-184E-441A-990B-028B6B45486B}"/>
              </a:ext>
            </a:extLst>
          </xdr:cNvPr>
          <xdr:cNvCxnSpPr/>
        </xdr:nvCxnSpPr>
        <xdr:spPr>
          <a:xfrm>
            <a:off x="1924050" y="1847850"/>
            <a:ext cx="22669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5" name="Straight Connector 724">
            <a:extLst>
              <a:ext uri="{FF2B5EF4-FFF2-40B4-BE49-F238E27FC236}">
                <a16:creationId xmlns:a16="http://schemas.microsoft.com/office/drawing/2014/main" id="{1937C953-B74A-4957-B204-9227D4A46DC8}"/>
              </a:ext>
            </a:extLst>
          </xdr:cNvPr>
          <xdr:cNvCxnSpPr/>
        </xdr:nvCxnSpPr>
        <xdr:spPr>
          <a:xfrm>
            <a:off x="1905000" y="1685925"/>
            <a:ext cx="23050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916C5BEB-02D3-4733-85EC-37E919BE4779}"/>
              </a:ext>
            </a:extLst>
          </xdr:cNvPr>
          <xdr:cNvCxnSpPr/>
        </xdr:nvCxnSpPr>
        <xdr:spPr>
          <a:xfrm>
            <a:off x="1447800" y="2047875"/>
            <a:ext cx="0" cy="24003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6" name="Straight Connector 725">
            <a:extLst>
              <a:ext uri="{FF2B5EF4-FFF2-40B4-BE49-F238E27FC236}">
                <a16:creationId xmlns:a16="http://schemas.microsoft.com/office/drawing/2014/main" id="{17E3E2BC-6D40-44C2-93B0-B0B06057F825}"/>
              </a:ext>
            </a:extLst>
          </xdr:cNvPr>
          <xdr:cNvCxnSpPr/>
        </xdr:nvCxnSpPr>
        <xdr:spPr>
          <a:xfrm>
            <a:off x="1619250" y="2057400"/>
            <a:ext cx="0" cy="23717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7" name="Straight Connector 726">
            <a:extLst>
              <a:ext uri="{FF2B5EF4-FFF2-40B4-BE49-F238E27FC236}">
                <a16:creationId xmlns:a16="http://schemas.microsoft.com/office/drawing/2014/main" id="{B55B9996-3532-46E1-9285-F9867FBE56B6}"/>
              </a:ext>
            </a:extLst>
          </xdr:cNvPr>
          <xdr:cNvCxnSpPr/>
        </xdr:nvCxnSpPr>
        <xdr:spPr>
          <a:xfrm>
            <a:off x="1790700" y="4762500"/>
            <a:ext cx="240982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" name="Straight Connector 727">
            <a:extLst>
              <a:ext uri="{FF2B5EF4-FFF2-40B4-BE49-F238E27FC236}">
                <a16:creationId xmlns:a16="http://schemas.microsoft.com/office/drawing/2014/main" id="{A835E740-4714-409F-9E80-7A63ACCBB590}"/>
              </a:ext>
            </a:extLst>
          </xdr:cNvPr>
          <xdr:cNvCxnSpPr/>
        </xdr:nvCxnSpPr>
        <xdr:spPr>
          <a:xfrm>
            <a:off x="1781175" y="4600575"/>
            <a:ext cx="240982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9" name="Straight Connector 728">
            <a:extLst>
              <a:ext uri="{FF2B5EF4-FFF2-40B4-BE49-F238E27FC236}">
                <a16:creationId xmlns:a16="http://schemas.microsoft.com/office/drawing/2014/main" id="{4EF2B3DA-75E3-4A24-AB45-21A1E9CE2F45}"/>
              </a:ext>
            </a:extLst>
          </xdr:cNvPr>
          <xdr:cNvCxnSpPr/>
        </xdr:nvCxnSpPr>
        <xdr:spPr>
          <a:xfrm>
            <a:off x="4362450" y="1990725"/>
            <a:ext cx="0" cy="23145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0" name="Straight Connector 729">
            <a:extLst>
              <a:ext uri="{FF2B5EF4-FFF2-40B4-BE49-F238E27FC236}">
                <a16:creationId xmlns:a16="http://schemas.microsoft.com/office/drawing/2014/main" id="{EE49D263-2507-491E-9CF0-C72020D4B3AC}"/>
              </a:ext>
            </a:extLst>
          </xdr:cNvPr>
          <xdr:cNvCxnSpPr/>
        </xdr:nvCxnSpPr>
        <xdr:spPr>
          <a:xfrm>
            <a:off x="4533900" y="2000250"/>
            <a:ext cx="0" cy="22955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Connector 503">
            <a:extLst>
              <a:ext uri="{FF2B5EF4-FFF2-40B4-BE49-F238E27FC236}">
                <a16:creationId xmlns:a16="http://schemas.microsoft.com/office/drawing/2014/main" id="{EC0E9D19-130F-482A-9E34-48885602EE3B}"/>
              </a:ext>
            </a:extLst>
          </xdr:cNvPr>
          <xdr:cNvCxnSpPr/>
        </xdr:nvCxnSpPr>
        <xdr:spPr>
          <a:xfrm flipV="1">
            <a:off x="1533525" y="1781175"/>
            <a:ext cx="2905125" cy="291465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" name="Straight Connector 506">
            <a:extLst>
              <a:ext uri="{FF2B5EF4-FFF2-40B4-BE49-F238E27FC236}">
                <a16:creationId xmlns:a16="http://schemas.microsoft.com/office/drawing/2014/main" id="{9C6E4FC8-2D01-41EF-8AB1-2128911F98BB}"/>
              </a:ext>
            </a:extLst>
          </xdr:cNvPr>
          <xdr:cNvCxnSpPr/>
        </xdr:nvCxnSpPr>
        <xdr:spPr>
          <a:xfrm>
            <a:off x="1524000" y="1762125"/>
            <a:ext cx="2914650" cy="291465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" name="Straight Arrow Connector 730">
            <a:extLst>
              <a:ext uri="{FF2B5EF4-FFF2-40B4-BE49-F238E27FC236}">
                <a16:creationId xmlns:a16="http://schemas.microsoft.com/office/drawing/2014/main" id="{75DD602A-E407-4E32-8D0A-B031340225DA}"/>
              </a:ext>
            </a:extLst>
          </xdr:cNvPr>
          <xdr:cNvCxnSpPr/>
        </xdr:nvCxnSpPr>
        <xdr:spPr>
          <a:xfrm>
            <a:off x="3000375" y="3233737"/>
            <a:ext cx="144780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2" name="Straight Arrow Connector 731">
            <a:extLst>
              <a:ext uri="{FF2B5EF4-FFF2-40B4-BE49-F238E27FC236}">
                <a16:creationId xmlns:a16="http://schemas.microsoft.com/office/drawing/2014/main" id="{557A296C-EBBE-4E7E-BBB1-3862C70E91EA}"/>
              </a:ext>
            </a:extLst>
          </xdr:cNvPr>
          <xdr:cNvCxnSpPr/>
        </xdr:nvCxnSpPr>
        <xdr:spPr>
          <a:xfrm>
            <a:off x="3133725" y="3086100"/>
            <a:ext cx="13096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3" name="Straight Arrow Connector 732">
            <a:extLst>
              <a:ext uri="{FF2B5EF4-FFF2-40B4-BE49-F238E27FC236}">
                <a16:creationId xmlns:a16="http://schemas.microsoft.com/office/drawing/2014/main" id="{3F54315F-84ED-43CD-B6E2-2E675C122461}"/>
              </a:ext>
            </a:extLst>
          </xdr:cNvPr>
          <xdr:cNvCxnSpPr/>
        </xdr:nvCxnSpPr>
        <xdr:spPr>
          <a:xfrm>
            <a:off x="3276600" y="2943225"/>
            <a:ext cx="11668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4" name="Straight Arrow Connector 733">
            <a:extLst>
              <a:ext uri="{FF2B5EF4-FFF2-40B4-BE49-F238E27FC236}">
                <a16:creationId xmlns:a16="http://schemas.microsoft.com/office/drawing/2014/main" id="{91C42C25-F0C5-4056-9F64-9D30B74C1790}"/>
              </a:ext>
            </a:extLst>
          </xdr:cNvPr>
          <xdr:cNvCxnSpPr/>
        </xdr:nvCxnSpPr>
        <xdr:spPr>
          <a:xfrm>
            <a:off x="3414712" y="2800350"/>
            <a:ext cx="10334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5" name="Straight Arrow Connector 734">
            <a:extLst>
              <a:ext uri="{FF2B5EF4-FFF2-40B4-BE49-F238E27FC236}">
                <a16:creationId xmlns:a16="http://schemas.microsoft.com/office/drawing/2014/main" id="{290BB19B-0977-467A-9DA7-817567729613}"/>
              </a:ext>
            </a:extLst>
          </xdr:cNvPr>
          <xdr:cNvCxnSpPr/>
        </xdr:nvCxnSpPr>
        <xdr:spPr>
          <a:xfrm>
            <a:off x="3552825" y="2662237"/>
            <a:ext cx="8905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Straight Arrow Connector 735">
            <a:extLst>
              <a:ext uri="{FF2B5EF4-FFF2-40B4-BE49-F238E27FC236}">
                <a16:creationId xmlns:a16="http://schemas.microsoft.com/office/drawing/2014/main" id="{4027045E-AFE4-4CA1-B283-FF6E621392EB}"/>
              </a:ext>
            </a:extLst>
          </xdr:cNvPr>
          <xdr:cNvCxnSpPr/>
        </xdr:nvCxnSpPr>
        <xdr:spPr>
          <a:xfrm>
            <a:off x="3138488" y="3376612"/>
            <a:ext cx="130968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" name="Straight Arrow Connector 736">
            <a:extLst>
              <a:ext uri="{FF2B5EF4-FFF2-40B4-BE49-F238E27FC236}">
                <a16:creationId xmlns:a16="http://schemas.microsoft.com/office/drawing/2014/main" id="{A2815A70-1313-46CA-8491-4835B130FFCB}"/>
              </a:ext>
            </a:extLst>
          </xdr:cNvPr>
          <xdr:cNvCxnSpPr/>
        </xdr:nvCxnSpPr>
        <xdr:spPr>
          <a:xfrm>
            <a:off x="3276600" y="3514725"/>
            <a:ext cx="11715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Straight Arrow Connector 737">
            <a:extLst>
              <a:ext uri="{FF2B5EF4-FFF2-40B4-BE49-F238E27FC236}">
                <a16:creationId xmlns:a16="http://schemas.microsoft.com/office/drawing/2014/main" id="{83E9060D-D55F-4755-991F-EC2861327889}"/>
              </a:ext>
            </a:extLst>
          </xdr:cNvPr>
          <xdr:cNvCxnSpPr/>
        </xdr:nvCxnSpPr>
        <xdr:spPr>
          <a:xfrm>
            <a:off x="3419475" y="3657600"/>
            <a:ext cx="10334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Straight Arrow Connector 738">
            <a:extLst>
              <a:ext uri="{FF2B5EF4-FFF2-40B4-BE49-F238E27FC236}">
                <a16:creationId xmlns:a16="http://schemas.microsoft.com/office/drawing/2014/main" id="{7C66B363-65E0-4063-AEED-AFBE9117BB88}"/>
              </a:ext>
            </a:extLst>
          </xdr:cNvPr>
          <xdr:cNvCxnSpPr/>
        </xdr:nvCxnSpPr>
        <xdr:spPr>
          <a:xfrm>
            <a:off x="3552825" y="3800475"/>
            <a:ext cx="89535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" name="Straight Arrow Connector 739">
            <a:extLst>
              <a:ext uri="{FF2B5EF4-FFF2-40B4-BE49-F238E27FC236}">
                <a16:creationId xmlns:a16="http://schemas.microsoft.com/office/drawing/2014/main" id="{8AAA566F-846C-4868-A8DB-0D441C33F37F}"/>
              </a:ext>
            </a:extLst>
          </xdr:cNvPr>
          <xdr:cNvCxnSpPr/>
        </xdr:nvCxnSpPr>
        <xdr:spPr>
          <a:xfrm>
            <a:off x="3714750" y="3948113"/>
            <a:ext cx="73342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" name="Straight Arrow Connector 740">
            <a:extLst>
              <a:ext uri="{FF2B5EF4-FFF2-40B4-BE49-F238E27FC236}">
                <a16:creationId xmlns:a16="http://schemas.microsoft.com/office/drawing/2014/main" id="{667A11A8-68D6-4CA2-A747-6B4DE338798C}"/>
              </a:ext>
            </a:extLst>
          </xdr:cNvPr>
          <xdr:cNvCxnSpPr/>
        </xdr:nvCxnSpPr>
        <xdr:spPr>
          <a:xfrm>
            <a:off x="3843338" y="4086225"/>
            <a:ext cx="6048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Straight Arrow Connector 741">
            <a:extLst>
              <a:ext uri="{FF2B5EF4-FFF2-40B4-BE49-F238E27FC236}">
                <a16:creationId xmlns:a16="http://schemas.microsoft.com/office/drawing/2014/main" id="{E836E261-8D4C-4A13-B5B1-0AF0DA6DAA7A}"/>
              </a:ext>
            </a:extLst>
          </xdr:cNvPr>
          <xdr:cNvCxnSpPr/>
        </xdr:nvCxnSpPr>
        <xdr:spPr>
          <a:xfrm>
            <a:off x="3986213" y="4229100"/>
            <a:ext cx="4667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" name="Straight Arrow Connector 742">
            <a:extLst>
              <a:ext uri="{FF2B5EF4-FFF2-40B4-BE49-F238E27FC236}">
                <a16:creationId xmlns:a16="http://schemas.microsoft.com/office/drawing/2014/main" id="{5F9A54DE-9740-4D2F-95E7-40F866F5B2DE}"/>
              </a:ext>
            </a:extLst>
          </xdr:cNvPr>
          <xdr:cNvCxnSpPr/>
        </xdr:nvCxnSpPr>
        <xdr:spPr>
          <a:xfrm>
            <a:off x="4138613" y="4376738"/>
            <a:ext cx="3095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" name="Straight Arrow Connector 743">
            <a:extLst>
              <a:ext uri="{FF2B5EF4-FFF2-40B4-BE49-F238E27FC236}">
                <a16:creationId xmlns:a16="http://schemas.microsoft.com/office/drawing/2014/main" id="{3D613F29-C741-4CDD-8E13-EC3B0607E94E}"/>
              </a:ext>
            </a:extLst>
          </xdr:cNvPr>
          <xdr:cNvCxnSpPr/>
        </xdr:nvCxnSpPr>
        <xdr:spPr>
          <a:xfrm>
            <a:off x="4276725" y="4514850"/>
            <a:ext cx="180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Straight Arrow Connector 744">
            <a:extLst>
              <a:ext uri="{FF2B5EF4-FFF2-40B4-BE49-F238E27FC236}">
                <a16:creationId xmlns:a16="http://schemas.microsoft.com/office/drawing/2014/main" id="{7DEA5CCA-BDA9-4AB5-9685-DFB77DAD44B8}"/>
              </a:ext>
            </a:extLst>
          </xdr:cNvPr>
          <xdr:cNvCxnSpPr/>
        </xdr:nvCxnSpPr>
        <xdr:spPr>
          <a:xfrm>
            <a:off x="3705225" y="2514600"/>
            <a:ext cx="73818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" name="Straight Arrow Connector 745">
            <a:extLst>
              <a:ext uri="{FF2B5EF4-FFF2-40B4-BE49-F238E27FC236}">
                <a16:creationId xmlns:a16="http://schemas.microsoft.com/office/drawing/2014/main" id="{9056F25C-5FFB-4C43-8887-B338FAD4629D}"/>
              </a:ext>
            </a:extLst>
          </xdr:cNvPr>
          <xdr:cNvCxnSpPr/>
        </xdr:nvCxnSpPr>
        <xdr:spPr>
          <a:xfrm>
            <a:off x="4281488" y="1943100"/>
            <a:ext cx="166686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" name="Straight Arrow Connector 746">
            <a:extLst>
              <a:ext uri="{FF2B5EF4-FFF2-40B4-BE49-F238E27FC236}">
                <a16:creationId xmlns:a16="http://schemas.microsoft.com/office/drawing/2014/main" id="{904A7BB2-3909-49AA-9182-D538C5240F65}"/>
              </a:ext>
            </a:extLst>
          </xdr:cNvPr>
          <xdr:cNvCxnSpPr/>
        </xdr:nvCxnSpPr>
        <xdr:spPr>
          <a:xfrm>
            <a:off x="4143375" y="2085975"/>
            <a:ext cx="30480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Straight Arrow Connector 747">
            <a:extLst>
              <a:ext uri="{FF2B5EF4-FFF2-40B4-BE49-F238E27FC236}">
                <a16:creationId xmlns:a16="http://schemas.microsoft.com/office/drawing/2014/main" id="{5EA714CE-E82D-4B7C-BEC4-2FD19600E4DD}"/>
              </a:ext>
            </a:extLst>
          </xdr:cNvPr>
          <xdr:cNvCxnSpPr/>
        </xdr:nvCxnSpPr>
        <xdr:spPr>
          <a:xfrm>
            <a:off x="3843338" y="2376488"/>
            <a:ext cx="60007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" name="Straight Arrow Connector 748">
            <a:extLst>
              <a:ext uri="{FF2B5EF4-FFF2-40B4-BE49-F238E27FC236}">
                <a16:creationId xmlns:a16="http://schemas.microsoft.com/office/drawing/2014/main" id="{40314DD7-68BB-48E6-8FC5-3A79D65F68AA}"/>
              </a:ext>
            </a:extLst>
          </xdr:cNvPr>
          <xdr:cNvCxnSpPr/>
        </xdr:nvCxnSpPr>
        <xdr:spPr>
          <a:xfrm>
            <a:off x="3990975" y="2228850"/>
            <a:ext cx="45719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7" name="Straight Arrow Connector 516">
            <a:extLst>
              <a:ext uri="{FF2B5EF4-FFF2-40B4-BE49-F238E27FC236}">
                <a16:creationId xmlns:a16="http://schemas.microsoft.com/office/drawing/2014/main" id="{07A97C7A-34B4-4785-801F-908553088894}"/>
              </a:ext>
            </a:extLst>
          </xdr:cNvPr>
          <xdr:cNvCxnSpPr/>
        </xdr:nvCxnSpPr>
        <xdr:spPr>
          <a:xfrm>
            <a:off x="2995613" y="3228975"/>
            <a:ext cx="0" cy="146208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" name="Straight Arrow Connector 749">
            <a:extLst>
              <a:ext uri="{FF2B5EF4-FFF2-40B4-BE49-F238E27FC236}">
                <a16:creationId xmlns:a16="http://schemas.microsoft.com/office/drawing/2014/main" id="{ACE1E7A2-2515-4BBF-B6CF-A78CF4819DB0}"/>
              </a:ext>
            </a:extLst>
          </xdr:cNvPr>
          <xdr:cNvCxnSpPr/>
        </xdr:nvCxnSpPr>
        <xdr:spPr>
          <a:xfrm>
            <a:off x="3167063" y="3405188"/>
            <a:ext cx="0" cy="1276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Straight Arrow Connector 750">
            <a:extLst>
              <a:ext uri="{FF2B5EF4-FFF2-40B4-BE49-F238E27FC236}">
                <a16:creationId xmlns:a16="http://schemas.microsoft.com/office/drawing/2014/main" id="{7AE86588-75EF-42D1-90C8-7152C148C52C}"/>
              </a:ext>
            </a:extLst>
          </xdr:cNvPr>
          <xdr:cNvCxnSpPr/>
        </xdr:nvCxnSpPr>
        <xdr:spPr>
          <a:xfrm>
            <a:off x="3324225" y="3567113"/>
            <a:ext cx="0" cy="1128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" name="Straight Arrow Connector 751">
            <a:extLst>
              <a:ext uri="{FF2B5EF4-FFF2-40B4-BE49-F238E27FC236}">
                <a16:creationId xmlns:a16="http://schemas.microsoft.com/office/drawing/2014/main" id="{D8B268A9-1C45-419A-99E3-856C7CF30140}"/>
              </a:ext>
            </a:extLst>
          </xdr:cNvPr>
          <xdr:cNvCxnSpPr/>
        </xdr:nvCxnSpPr>
        <xdr:spPr>
          <a:xfrm>
            <a:off x="3486150" y="3714750"/>
            <a:ext cx="0" cy="96678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" name="Straight Arrow Connector 752">
            <a:extLst>
              <a:ext uri="{FF2B5EF4-FFF2-40B4-BE49-F238E27FC236}">
                <a16:creationId xmlns:a16="http://schemas.microsoft.com/office/drawing/2014/main" id="{8E50C77C-A9F2-4368-93DC-94E9164B155F}"/>
              </a:ext>
            </a:extLst>
          </xdr:cNvPr>
          <xdr:cNvCxnSpPr/>
        </xdr:nvCxnSpPr>
        <xdr:spPr>
          <a:xfrm>
            <a:off x="3652838" y="3881438"/>
            <a:ext cx="0" cy="7953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Straight Arrow Connector 753">
            <a:extLst>
              <a:ext uri="{FF2B5EF4-FFF2-40B4-BE49-F238E27FC236}">
                <a16:creationId xmlns:a16="http://schemas.microsoft.com/office/drawing/2014/main" id="{8A046FA1-8EB4-4427-BFBA-387B31A1A169}"/>
              </a:ext>
            </a:extLst>
          </xdr:cNvPr>
          <xdr:cNvCxnSpPr/>
        </xdr:nvCxnSpPr>
        <xdr:spPr>
          <a:xfrm>
            <a:off x="3810001" y="4048125"/>
            <a:ext cx="0" cy="6381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" name="Straight Arrow Connector 754">
            <a:extLst>
              <a:ext uri="{FF2B5EF4-FFF2-40B4-BE49-F238E27FC236}">
                <a16:creationId xmlns:a16="http://schemas.microsoft.com/office/drawing/2014/main" id="{21FB1D74-4801-42CA-A493-16303B1A4A09}"/>
              </a:ext>
            </a:extLst>
          </xdr:cNvPr>
          <xdr:cNvCxnSpPr/>
        </xdr:nvCxnSpPr>
        <xdr:spPr>
          <a:xfrm>
            <a:off x="3976689" y="4214813"/>
            <a:ext cx="0" cy="4667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" name="Straight Arrow Connector 755">
            <a:extLst>
              <a:ext uri="{FF2B5EF4-FFF2-40B4-BE49-F238E27FC236}">
                <a16:creationId xmlns:a16="http://schemas.microsoft.com/office/drawing/2014/main" id="{74DED720-DBF2-44B5-AE86-6B2584FD8AD9}"/>
              </a:ext>
            </a:extLst>
          </xdr:cNvPr>
          <xdr:cNvCxnSpPr/>
        </xdr:nvCxnSpPr>
        <xdr:spPr>
          <a:xfrm>
            <a:off x="4133851" y="4381500"/>
            <a:ext cx="0" cy="2952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Straight Arrow Connector 756">
            <a:extLst>
              <a:ext uri="{FF2B5EF4-FFF2-40B4-BE49-F238E27FC236}">
                <a16:creationId xmlns:a16="http://schemas.microsoft.com/office/drawing/2014/main" id="{DF6E6BA6-E7A2-4307-AB30-9F94CEC14DBB}"/>
              </a:ext>
            </a:extLst>
          </xdr:cNvPr>
          <xdr:cNvCxnSpPr/>
        </xdr:nvCxnSpPr>
        <xdr:spPr>
          <a:xfrm>
            <a:off x="4295776" y="4519613"/>
            <a:ext cx="0" cy="1714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" name="Straight Arrow Connector 757">
            <a:extLst>
              <a:ext uri="{FF2B5EF4-FFF2-40B4-BE49-F238E27FC236}">
                <a16:creationId xmlns:a16="http://schemas.microsoft.com/office/drawing/2014/main" id="{34D75748-EDA8-41AF-8F5E-24DB4CFE0F17}"/>
              </a:ext>
            </a:extLst>
          </xdr:cNvPr>
          <xdr:cNvCxnSpPr/>
        </xdr:nvCxnSpPr>
        <xdr:spPr>
          <a:xfrm>
            <a:off x="2833689" y="3386137"/>
            <a:ext cx="0" cy="129540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Straight Arrow Connector 759">
            <a:extLst>
              <a:ext uri="{FF2B5EF4-FFF2-40B4-BE49-F238E27FC236}">
                <a16:creationId xmlns:a16="http://schemas.microsoft.com/office/drawing/2014/main" id="{1689D2EF-E30F-4FBA-B2B6-D166E5FB4695}"/>
              </a:ext>
            </a:extLst>
          </xdr:cNvPr>
          <xdr:cNvCxnSpPr/>
        </xdr:nvCxnSpPr>
        <xdr:spPr>
          <a:xfrm>
            <a:off x="1704976" y="4510088"/>
            <a:ext cx="0" cy="16667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" name="Straight Arrow Connector 760">
            <a:extLst>
              <a:ext uri="{FF2B5EF4-FFF2-40B4-BE49-F238E27FC236}">
                <a16:creationId xmlns:a16="http://schemas.microsoft.com/office/drawing/2014/main" id="{944EFF9C-72C8-4705-A89A-3CA70FB5A8CB}"/>
              </a:ext>
            </a:extLst>
          </xdr:cNvPr>
          <xdr:cNvCxnSpPr/>
        </xdr:nvCxnSpPr>
        <xdr:spPr>
          <a:xfrm>
            <a:off x="1871664" y="4357688"/>
            <a:ext cx="0" cy="3286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" name="Straight Arrow Connector 761">
            <a:extLst>
              <a:ext uri="{FF2B5EF4-FFF2-40B4-BE49-F238E27FC236}">
                <a16:creationId xmlns:a16="http://schemas.microsoft.com/office/drawing/2014/main" id="{4B2002DD-1F5F-4C0F-A6CE-5B2F477815E2}"/>
              </a:ext>
            </a:extLst>
          </xdr:cNvPr>
          <xdr:cNvCxnSpPr/>
        </xdr:nvCxnSpPr>
        <xdr:spPr>
          <a:xfrm>
            <a:off x="2024063" y="4200525"/>
            <a:ext cx="0" cy="4810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Straight Arrow Connector 762">
            <a:extLst>
              <a:ext uri="{FF2B5EF4-FFF2-40B4-BE49-F238E27FC236}">
                <a16:creationId xmlns:a16="http://schemas.microsoft.com/office/drawing/2014/main" id="{150E3121-87B7-4544-B14B-F2001FD40446}"/>
              </a:ext>
            </a:extLst>
          </xdr:cNvPr>
          <xdr:cNvCxnSpPr/>
        </xdr:nvCxnSpPr>
        <xdr:spPr>
          <a:xfrm>
            <a:off x="2190751" y="4024313"/>
            <a:ext cx="0" cy="6619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" name="Straight Arrow Connector 763">
            <a:extLst>
              <a:ext uri="{FF2B5EF4-FFF2-40B4-BE49-F238E27FC236}">
                <a16:creationId xmlns:a16="http://schemas.microsoft.com/office/drawing/2014/main" id="{A5A2CD47-30D0-43CA-835F-9B5B2A5D8DB7}"/>
              </a:ext>
            </a:extLst>
          </xdr:cNvPr>
          <xdr:cNvCxnSpPr/>
        </xdr:nvCxnSpPr>
        <xdr:spPr>
          <a:xfrm>
            <a:off x="2357438" y="3867150"/>
            <a:ext cx="0" cy="81438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" name="Straight Arrow Connector 764">
            <a:extLst>
              <a:ext uri="{FF2B5EF4-FFF2-40B4-BE49-F238E27FC236}">
                <a16:creationId xmlns:a16="http://schemas.microsoft.com/office/drawing/2014/main" id="{428630D8-3D06-43A6-8693-70C7B827792D}"/>
              </a:ext>
            </a:extLst>
          </xdr:cNvPr>
          <xdr:cNvCxnSpPr/>
        </xdr:nvCxnSpPr>
        <xdr:spPr>
          <a:xfrm>
            <a:off x="2519363" y="3705225"/>
            <a:ext cx="0" cy="9763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6" name="Straight Arrow Connector 765">
            <a:extLst>
              <a:ext uri="{FF2B5EF4-FFF2-40B4-BE49-F238E27FC236}">
                <a16:creationId xmlns:a16="http://schemas.microsoft.com/office/drawing/2014/main" id="{9FE756BA-743C-426A-9541-8314748F1C3A}"/>
              </a:ext>
            </a:extLst>
          </xdr:cNvPr>
          <xdr:cNvCxnSpPr/>
        </xdr:nvCxnSpPr>
        <xdr:spPr>
          <a:xfrm>
            <a:off x="2681289" y="3543300"/>
            <a:ext cx="0" cy="11382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7" name="Straight Connector 766">
            <a:extLst>
              <a:ext uri="{FF2B5EF4-FFF2-40B4-BE49-F238E27FC236}">
                <a16:creationId xmlns:a16="http://schemas.microsoft.com/office/drawing/2014/main" id="{D0FCEFF1-7756-4E4C-8C2C-916F6B501439}"/>
              </a:ext>
            </a:extLst>
          </xdr:cNvPr>
          <xdr:cNvCxnSpPr/>
        </xdr:nvCxnSpPr>
        <xdr:spPr>
          <a:xfrm>
            <a:off x="781050" y="1847850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" name="Straight Connector 767">
            <a:extLst>
              <a:ext uri="{FF2B5EF4-FFF2-40B4-BE49-F238E27FC236}">
                <a16:creationId xmlns:a16="http://schemas.microsoft.com/office/drawing/2014/main" id="{DB165EDB-6611-478B-A6E3-72F2A817A422}"/>
              </a:ext>
            </a:extLst>
          </xdr:cNvPr>
          <xdr:cNvCxnSpPr/>
        </xdr:nvCxnSpPr>
        <xdr:spPr>
          <a:xfrm>
            <a:off x="781050" y="1685925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" name="Straight Connector 239">
            <a:extLst>
              <a:ext uri="{FF2B5EF4-FFF2-40B4-BE49-F238E27FC236}">
                <a16:creationId xmlns:a16="http://schemas.microsoft.com/office/drawing/2014/main" id="{FFE17704-3788-4A66-9330-A787F8F1C76B}"/>
              </a:ext>
            </a:extLst>
          </xdr:cNvPr>
          <xdr:cNvCxnSpPr/>
        </xdr:nvCxnSpPr>
        <xdr:spPr>
          <a:xfrm>
            <a:off x="781050" y="1552576"/>
            <a:ext cx="0" cy="41910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9" name="Straight Connector 768">
            <a:extLst>
              <a:ext uri="{FF2B5EF4-FFF2-40B4-BE49-F238E27FC236}">
                <a16:creationId xmlns:a16="http://schemas.microsoft.com/office/drawing/2014/main" id="{CDFCA542-536D-4688-BAA4-A8711D1ABCE9}"/>
              </a:ext>
            </a:extLst>
          </xdr:cNvPr>
          <xdr:cNvCxnSpPr/>
        </xdr:nvCxnSpPr>
        <xdr:spPr>
          <a:xfrm>
            <a:off x="804852" y="4762499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0" name="Straight Connector 769">
            <a:extLst>
              <a:ext uri="{FF2B5EF4-FFF2-40B4-BE49-F238E27FC236}">
                <a16:creationId xmlns:a16="http://schemas.microsoft.com/office/drawing/2014/main" id="{B6271B35-EA8A-432C-A9CE-B61989FF2019}"/>
              </a:ext>
            </a:extLst>
          </xdr:cNvPr>
          <xdr:cNvCxnSpPr/>
        </xdr:nvCxnSpPr>
        <xdr:spPr>
          <a:xfrm>
            <a:off x="804852" y="4600574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1" name="Straight Connector 770">
            <a:extLst>
              <a:ext uri="{FF2B5EF4-FFF2-40B4-BE49-F238E27FC236}">
                <a16:creationId xmlns:a16="http://schemas.microsoft.com/office/drawing/2014/main" id="{E13EADD3-F8DF-4C17-B869-5F81D6251E61}"/>
              </a:ext>
            </a:extLst>
          </xdr:cNvPr>
          <xdr:cNvCxnSpPr/>
        </xdr:nvCxnSpPr>
        <xdr:spPr>
          <a:xfrm>
            <a:off x="804852" y="4467225"/>
            <a:ext cx="0" cy="41910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2" name="Straight Connector 241">
            <a:extLst>
              <a:ext uri="{FF2B5EF4-FFF2-40B4-BE49-F238E27FC236}">
                <a16:creationId xmlns:a16="http://schemas.microsoft.com/office/drawing/2014/main" id="{385EE105-9FEA-4D2F-A23B-543523FF625F}"/>
              </a:ext>
            </a:extLst>
          </xdr:cNvPr>
          <xdr:cNvCxnSpPr/>
        </xdr:nvCxnSpPr>
        <xdr:spPr>
          <a:xfrm>
            <a:off x="1452564" y="4891100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" name="Straight Connector 771">
            <a:extLst>
              <a:ext uri="{FF2B5EF4-FFF2-40B4-BE49-F238E27FC236}">
                <a16:creationId xmlns:a16="http://schemas.microsoft.com/office/drawing/2014/main" id="{69A9C610-91DF-465E-A8BC-5E72A764010F}"/>
              </a:ext>
            </a:extLst>
          </xdr:cNvPr>
          <xdr:cNvCxnSpPr/>
        </xdr:nvCxnSpPr>
        <xdr:spPr>
          <a:xfrm>
            <a:off x="1624013" y="4895865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Connector 243">
            <a:extLst>
              <a:ext uri="{FF2B5EF4-FFF2-40B4-BE49-F238E27FC236}">
                <a16:creationId xmlns:a16="http://schemas.microsoft.com/office/drawing/2014/main" id="{0BD5369C-21D7-482B-BC45-BFA28660E31A}"/>
              </a:ext>
            </a:extLst>
          </xdr:cNvPr>
          <xdr:cNvCxnSpPr/>
        </xdr:nvCxnSpPr>
        <xdr:spPr>
          <a:xfrm>
            <a:off x="1338263" y="5434013"/>
            <a:ext cx="414337" cy="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" name="Straight Connector 772">
            <a:extLst>
              <a:ext uri="{FF2B5EF4-FFF2-40B4-BE49-F238E27FC236}">
                <a16:creationId xmlns:a16="http://schemas.microsoft.com/office/drawing/2014/main" id="{3799FD50-77B9-4599-9AE7-C72A38EDD70D}"/>
              </a:ext>
            </a:extLst>
          </xdr:cNvPr>
          <xdr:cNvCxnSpPr/>
        </xdr:nvCxnSpPr>
        <xdr:spPr>
          <a:xfrm>
            <a:off x="4367214" y="4872063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" name="Straight Connector 773">
            <a:extLst>
              <a:ext uri="{FF2B5EF4-FFF2-40B4-BE49-F238E27FC236}">
                <a16:creationId xmlns:a16="http://schemas.microsoft.com/office/drawing/2014/main" id="{A82E503D-AA01-4C52-A6B4-F07548CDC87F}"/>
              </a:ext>
            </a:extLst>
          </xdr:cNvPr>
          <xdr:cNvCxnSpPr/>
        </xdr:nvCxnSpPr>
        <xdr:spPr>
          <a:xfrm>
            <a:off x="4533900" y="4876828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" name="Straight Connector 774">
            <a:extLst>
              <a:ext uri="{FF2B5EF4-FFF2-40B4-BE49-F238E27FC236}">
                <a16:creationId xmlns:a16="http://schemas.microsoft.com/office/drawing/2014/main" id="{AE2CD259-F393-4D67-BC1B-5420575D740A}"/>
              </a:ext>
            </a:extLst>
          </xdr:cNvPr>
          <xdr:cNvCxnSpPr/>
        </xdr:nvCxnSpPr>
        <xdr:spPr>
          <a:xfrm>
            <a:off x="4248150" y="5414976"/>
            <a:ext cx="414337" cy="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" name="Straight Connector 775">
            <a:extLst>
              <a:ext uri="{FF2B5EF4-FFF2-40B4-BE49-F238E27FC236}">
                <a16:creationId xmlns:a16="http://schemas.microsoft.com/office/drawing/2014/main" id="{33D352D0-1245-415F-8BFA-C03305AA99C3}"/>
              </a:ext>
            </a:extLst>
          </xdr:cNvPr>
          <xdr:cNvCxnSpPr/>
        </xdr:nvCxnSpPr>
        <xdr:spPr>
          <a:xfrm>
            <a:off x="4686311" y="1847849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" name="Straight Connector 776">
            <a:extLst>
              <a:ext uri="{FF2B5EF4-FFF2-40B4-BE49-F238E27FC236}">
                <a16:creationId xmlns:a16="http://schemas.microsoft.com/office/drawing/2014/main" id="{53103320-18CD-46BA-9013-CC8E4F57F10D}"/>
              </a:ext>
            </a:extLst>
          </xdr:cNvPr>
          <xdr:cNvCxnSpPr/>
        </xdr:nvCxnSpPr>
        <xdr:spPr>
          <a:xfrm>
            <a:off x="4686311" y="1685924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Straight Connector 777">
            <a:extLst>
              <a:ext uri="{FF2B5EF4-FFF2-40B4-BE49-F238E27FC236}">
                <a16:creationId xmlns:a16="http://schemas.microsoft.com/office/drawing/2014/main" id="{8E8A6770-D579-4050-AEE0-6D0103BC1513}"/>
              </a:ext>
            </a:extLst>
          </xdr:cNvPr>
          <xdr:cNvCxnSpPr/>
        </xdr:nvCxnSpPr>
        <xdr:spPr>
          <a:xfrm>
            <a:off x="5191136" y="1562100"/>
            <a:ext cx="0" cy="41910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" name="Straight Connector 778">
            <a:extLst>
              <a:ext uri="{FF2B5EF4-FFF2-40B4-BE49-F238E27FC236}">
                <a16:creationId xmlns:a16="http://schemas.microsoft.com/office/drawing/2014/main" id="{54C4FD18-F471-4F4D-A18D-8B21238520D6}"/>
              </a:ext>
            </a:extLst>
          </xdr:cNvPr>
          <xdr:cNvCxnSpPr/>
        </xdr:nvCxnSpPr>
        <xdr:spPr>
          <a:xfrm>
            <a:off x="4652973" y="4762499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" name="Straight Connector 779">
            <a:extLst>
              <a:ext uri="{FF2B5EF4-FFF2-40B4-BE49-F238E27FC236}">
                <a16:creationId xmlns:a16="http://schemas.microsoft.com/office/drawing/2014/main" id="{83367951-8F23-4B5B-B4F6-A94B94D3120A}"/>
              </a:ext>
            </a:extLst>
          </xdr:cNvPr>
          <xdr:cNvCxnSpPr/>
        </xdr:nvCxnSpPr>
        <xdr:spPr>
          <a:xfrm>
            <a:off x="4652973" y="4600574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1" name="Straight Connector 780">
            <a:extLst>
              <a:ext uri="{FF2B5EF4-FFF2-40B4-BE49-F238E27FC236}">
                <a16:creationId xmlns:a16="http://schemas.microsoft.com/office/drawing/2014/main" id="{0DD61184-5170-4D7A-924F-6966C6682768}"/>
              </a:ext>
            </a:extLst>
          </xdr:cNvPr>
          <xdr:cNvCxnSpPr/>
        </xdr:nvCxnSpPr>
        <xdr:spPr>
          <a:xfrm>
            <a:off x="5157798" y="4476750"/>
            <a:ext cx="0" cy="41910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2" name="Straight Connector 781">
            <a:extLst>
              <a:ext uri="{FF2B5EF4-FFF2-40B4-BE49-F238E27FC236}">
                <a16:creationId xmlns:a16="http://schemas.microsoft.com/office/drawing/2014/main" id="{651EDF5C-0AED-4B6A-93BD-381C241FF6C4}"/>
              </a:ext>
            </a:extLst>
          </xdr:cNvPr>
          <xdr:cNvCxnSpPr/>
        </xdr:nvCxnSpPr>
        <xdr:spPr>
          <a:xfrm>
            <a:off x="1538288" y="4748212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Straight Connector 782">
            <a:extLst>
              <a:ext uri="{FF2B5EF4-FFF2-40B4-BE49-F238E27FC236}">
                <a16:creationId xmlns:a16="http://schemas.microsoft.com/office/drawing/2014/main" id="{05AED5F2-C39B-4933-9614-7CC3BB8E13A6}"/>
              </a:ext>
            </a:extLst>
          </xdr:cNvPr>
          <xdr:cNvCxnSpPr/>
        </xdr:nvCxnSpPr>
        <xdr:spPr>
          <a:xfrm>
            <a:off x="1476375" y="5081586"/>
            <a:ext cx="30337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4" name="Straight Connector 783">
            <a:extLst>
              <a:ext uri="{FF2B5EF4-FFF2-40B4-BE49-F238E27FC236}">
                <a16:creationId xmlns:a16="http://schemas.microsoft.com/office/drawing/2014/main" id="{0D89C596-4219-41E5-B432-3D13BCE26618}"/>
              </a:ext>
            </a:extLst>
          </xdr:cNvPr>
          <xdr:cNvCxnSpPr/>
        </xdr:nvCxnSpPr>
        <xdr:spPr>
          <a:xfrm flipH="1">
            <a:off x="1495425" y="5033961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5" name="Straight Connector 784">
            <a:extLst>
              <a:ext uri="{FF2B5EF4-FFF2-40B4-BE49-F238E27FC236}">
                <a16:creationId xmlns:a16="http://schemas.microsoft.com/office/drawing/2014/main" id="{1BFB8B8B-C6EC-48B4-A262-F36A4CC53846}"/>
              </a:ext>
            </a:extLst>
          </xdr:cNvPr>
          <xdr:cNvCxnSpPr/>
        </xdr:nvCxnSpPr>
        <xdr:spPr>
          <a:xfrm>
            <a:off x="4443410" y="4748212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Straight Connector 785">
            <a:extLst>
              <a:ext uri="{FF2B5EF4-FFF2-40B4-BE49-F238E27FC236}">
                <a16:creationId xmlns:a16="http://schemas.microsoft.com/office/drawing/2014/main" id="{6537FE5F-D6B4-4C6F-9885-7A35F55858F7}"/>
              </a:ext>
            </a:extLst>
          </xdr:cNvPr>
          <xdr:cNvCxnSpPr/>
        </xdr:nvCxnSpPr>
        <xdr:spPr>
          <a:xfrm flipH="1">
            <a:off x="4400547" y="5033961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Connector 278">
            <a:extLst>
              <a:ext uri="{FF2B5EF4-FFF2-40B4-BE49-F238E27FC236}">
                <a16:creationId xmlns:a16="http://schemas.microsoft.com/office/drawing/2014/main" id="{44D1A94B-42FB-4FE0-A2C1-AC543C67BBDE}"/>
              </a:ext>
            </a:extLst>
          </xdr:cNvPr>
          <xdr:cNvCxnSpPr/>
        </xdr:nvCxnSpPr>
        <xdr:spPr>
          <a:xfrm>
            <a:off x="4481513" y="1771650"/>
            <a:ext cx="61436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" name="Straight Connector 284">
            <a:extLst>
              <a:ext uri="{FF2B5EF4-FFF2-40B4-BE49-F238E27FC236}">
                <a16:creationId xmlns:a16="http://schemas.microsoft.com/office/drawing/2014/main" id="{105B3A8A-4F21-4719-A892-CA5EDC87C9AB}"/>
              </a:ext>
            </a:extLst>
          </xdr:cNvPr>
          <xdr:cNvCxnSpPr/>
        </xdr:nvCxnSpPr>
        <xdr:spPr>
          <a:xfrm>
            <a:off x="5019675" y="1709738"/>
            <a:ext cx="0" cy="3076575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20BC2945-8EFD-45B5-8921-CDA1BAAC79BC}"/>
              </a:ext>
            </a:extLst>
          </xdr:cNvPr>
          <xdr:cNvCxnSpPr/>
        </xdr:nvCxnSpPr>
        <xdr:spPr>
          <a:xfrm>
            <a:off x="4476750" y="4681538"/>
            <a:ext cx="6286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Straight Connector 365">
            <a:extLst>
              <a:ext uri="{FF2B5EF4-FFF2-40B4-BE49-F238E27FC236}">
                <a16:creationId xmlns:a16="http://schemas.microsoft.com/office/drawing/2014/main" id="{C7016704-2E83-4FB9-91F9-78097319FAFE}"/>
              </a:ext>
            </a:extLst>
          </xdr:cNvPr>
          <xdr:cNvCxnSpPr/>
        </xdr:nvCxnSpPr>
        <xdr:spPr>
          <a:xfrm flipH="1">
            <a:off x="4981575" y="4643439"/>
            <a:ext cx="71438" cy="809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Connector 390">
            <a:extLst>
              <a:ext uri="{FF2B5EF4-FFF2-40B4-BE49-F238E27FC236}">
                <a16:creationId xmlns:a16="http://schemas.microsoft.com/office/drawing/2014/main" id="{187365ED-C3D2-4F36-9843-9A62C49E79A1}"/>
              </a:ext>
            </a:extLst>
          </xdr:cNvPr>
          <xdr:cNvCxnSpPr/>
        </xdr:nvCxnSpPr>
        <xdr:spPr>
          <a:xfrm flipH="1">
            <a:off x="4981575" y="1733550"/>
            <a:ext cx="76200" cy="85725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6" name="Straight Connector 915">
            <a:extLst>
              <a:ext uri="{FF2B5EF4-FFF2-40B4-BE49-F238E27FC236}">
                <a16:creationId xmlns:a16="http://schemas.microsoft.com/office/drawing/2014/main" id="{053E8C1E-5C89-4721-955D-FB5B9898C02E}"/>
              </a:ext>
            </a:extLst>
          </xdr:cNvPr>
          <xdr:cNvCxnSpPr/>
        </xdr:nvCxnSpPr>
        <xdr:spPr>
          <a:xfrm>
            <a:off x="1447801" y="1052502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7" name="Straight Connector 916">
            <a:extLst>
              <a:ext uri="{FF2B5EF4-FFF2-40B4-BE49-F238E27FC236}">
                <a16:creationId xmlns:a16="http://schemas.microsoft.com/office/drawing/2014/main" id="{D2D41DDE-D252-4C5B-93F5-34B5214B6B8C}"/>
              </a:ext>
            </a:extLst>
          </xdr:cNvPr>
          <xdr:cNvCxnSpPr/>
        </xdr:nvCxnSpPr>
        <xdr:spPr>
          <a:xfrm>
            <a:off x="1619250" y="1047741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8" name="Straight Connector 917">
            <a:extLst>
              <a:ext uri="{FF2B5EF4-FFF2-40B4-BE49-F238E27FC236}">
                <a16:creationId xmlns:a16="http://schemas.microsoft.com/office/drawing/2014/main" id="{19D88E58-B4F1-4338-AA0F-EDAE25F0F36F}"/>
              </a:ext>
            </a:extLst>
          </xdr:cNvPr>
          <xdr:cNvCxnSpPr/>
        </xdr:nvCxnSpPr>
        <xdr:spPr>
          <a:xfrm>
            <a:off x="1347788" y="1047727"/>
            <a:ext cx="414337" cy="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9" name="Straight Connector 918">
            <a:extLst>
              <a:ext uri="{FF2B5EF4-FFF2-40B4-BE49-F238E27FC236}">
                <a16:creationId xmlns:a16="http://schemas.microsoft.com/office/drawing/2014/main" id="{09EDFD38-FFEA-4C1F-8AB8-1A0BD46DB365}"/>
              </a:ext>
            </a:extLst>
          </xdr:cNvPr>
          <xdr:cNvCxnSpPr/>
        </xdr:nvCxnSpPr>
        <xdr:spPr>
          <a:xfrm>
            <a:off x="4362451" y="1004889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0" name="Straight Connector 919">
            <a:extLst>
              <a:ext uri="{FF2B5EF4-FFF2-40B4-BE49-F238E27FC236}">
                <a16:creationId xmlns:a16="http://schemas.microsoft.com/office/drawing/2014/main" id="{2EC2B486-6B9C-412D-9379-5AED4F5154F9}"/>
              </a:ext>
            </a:extLst>
          </xdr:cNvPr>
          <xdr:cNvCxnSpPr/>
        </xdr:nvCxnSpPr>
        <xdr:spPr>
          <a:xfrm>
            <a:off x="4533900" y="1000128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1" name="Straight Connector 920">
            <a:extLst>
              <a:ext uri="{FF2B5EF4-FFF2-40B4-BE49-F238E27FC236}">
                <a16:creationId xmlns:a16="http://schemas.microsoft.com/office/drawing/2014/main" id="{BBB4F69C-3D7E-4B39-AF96-93C533D1F78D}"/>
              </a:ext>
            </a:extLst>
          </xdr:cNvPr>
          <xdr:cNvCxnSpPr/>
        </xdr:nvCxnSpPr>
        <xdr:spPr>
          <a:xfrm>
            <a:off x="4262438" y="1000114"/>
            <a:ext cx="414337" cy="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133350</xdr:colOff>
      <xdr:row>67</xdr:row>
      <xdr:rowOff>66664</xdr:rowOff>
    </xdr:from>
    <xdr:to>
      <xdr:col>32</xdr:col>
      <xdr:colOff>9536</xdr:colOff>
      <xdr:row>98</xdr:row>
      <xdr:rowOff>76215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AB38EBEC-D814-40B7-93C8-0C23FA69E012}"/>
            </a:ext>
          </a:extLst>
        </xdr:cNvPr>
        <xdr:cNvGrpSpPr/>
      </xdr:nvGrpSpPr>
      <xdr:grpSpPr>
        <a:xfrm>
          <a:off x="781050" y="10039339"/>
          <a:ext cx="4410086" cy="4438676"/>
          <a:chOff x="781050" y="10039339"/>
          <a:chExt cx="4410086" cy="4438676"/>
        </a:xfrm>
      </xdr:grpSpPr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ED99F4E8-8203-4DDF-B838-F9F96B7E556C}"/>
              </a:ext>
            </a:extLst>
          </xdr:cNvPr>
          <xdr:cNvSpPr/>
        </xdr:nvSpPr>
        <xdr:spPr>
          <a:xfrm>
            <a:off x="4695825" y="10729913"/>
            <a:ext cx="481013" cy="161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07D31871-0331-4FDB-8BD9-A59853FB009F}"/>
              </a:ext>
            </a:extLst>
          </xdr:cNvPr>
          <xdr:cNvSpPr/>
        </xdr:nvSpPr>
        <xdr:spPr>
          <a:xfrm>
            <a:off x="4672012" y="13644562"/>
            <a:ext cx="476249" cy="161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45847E67-DE22-4D37-8DA8-25D5150395A8}"/>
              </a:ext>
            </a:extLst>
          </xdr:cNvPr>
          <xdr:cNvSpPr/>
        </xdr:nvSpPr>
        <xdr:spPr>
          <a:xfrm>
            <a:off x="819150" y="13639800"/>
            <a:ext cx="476249" cy="161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B5FDBE1D-0583-4A4B-B22C-4741D195DDF9}"/>
              </a:ext>
            </a:extLst>
          </xdr:cNvPr>
          <xdr:cNvSpPr/>
        </xdr:nvSpPr>
        <xdr:spPr>
          <a:xfrm>
            <a:off x="790575" y="10725150"/>
            <a:ext cx="476249" cy="1619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5250A4E2-11D6-4DC6-9684-2009A15FBD00}"/>
              </a:ext>
            </a:extLst>
          </xdr:cNvPr>
          <xdr:cNvSpPr/>
        </xdr:nvSpPr>
        <xdr:spPr>
          <a:xfrm>
            <a:off x="1457325" y="13954125"/>
            <a:ext cx="161925" cy="5048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E741A1D9-CD4E-4D13-AEF0-259DB2B37BFC}"/>
              </a:ext>
            </a:extLst>
          </xdr:cNvPr>
          <xdr:cNvSpPr/>
        </xdr:nvSpPr>
        <xdr:spPr>
          <a:xfrm>
            <a:off x="4371975" y="13925550"/>
            <a:ext cx="161925" cy="5048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D7268442-02E4-404F-827A-0B7B9A2F18AD}"/>
              </a:ext>
            </a:extLst>
          </xdr:cNvPr>
          <xdr:cNvSpPr/>
        </xdr:nvSpPr>
        <xdr:spPr>
          <a:xfrm>
            <a:off x="1457325" y="10106025"/>
            <a:ext cx="161925" cy="5048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49755BBA-CD2D-4D21-B314-30AA06ABF229}"/>
              </a:ext>
            </a:extLst>
          </xdr:cNvPr>
          <xdr:cNvSpPr/>
        </xdr:nvSpPr>
        <xdr:spPr>
          <a:xfrm>
            <a:off x="4362450" y="10058400"/>
            <a:ext cx="161925" cy="5048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C3EB87F7-92D7-47F5-B965-17E7A1DAFA92}"/>
              </a:ext>
            </a:extLst>
          </xdr:cNvPr>
          <xdr:cNvSpPr/>
        </xdr:nvSpPr>
        <xdr:spPr>
          <a:xfrm>
            <a:off x="1466851" y="10744200"/>
            <a:ext cx="3076574" cy="306705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C0F0514F-420E-4106-ABD7-F8E3837BD4DC}"/>
              </a:ext>
            </a:extLst>
          </xdr:cNvPr>
          <xdr:cNvSpPr/>
        </xdr:nvSpPr>
        <xdr:spPr>
          <a:xfrm>
            <a:off x="1276350" y="10629899"/>
            <a:ext cx="638175" cy="457201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F21988E2-D4A7-440F-BC04-5E65D26EB310}"/>
              </a:ext>
            </a:extLst>
          </xdr:cNvPr>
          <xdr:cNvSpPr/>
        </xdr:nvSpPr>
        <xdr:spPr>
          <a:xfrm>
            <a:off x="4200525" y="10582275"/>
            <a:ext cx="485775" cy="457200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7AB96E8A-F07B-4F9C-B990-2A40C822116E}"/>
              </a:ext>
            </a:extLst>
          </xdr:cNvPr>
          <xdr:cNvSpPr/>
        </xdr:nvSpPr>
        <xdr:spPr>
          <a:xfrm rot="16200000">
            <a:off x="4126708" y="13389768"/>
            <a:ext cx="595312" cy="457201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73FF911C-E631-4943-ADB6-F248E1E1D51D}"/>
              </a:ext>
            </a:extLst>
          </xdr:cNvPr>
          <xdr:cNvSpPr/>
        </xdr:nvSpPr>
        <xdr:spPr>
          <a:xfrm>
            <a:off x="1304925" y="13477875"/>
            <a:ext cx="485775" cy="457200"/>
          </a:xfrm>
          <a:prstGeom prst="rect">
            <a:avLst/>
          </a:prstGeom>
          <a:pattFill prst="ltDnDiag">
            <a:fgClr>
              <a:schemeClr val="tx1"/>
            </a:fgClr>
            <a:bgClr>
              <a:schemeClr val="bg1"/>
            </a:bgClr>
          </a:patt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C3935EE7-EAC7-4102-B39C-A087FD15DDA6}"/>
              </a:ext>
            </a:extLst>
          </xdr:cNvPr>
          <xdr:cNvSpPr/>
        </xdr:nvSpPr>
        <xdr:spPr>
          <a:xfrm>
            <a:off x="1533525" y="10810875"/>
            <a:ext cx="2914650" cy="2914650"/>
          </a:xfrm>
          <a:prstGeom prst="rect">
            <a:avLst/>
          </a:prstGeom>
          <a:noFill/>
          <a:ln w="15875">
            <a:solidFill>
              <a:schemeClr val="tx1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27" name="Straight Connector 926">
            <a:extLst>
              <a:ext uri="{FF2B5EF4-FFF2-40B4-BE49-F238E27FC236}">
                <a16:creationId xmlns:a16="http://schemas.microsoft.com/office/drawing/2014/main" id="{319BCCD4-D26A-4E71-998D-36BCE1659698}"/>
              </a:ext>
            </a:extLst>
          </xdr:cNvPr>
          <xdr:cNvCxnSpPr/>
        </xdr:nvCxnSpPr>
        <xdr:spPr>
          <a:xfrm>
            <a:off x="1924050" y="10887075"/>
            <a:ext cx="22669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8" name="Straight Connector 927">
            <a:extLst>
              <a:ext uri="{FF2B5EF4-FFF2-40B4-BE49-F238E27FC236}">
                <a16:creationId xmlns:a16="http://schemas.microsoft.com/office/drawing/2014/main" id="{EA837CE1-D272-4465-AEAC-A1AE01F898F6}"/>
              </a:ext>
            </a:extLst>
          </xdr:cNvPr>
          <xdr:cNvCxnSpPr/>
        </xdr:nvCxnSpPr>
        <xdr:spPr>
          <a:xfrm>
            <a:off x="1905000" y="10725150"/>
            <a:ext cx="230505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9" name="Straight Connector 928">
            <a:extLst>
              <a:ext uri="{FF2B5EF4-FFF2-40B4-BE49-F238E27FC236}">
                <a16:creationId xmlns:a16="http://schemas.microsoft.com/office/drawing/2014/main" id="{8910AC6F-0922-46F1-9D7A-F00F80792D6E}"/>
              </a:ext>
            </a:extLst>
          </xdr:cNvPr>
          <xdr:cNvCxnSpPr/>
        </xdr:nvCxnSpPr>
        <xdr:spPr>
          <a:xfrm>
            <a:off x="1447800" y="11087100"/>
            <a:ext cx="0" cy="240030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0" name="Straight Connector 929">
            <a:extLst>
              <a:ext uri="{FF2B5EF4-FFF2-40B4-BE49-F238E27FC236}">
                <a16:creationId xmlns:a16="http://schemas.microsoft.com/office/drawing/2014/main" id="{7D78A568-F00A-4E9D-B206-84A072ADBD13}"/>
              </a:ext>
            </a:extLst>
          </xdr:cNvPr>
          <xdr:cNvCxnSpPr/>
        </xdr:nvCxnSpPr>
        <xdr:spPr>
          <a:xfrm>
            <a:off x="1619250" y="11096625"/>
            <a:ext cx="0" cy="23717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1" name="Straight Connector 930">
            <a:extLst>
              <a:ext uri="{FF2B5EF4-FFF2-40B4-BE49-F238E27FC236}">
                <a16:creationId xmlns:a16="http://schemas.microsoft.com/office/drawing/2014/main" id="{1A842B43-9456-4327-BF2D-C12F2B86E0AD}"/>
              </a:ext>
            </a:extLst>
          </xdr:cNvPr>
          <xdr:cNvCxnSpPr/>
        </xdr:nvCxnSpPr>
        <xdr:spPr>
          <a:xfrm>
            <a:off x="1790700" y="13801725"/>
            <a:ext cx="240982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2" name="Straight Connector 931">
            <a:extLst>
              <a:ext uri="{FF2B5EF4-FFF2-40B4-BE49-F238E27FC236}">
                <a16:creationId xmlns:a16="http://schemas.microsoft.com/office/drawing/2014/main" id="{C7BF5C67-494D-4BEA-98B4-E449895A94B8}"/>
              </a:ext>
            </a:extLst>
          </xdr:cNvPr>
          <xdr:cNvCxnSpPr/>
        </xdr:nvCxnSpPr>
        <xdr:spPr>
          <a:xfrm>
            <a:off x="1781175" y="13639800"/>
            <a:ext cx="240982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3" name="Straight Connector 932">
            <a:extLst>
              <a:ext uri="{FF2B5EF4-FFF2-40B4-BE49-F238E27FC236}">
                <a16:creationId xmlns:a16="http://schemas.microsoft.com/office/drawing/2014/main" id="{86B56533-CCA8-4E95-B99C-7BC9027C7DBC}"/>
              </a:ext>
            </a:extLst>
          </xdr:cNvPr>
          <xdr:cNvCxnSpPr/>
        </xdr:nvCxnSpPr>
        <xdr:spPr>
          <a:xfrm>
            <a:off x="4362450" y="11029950"/>
            <a:ext cx="0" cy="231457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4" name="Straight Connector 933">
            <a:extLst>
              <a:ext uri="{FF2B5EF4-FFF2-40B4-BE49-F238E27FC236}">
                <a16:creationId xmlns:a16="http://schemas.microsoft.com/office/drawing/2014/main" id="{957DAFD7-C88E-4338-B5D5-DA2CC16FFD47}"/>
              </a:ext>
            </a:extLst>
          </xdr:cNvPr>
          <xdr:cNvCxnSpPr/>
        </xdr:nvCxnSpPr>
        <xdr:spPr>
          <a:xfrm>
            <a:off x="4533900" y="11039475"/>
            <a:ext cx="0" cy="22955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5" name="Straight Connector 934">
            <a:extLst>
              <a:ext uri="{FF2B5EF4-FFF2-40B4-BE49-F238E27FC236}">
                <a16:creationId xmlns:a16="http://schemas.microsoft.com/office/drawing/2014/main" id="{EC93FC1D-C17E-4C48-9264-FB10BE35450F}"/>
              </a:ext>
            </a:extLst>
          </xdr:cNvPr>
          <xdr:cNvCxnSpPr/>
        </xdr:nvCxnSpPr>
        <xdr:spPr>
          <a:xfrm flipV="1">
            <a:off x="1533525" y="10820400"/>
            <a:ext cx="2905125" cy="291465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6" name="Straight Connector 935">
            <a:extLst>
              <a:ext uri="{FF2B5EF4-FFF2-40B4-BE49-F238E27FC236}">
                <a16:creationId xmlns:a16="http://schemas.microsoft.com/office/drawing/2014/main" id="{E2D58CFF-588C-463A-88C5-DD489EF24D48}"/>
              </a:ext>
            </a:extLst>
          </xdr:cNvPr>
          <xdr:cNvCxnSpPr/>
        </xdr:nvCxnSpPr>
        <xdr:spPr>
          <a:xfrm>
            <a:off x="1524000" y="10801350"/>
            <a:ext cx="2914650" cy="2914650"/>
          </a:xfrm>
          <a:prstGeom prst="line">
            <a:avLst/>
          </a:prstGeom>
          <a:ln w="952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7" name="Straight Arrow Connector 936">
            <a:extLst>
              <a:ext uri="{FF2B5EF4-FFF2-40B4-BE49-F238E27FC236}">
                <a16:creationId xmlns:a16="http://schemas.microsoft.com/office/drawing/2014/main" id="{F3A2D524-63DD-4B0F-ADD5-683C879512E9}"/>
              </a:ext>
            </a:extLst>
          </xdr:cNvPr>
          <xdr:cNvCxnSpPr/>
        </xdr:nvCxnSpPr>
        <xdr:spPr>
          <a:xfrm>
            <a:off x="3000375" y="12272962"/>
            <a:ext cx="144780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8" name="Straight Arrow Connector 937">
            <a:extLst>
              <a:ext uri="{FF2B5EF4-FFF2-40B4-BE49-F238E27FC236}">
                <a16:creationId xmlns:a16="http://schemas.microsoft.com/office/drawing/2014/main" id="{B524E170-213F-4A7F-B7CC-F292FDD06D6A}"/>
              </a:ext>
            </a:extLst>
          </xdr:cNvPr>
          <xdr:cNvCxnSpPr/>
        </xdr:nvCxnSpPr>
        <xdr:spPr>
          <a:xfrm>
            <a:off x="3133725" y="12125325"/>
            <a:ext cx="13096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9" name="Straight Arrow Connector 938">
            <a:extLst>
              <a:ext uri="{FF2B5EF4-FFF2-40B4-BE49-F238E27FC236}">
                <a16:creationId xmlns:a16="http://schemas.microsoft.com/office/drawing/2014/main" id="{EA28D270-C33E-43FA-97D0-035C83DC30FF}"/>
              </a:ext>
            </a:extLst>
          </xdr:cNvPr>
          <xdr:cNvCxnSpPr/>
        </xdr:nvCxnSpPr>
        <xdr:spPr>
          <a:xfrm>
            <a:off x="3276600" y="11982450"/>
            <a:ext cx="116681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0" name="Straight Arrow Connector 939">
            <a:extLst>
              <a:ext uri="{FF2B5EF4-FFF2-40B4-BE49-F238E27FC236}">
                <a16:creationId xmlns:a16="http://schemas.microsoft.com/office/drawing/2014/main" id="{856D6EE3-9A0F-4BFF-90F7-6C66A31C1453}"/>
              </a:ext>
            </a:extLst>
          </xdr:cNvPr>
          <xdr:cNvCxnSpPr/>
        </xdr:nvCxnSpPr>
        <xdr:spPr>
          <a:xfrm>
            <a:off x="3414712" y="11839575"/>
            <a:ext cx="10334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1" name="Straight Arrow Connector 940">
            <a:extLst>
              <a:ext uri="{FF2B5EF4-FFF2-40B4-BE49-F238E27FC236}">
                <a16:creationId xmlns:a16="http://schemas.microsoft.com/office/drawing/2014/main" id="{6F3AF495-595E-4632-B5CD-B58501EBEEA9}"/>
              </a:ext>
            </a:extLst>
          </xdr:cNvPr>
          <xdr:cNvCxnSpPr/>
        </xdr:nvCxnSpPr>
        <xdr:spPr>
          <a:xfrm>
            <a:off x="3552825" y="11701462"/>
            <a:ext cx="89058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2" name="Straight Arrow Connector 941">
            <a:extLst>
              <a:ext uri="{FF2B5EF4-FFF2-40B4-BE49-F238E27FC236}">
                <a16:creationId xmlns:a16="http://schemas.microsoft.com/office/drawing/2014/main" id="{6FAF1C13-4783-43FC-A066-CCAB38CD4B26}"/>
              </a:ext>
            </a:extLst>
          </xdr:cNvPr>
          <xdr:cNvCxnSpPr/>
        </xdr:nvCxnSpPr>
        <xdr:spPr>
          <a:xfrm>
            <a:off x="3138488" y="12415837"/>
            <a:ext cx="130968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3" name="Straight Arrow Connector 942">
            <a:extLst>
              <a:ext uri="{FF2B5EF4-FFF2-40B4-BE49-F238E27FC236}">
                <a16:creationId xmlns:a16="http://schemas.microsoft.com/office/drawing/2014/main" id="{320F936F-CA0C-4724-88AC-8368E3939C50}"/>
              </a:ext>
            </a:extLst>
          </xdr:cNvPr>
          <xdr:cNvCxnSpPr/>
        </xdr:nvCxnSpPr>
        <xdr:spPr>
          <a:xfrm>
            <a:off x="3276600" y="12553950"/>
            <a:ext cx="11715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4" name="Straight Arrow Connector 943">
            <a:extLst>
              <a:ext uri="{FF2B5EF4-FFF2-40B4-BE49-F238E27FC236}">
                <a16:creationId xmlns:a16="http://schemas.microsoft.com/office/drawing/2014/main" id="{07B96177-B8A8-4DAF-8C0A-F3CAE6044794}"/>
              </a:ext>
            </a:extLst>
          </xdr:cNvPr>
          <xdr:cNvCxnSpPr/>
        </xdr:nvCxnSpPr>
        <xdr:spPr>
          <a:xfrm>
            <a:off x="3419475" y="12696825"/>
            <a:ext cx="103346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5" name="Straight Arrow Connector 944">
            <a:extLst>
              <a:ext uri="{FF2B5EF4-FFF2-40B4-BE49-F238E27FC236}">
                <a16:creationId xmlns:a16="http://schemas.microsoft.com/office/drawing/2014/main" id="{627C8CFD-1B0B-4FFE-9FAE-5826CF81AFB2}"/>
              </a:ext>
            </a:extLst>
          </xdr:cNvPr>
          <xdr:cNvCxnSpPr/>
        </xdr:nvCxnSpPr>
        <xdr:spPr>
          <a:xfrm>
            <a:off x="3552825" y="12839700"/>
            <a:ext cx="89535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6" name="Straight Arrow Connector 945">
            <a:extLst>
              <a:ext uri="{FF2B5EF4-FFF2-40B4-BE49-F238E27FC236}">
                <a16:creationId xmlns:a16="http://schemas.microsoft.com/office/drawing/2014/main" id="{58C949F5-14A3-49BA-AA4A-7040D4D7E77D}"/>
              </a:ext>
            </a:extLst>
          </xdr:cNvPr>
          <xdr:cNvCxnSpPr/>
        </xdr:nvCxnSpPr>
        <xdr:spPr>
          <a:xfrm>
            <a:off x="3714750" y="12987338"/>
            <a:ext cx="73342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7" name="Straight Arrow Connector 946">
            <a:extLst>
              <a:ext uri="{FF2B5EF4-FFF2-40B4-BE49-F238E27FC236}">
                <a16:creationId xmlns:a16="http://schemas.microsoft.com/office/drawing/2014/main" id="{29912444-C083-44CC-8550-1AD22C2FA698}"/>
              </a:ext>
            </a:extLst>
          </xdr:cNvPr>
          <xdr:cNvCxnSpPr/>
        </xdr:nvCxnSpPr>
        <xdr:spPr>
          <a:xfrm>
            <a:off x="3843338" y="13125450"/>
            <a:ext cx="60483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8" name="Straight Arrow Connector 947">
            <a:extLst>
              <a:ext uri="{FF2B5EF4-FFF2-40B4-BE49-F238E27FC236}">
                <a16:creationId xmlns:a16="http://schemas.microsoft.com/office/drawing/2014/main" id="{BE1AE0D7-5F10-4C90-868C-C5A157128C71}"/>
              </a:ext>
            </a:extLst>
          </xdr:cNvPr>
          <xdr:cNvCxnSpPr/>
        </xdr:nvCxnSpPr>
        <xdr:spPr>
          <a:xfrm>
            <a:off x="3986213" y="13268325"/>
            <a:ext cx="4667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9" name="Straight Arrow Connector 948">
            <a:extLst>
              <a:ext uri="{FF2B5EF4-FFF2-40B4-BE49-F238E27FC236}">
                <a16:creationId xmlns:a16="http://schemas.microsoft.com/office/drawing/2014/main" id="{3712C971-7ABE-44F5-8D81-26B996A473B6}"/>
              </a:ext>
            </a:extLst>
          </xdr:cNvPr>
          <xdr:cNvCxnSpPr/>
        </xdr:nvCxnSpPr>
        <xdr:spPr>
          <a:xfrm>
            <a:off x="4138613" y="13415963"/>
            <a:ext cx="309562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0" name="Straight Arrow Connector 949">
            <a:extLst>
              <a:ext uri="{FF2B5EF4-FFF2-40B4-BE49-F238E27FC236}">
                <a16:creationId xmlns:a16="http://schemas.microsoft.com/office/drawing/2014/main" id="{FA7430BC-1A91-4D35-BFDE-543AAB42823F}"/>
              </a:ext>
            </a:extLst>
          </xdr:cNvPr>
          <xdr:cNvCxnSpPr/>
        </xdr:nvCxnSpPr>
        <xdr:spPr>
          <a:xfrm>
            <a:off x="4276725" y="13554075"/>
            <a:ext cx="18097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1" name="Straight Arrow Connector 950">
            <a:extLst>
              <a:ext uri="{FF2B5EF4-FFF2-40B4-BE49-F238E27FC236}">
                <a16:creationId xmlns:a16="http://schemas.microsoft.com/office/drawing/2014/main" id="{0E692321-D771-4124-B0C0-BA80221EF5CA}"/>
              </a:ext>
            </a:extLst>
          </xdr:cNvPr>
          <xdr:cNvCxnSpPr/>
        </xdr:nvCxnSpPr>
        <xdr:spPr>
          <a:xfrm>
            <a:off x="3705225" y="11553825"/>
            <a:ext cx="73818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2" name="Straight Arrow Connector 951">
            <a:extLst>
              <a:ext uri="{FF2B5EF4-FFF2-40B4-BE49-F238E27FC236}">
                <a16:creationId xmlns:a16="http://schemas.microsoft.com/office/drawing/2014/main" id="{1D128F43-390B-41FF-B086-B8917C8FD4F9}"/>
              </a:ext>
            </a:extLst>
          </xdr:cNvPr>
          <xdr:cNvCxnSpPr/>
        </xdr:nvCxnSpPr>
        <xdr:spPr>
          <a:xfrm>
            <a:off x="4281488" y="10982325"/>
            <a:ext cx="166686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3" name="Straight Arrow Connector 952">
            <a:extLst>
              <a:ext uri="{FF2B5EF4-FFF2-40B4-BE49-F238E27FC236}">
                <a16:creationId xmlns:a16="http://schemas.microsoft.com/office/drawing/2014/main" id="{5B2544AC-9331-41A9-B585-14EB8B7A583E}"/>
              </a:ext>
            </a:extLst>
          </xdr:cNvPr>
          <xdr:cNvCxnSpPr/>
        </xdr:nvCxnSpPr>
        <xdr:spPr>
          <a:xfrm>
            <a:off x="4143375" y="11125200"/>
            <a:ext cx="30480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4" name="Straight Arrow Connector 953">
            <a:extLst>
              <a:ext uri="{FF2B5EF4-FFF2-40B4-BE49-F238E27FC236}">
                <a16:creationId xmlns:a16="http://schemas.microsoft.com/office/drawing/2014/main" id="{42A869F2-902F-4061-B451-D48A56B04C23}"/>
              </a:ext>
            </a:extLst>
          </xdr:cNvPr>
          <xdr:cNvCxnSpPr/>
        </xdr:nvCxnSpPr>
        <xdr:spPr>
          <a:xfrm>
            <a:off x="3843338" y="11415713"/>
            <a:ext cx="60007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5" name="Straight Arrow Connector 954">
            <a:extLst>
              <a:ext uri="{FF2B5EF4-FFF2-40B4-BE49-F238E27FC236}">
                <a16:creationId xmlns:a16="http://schemas.microsoft.com/office/drawing/2014/main" id="{1C61E536-038F-4DD3-96A5-30D742465266}"/>
              </a:ext>
            </a:extLst>
          </xdr:cNvPr>
          <xdr:cNvCxnSpPr/>
        </xdr:nvCxnSpPr>
        <xdr:spPr>
          <a:xfrm>
            <a:off x="3990975" y="11268075"/>
            <a:ext cx="457199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6" name="Straight Arrow Connector 955">
            <a:extLst>
              <a:ext uri="{FF2B5EF4-FFF2-40B4-BE49-F238E27FC236}">
                <a16:creationId xmlns:a16="http://schemas.microsoft.com/office/drawing/2014/main" id="{77CB7D8B-3478-4373-955B-5A3F0DD52E97}"/>
              </a:ext>
            </a:extLst>
          </xdr:cNvPr>
          <xdr:cNvCxnSpPr/>
        </xdr:nvCxnSpPr>
        <xdr:spPr>
          <a:xfrm>
            <a:off x="2995613" y="12268200"/>
            <a:ext cx="0" cy="146208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7" name="Straight Arrow Connector 956">
            <a:extLst>
              <a:ext uri="{FF2B5EF4-FFF2-40B4-BE49-F238E27FC236}">
                <a16:creationId xmlns:a16="http://schemas.microsoft.com/office/drawing/2014/main" id="{ABB092F3-4809-417B-AAF1-E994A848BB45}"/>
              </a:ext>
            </a:extLst>
          </xdr:cNvPr>
          <xdr:cNvCxnSpPr/>
        </xdr:nvCxnSpPr>
        <xdr:spPr>
          <a:xfrm>
            <a:off x="3167063" y="12444413"/>
            <a:ext cx="0" cy="12763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8" name="Straight Arrow Connector 957">
            <a:extLst>
              <a:ext uri="{FF2B5EF4-FFF2-40B4-BE49-F238E27FC236}">
                <a16:creationId xmlns:a16="http://schemas.microsoft.com/office/drawing/2014/main" id="{E0E2E501-FB5F-445A-AF54-09E2E01C4863}"/>
              </a:ext>
            </a:extLst>
          </xdr:cNvPr>
          <xdr:cNvCxnSpPr/>
        </xdr:nvCxnSpPr>
        <xdr:spPr>
          <a:xfrm>
            <a:off x="3324225" y="12606338"/>
            <a:ext cx="0" cy="11287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9" name="Straight Arrow Connector 958">
            <a:extLst>
              <a:ext uri="{FF2B5EF4-FFF2-40B4-BE49-F238E27FC236}">
                <a16:creationId xmlns:a16="http://schemas.microsoft.com/office/drawing/2014/main" id="{417722D0-2D56-4585-9DC7-A10CF9F733EF}"/>
              </a:ext>
            </a:extLst>
          </xdr:cNvPr>
          <xdr:cNvCxnSpPr/>
        </xdr:nvCxnSpPr>
        <xdr:spPr>
          <a:xfrm>
            <a:off x="3486150" y="12753975"/>
            <a:ext cx="0" cy="96678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0" name="Straight Arrow Connector 959">
            <a:extLst>
              <a:ext uri="{FF2B5EF4-FFF2-40B4-BE49-F238E27FC236}">
                <a16:creationId xmlns:a16="http://schemas.microsoft.com/office/drawing/2014/main" id="{F84079A7-6C11-46B0-BCD9-93E83C3615F0}"/>
              </a:ext>
            </a:extLst>
          </xdr:cNvPr>
          <xdr:cNvCxnSpPr/>
        </xdr:nvCxnSpPr>
        <xdr:spPr>
          <a:xfrm>
            <a:off x="3652838" y="12920663"/>
            <a:ext cx="0" cy="79533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1" name="Straight Arrow Connector 960">
            <a:extLst>
              <a:ext uri="{FF2B5EF4-FFF2-40B4-BE49-F238E27FC236}">
                <a16:creationId xmlns:a16="http://schemas.microsoft.com/office/drawing/2014/main" id="{F9FA3CB2-74AC-45D1-89F2-878E62AFE740}"/>
              </a:ext>
            </a:extLst>
          </xdr:cNvPr>
          <xdr:cNvCxnSpPr/>
        </xdr:nvCxnSpPr>
        <xdr:spPr>
          <a:xfrm>
            <a:off x="3810001" y="13087350"/>
            <a:ext cx="0" cy="6381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2" name="Straight Arrow Connector 961">
            <a:extLst>
              <a:ext uri="{FF2B5EF4-FFF2-40B4-BE49-F238E27FC236}">
                <a16:creationId xmlns:a16="http://schemas.microsoft.com/office/drawing/2014/main" id="{CF6C5652-73B2-499A-9FC4-4892D97394F7}"/>
              </a:ext>
            </a:extLst>
          </xdr:cNvPr>
          <xdr:cNvCxnSpPr/>
        </xdr:nvCxnSpPr>
        <xdr:spPr>
          <a:xfrm>
            <a:off x="3976689" y="13254038"/>
            <a:ext cx="0" cy="466724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3" name="Straight Arrow Connector 962">
            <a:extLst>
              <a:ext uri="{FF2B5EF4-FFF2-40B4-BE49-F238E27FC236}">
                <a16:creationId xmlns:a16="http://schemas.microsoft.com/office/drawing/2014/main" id="{E5EE0F7F-6B9D-445D-9E60-F9D770EF6589}"/>
              </a:ext>
            </a:extLst>
          </xdr:cNvPr>
          <xdr:cNvCxnSpPr/>
        </xdr:nvCxnSpPr>
        <xdr:spPr>
          <a:xfrm>
            <a:off x="4133851" y="13420725"/>
            <a:ext cx="0" cy="295275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4" name="Straight Arrow Connector 963">
            <a:extLst>
              <a:ext uri="{FF2B5EF4-FFF2-40B4-BE49-F238E27FC236}">
                <a16:creationId xmlns:a16="http://schemas.microsoft.com/office/drawing/2014/main" id="{BF2AB700-351F-4BEE-B85D-C36B56578D2B}"/>
              </a:ext>
            </a:extLst>
          </xdr:cNvPr>
          <xdr:cNvCxnSpPr/>
        </xdr:nvCxnSpPr>
        <xdr:spPr>
          <a:xfrm>
            <a:off x="4295776" y="13558838"/>
            <a:ext cx="0" cy="17145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5" name="Straight Arrow Connector 964">
            <a:extLst>
              <a:ext uri="{FF2B5EF4-FFF2-40B4-BE49-F238E27FC236}">
                <a16:creationId xmlns:a16="http://schemas.microsoft.com/office/drawing/2014/main" id="{E937F96D-F735-41DE-9B41-3DA162E1F403}"/>
              </a:ext>
            </a:extLst>
          </xdr:cNvPr>
          <xdr:cNvCxnSpPr/>
        </xdr:nvCxnSpPr>
        <xdr:spPr>
          <a:xfrm>
            <a:off x="2833689" y="12425362"/>
            <a:ext cx="0" cy="1295401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6" name="Straight Arrow Connector 965">
            <a:extLst>
              <a:ext uri="{FF2B5EF4-FFF2-40B4-BE49-F238E27FC236}">
                <a16:creationId xmlns:a16="http://schemas.microsoft.com/office/drawing/2014/main" id="{20E61BB9-9E91-415A-8C2E-ADB6EA46F51A}"/>
              </a:ext>
            </a:extLst>
          </xdr:cNvPr>
          <xdr:cNvCxnSpPr/>
        </xdr:nvCxnSpPr>
        <xdr:spPr>
          <a:xfrm>
            <a:off x="1704976" y="13549313"/>
            <a:ext cx="0" cy="166679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7" name="Straight Arrow Connector 966">
            <a:extLst>
              <a:ext uri="{FF2B5EF4-FFF2-40B4-BE49-F238E27FC236}">
                <a16:creationId xmlns:a16="http://schemas.microsoft.com/office/drawing/2014/main" id="{273B3C2E-814C-471D-9DE9-BAA746666383}"/>
              </a:ext>
            </a:extLst>
          </xdr:cNvPr>
          <xdr:cNvCxnSpPr/>
        </xdr:nvCxnSpPr>
        <xdr:spPr>
          <a:xfrm>
            <a:off x="1871664" y="13396913"/>
            <a:ext cx="0" cy="32861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8" name="Straight Arrow Connector 967">
            <a:extLst>
              <a:ext uri="{FF2B5EF4-FFF2-40B4-BE49-F238E27FC236}">
                <a16:creationId xmlns:a16="http://schemas.microsoft.com/office/drawing/2014/main" id="{AAE57C3C-0F12-4154-99D7-F7AA5AC65EE8}"/>
              </a:ext>
            </a:extLst>
          </xdr:cNvPr>
          <xdr:cNvCxnSpPr/>
        </xdr:nvCxnSpPr>
        <xdr:spPr>
          <a:xfrm>
            <a:off x="2024063" y="13239750"/>
            <a:ext cx="0" cy="4810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9" name="Straight Arrow Connector 968">
            <a:extLst>
              <a:ext uri="{FF2B5EF4-FFF2-40B4-BE49-F238E27FC236}">
                <a16:creationId xmlns:a16="http://schemas.microsoft.com/office/drawing/2014/main" id="{81D47830-277E-4972-9182-29672C5B87E7}"/>
              </a:ext>
            </a:extLst>
          </xdr:cNvPr>
          <xdr:cNvCxnSpPr/>
        </xdr:nvCxnSpPr>
        <xdr:spPr>
          <a:xfrm>
            <a:off x="2190751" y="13063538"/>
            <a:ext cx="0" cy="661987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0" name="Straight Arrow Connector 969">
            <a:extLst>
              <a:ext uri="{FF2B5EF4-FFF2-40B4-BE49-F238E27FC236}">
                <a16:creationId xmlns:a16="http://schemas.microsoft.com/office/drawing/2014/main" id="{7A1FE9D8-68A3-466E-AB8E-C10180B13D6C}"/>
              </a:ext>
            </a:extLst>
          </xdr:cNvPr>
          <xdr:cNvCxnSpPr/>
        </xdr:nvCxnSpPr>
        <xdr:spPr>
          <a:xfrm>
            <a:off x="2357438" y="12906375"/>
            <a:ext cx="0" cy="81438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1" name="Straight Arrow Connector 970">
            <a:extLst>
              <a:ext uri="{FF2B5EF4-FFF2-40B4-BE49-F238E27FC236}">
                <a16:creationId xmlns:a16="http://schemas.microsoft.com/office/drawing/2014/main" id="{5BF09EC3-2169-4BE8-8E20-6B6EAADF236A}"/>
              </a:ext>
            </a:extLst>
          </xdr:cNvPr>
          <xdr:cNvCxnSpPr/>
        </xdr:nvCxnSpPr>
        <xdr:spPr>
          <a:xfrm>
            <a:off x="2519363" y="12744450"/>
            <a:ext cx="0" cy="976313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2" name="Straight Arrow Connector 971">
            <a:extLst>
              <a:ext uri="{FF2B5EF4-FFF2-40B4-BE49-F238E27FC236}">
                <a16:creationId xmlns:a16="http://schemas.microsoft.com/office/drawing/2014/main" id="{839673E8-07E2-485A-B5CC-E2E31BAE37D8}"/>
              </a:ext>
            </a:extLst>
          </xdr:cNvPr>
          <xdr:cNvCxnSpPr/>
        </xdr:nvCxnSpPr>
        <xdr:spPr>
          <a:xfrm>
            <a:off x="2681289" y="12582525"/>
            <a:ext cx="0" cy="1138238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3" name="Straight Connector 972">
            <a:extLst>
              <a:ext uri="{FF2B5EF4-FFF2-40B4-BE49-F238E27FC236}">
                <a16:creationId xmlns:a16="http://schemas.microsoft.com/office/drawing/2014/main" id="{20FE2CEB-8BA1-4AE0-9AC7-DB5C37B5BDA0}"/>
              </a:ext>
            </a:extLst>
          </xdr:cNvPr>
          <xdr:cNvCxnSpPr/>
        </xdr:nvCxnSpPr>
        <xdr:spPr>
          <a:xfrm>
            <a:off x="781050" y="10887075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4" name="Straight Connector 973">
            <a:extLst>
              <a:ext uri="{FF2B5EF4-FFF2-40B4-BE49-F238E27FC236}">
                <a16:creationId xmlns:a16="http://schemas.microsoft.com/office/drawing/2014/main" id="{3F7F91CE-1FF5-4B3B-88CF-B69714D6208D}"/>
              </a:ext>
            </a:extLst>
          </xdr:cNvPr>
          <xdr:cNvCxnSpPr/>
        </xdr:nvCxnSpPr>
        <xdr:spPr>
          <a:xfrm>
            <a:off x="781050" y="10725150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5" name="Straight Connector 974">
            <a:extLst>
              <a:ext uri="{FF2B5EF4-FFF2-40B4-BE49-F238E27FC236}">
                <a16:creationId xmlns:a16="http://schemas.microsoft.com/office/drawing/2014/main" id="{AA76C419-DD8C-44B9-97D4-492A9234228E}"/>
              </a:ext>
            </a:extLst>
          </xdr:cNvPr>
          <xdr:cNvCxnSpPr/>
        </xdr:nvCxnSpPr>
        <xdr:spPr>
          <a:xfrm>
            <a:off x="781050" y="10591801"/>
            <a:ext cx="0" cy="41910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6" name="Straight Connector 975">
            <a:extLst>
              <a:ext uri="{FF2B5EF4-FFF2-40B4-BE49-F238E27FC236}">
                <a16:creationId xmlns:a16="http://schemas.microsoft.com/office/drawing/2014/main" id="{86867A38-F43B-4B96-8428-65A1163834B8}"/>
              </a:ext>
            </a:extLst>
          </xdr:cNvPr>
          <xdr:cNvCxnSpPr/>
        </xdr:nvCxnSpPr>
        <xdr:spPr>
          <a:xfrm>
            <a:off x="804852" y="13801724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7" name="Straight Connector 976">
            <a:extLst>
              <a:ext uri="{FF2B5EF4-FFF2-40B4-BE49-F238E27FC236}">
                <a16:creationId xmlns:a16="http://schemas.microsoft.com/office/drawing/2014/main" id="{FD872F27-4BD5-4BD5-B4AF-4BEEC1617135}"/>
              </a:ext>
            </a:extLst>
          </xdr:cNvPr>
          <xdr:cNvCxnSpPr/>
        </xdr:nvCxnSpPr>
        <xdr:spPr>
          <a:xfrm>
            <a:off x="804852" y="13639799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8" name="Straight Connector 977">
            <a:extLst>
              <a:ext uri="{FF2B5EF4-FFF2-40B4-BE49-F238E27FC236}">
                <a16:creationId xmlns:a16="http://schemas.microsoft.com/office/drawing/2014/main" id="{77A61197-E741-4BCC-A5FF-9EA916563871}"/>
              </a:ext>
            </a:extLst>
          </xdr:cNvPr>
          <xdr:cNvCxnSpPr/>
        </xdr:nvCxnSpPr>
        <xdr:spPr>
          <a:xfrm>
            <a:off x="804852" y="13506450"/>
            <a:ext cx="0" cy="41910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9" name="Straight Connector 978">
            <a:extLst>
              <a:ext uri="{FF2B5EF4-FFF2-40B4-BE49-F238E27FC236}">
                <a16:creationId xmlns:a16="http://schemas.microsoft.com/office/drawing/2014/main" id="{665D1049-7F9B-4469-8AC2-3F7E5B848CF8}"/>
              </a:ext>
            </a:extLst>
          </xdr:cNvPr>
          <xdr:cNvCxnSpPr/>
        </xdr:nvCxnSpPr>
        <xdr:spPr>
          <a:xfrm>
            <a:off x="1452564" y="13930325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0" name="Straight Connector 979">
            <a:extLst>
              <a:ext uri="{FF2B5EF4-FFF2-40B4-BE49-F238E27FC236}">
                <a16:creationId xmlns:a16="http://schemas.microsoft.com/office/drawing/2014/main" id="{3ACFF82A-C16C-4F8C-9F01-BD9218BE9B85}"/>
              </a:ext>
            </a:extLst>
          </xdr:cNvPr>
          <xdr:cNvCxnSpPr/>
        </xdr:nvCxnSpPr>
        <xdr:spPr>
          <a:xfrm>
            <a:off x="1624013" y="13935090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1" name="Straight Connector 980">
            <a:extLst>
              <a:ext uri="{FF2B5EF4-FFF2-40B4-BE49-F238E27FC236}">
                <a16:creationId xmlns:a16="http://schemas.microsoft.com/office/drawing/2014/main" id="{44AD9D34-1B75-4407-A5FC-515AAAFF8868}"/>
              </a:ext>
            </a:extLst>
          </xdr:cNvPr>
          <xdr:cNvCxnSpPr/>
        </xdr:nvCxnSpPr>
        <xdr:spPr>
          <a:xfrm>
            <a:off x="1338263" y="14473238"/>
            <a:ext cx="414337" cy="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2" name="Straight Connector 981">
            <a:extLst>
              <a:ext uri="{FF2B5EF4-FFF2-40B4-BE49-F238E27FC236}">
                <a16:creationId xmlns:a16="http://schemas.microsoft.com/office/drawing/2014/main" id="{87B1049A-351D-4975-A48B-FE62C391A076}"/>
              </a:ext>
            </a:extLst>
          </xdr:cNvPr>
          <xdr:cNvCxnSpPr/>
        </xdr:nvCxnSpPr>
        <xdr:spPr>
          <a:xfrm>
            <a:off x="4367214" y="13911288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3" name="Straight Connector 982">
            <a:extLst>
              <a:ext uri="{FF2B5EF4-FFF2-40B4-BE49-F238E27FC236}">
                <a16:creationId xmlns:a16="http://schemas.microsoft.com/office/drawing/2014/main" id="{9568D33F-DA4D-41DC-A2BB-42D01A8E2B89}"/>
              </a:ext>
            </a:extLst>
          </xdr:cNvPr>
          <xdr:cNvCxnSpPr/>
        </xdr:nvCxnSpPr>
        <xdr:spPr>
          <a:xfrm>
            <a:off x="4533900" y="13916053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4" name="Straight Connector 983">
            <a:extLst>
              <a:ext uri="{FF2B5EF4-FFF2-40B4-BE49-F238E27FC236}">
                <a16:creationId xmlns:a16="http://schemas.microsoft.com/office/drawing/2014/main" id="{2B83C7A7-9F2D-4BA9-9DE5-5CD603E06A89}"/>
              </a:ext>
            </a:extLst>
          </xdr:cNvPr>
          <xdr:cNvCxnSpPr/>
        </xdr:nvCxnSpPr>
        <xdr:spPr>
          <a:xfrm>
            <a:off x="4248150" y="14454201"/>
            <a:ext cx="414337" cy="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5" name="Straight Connector 984">
            <a:extLst>
              <a:ext uri="{FF2B5EF4-FFF2-40B4-BE49-F238E27FC236}">
                <a16:creationId xmlns:a16="http://schemas.microsoft.com/office/drawing/2014/main" id="{0440AAF9-9787-4608-B7EB-616F2D68BD19}"/>
              </a:ext>
            </a:extLst>
          </xdr:cNvPr>
          <xdr:cNvCxnSpPr/>
        </xdr:nvCxnSpPr>
        <xdr:spPr>
          <a:xfrm>
            <a:off x="4686311" y="10887074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6" name="Straight Connector 985">
            <a:extLst>
              <a:ext uri="{FF2B5EF4-FFF2-40B4-BE49-F238E27FC236}">
                <a16:creationId xmlns:a16="http://schemas.microsoft.com/office/drawing/2014/main" id="{8AB7B280-6422-40E9-8BF1-E3DAAF9B6485}"/>
              </a:ext>
            </a:extLst>
          </xdr:cNvPr>
          <xdr:cNvCxnSpPr/>
        </xdr:nvCxnSpPr>
        <xdr:spPr>
          <a:xfrm>
            <a:off x="4686311" y="10725149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7" name="Straight Connector 986">
            <a:extLst>
              <a:ext uri="{FF2B5EF4-FFF2-40B4-BE49-F238E27FC236}">
                <a16:creationId xmlns:a16="http://schemas.microsoft.com/office/drawing/2014/main" id="{79265276-A5C1-4181-BE50-8249AE377E31}"/>
              </a:ext>
            </a:extLst>
          </xdr:cNvPr>
          <xdr:cNvCxnSpPr/>
        </xdr:nvCxnSpPr>
        <xdr:spPr>
          <a:xfrm>
            <a:off x="5191136" y="10601325"/>
            <a:ext cx="0" cy="41910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8" name="Straight Connector 987">
            <a:extLst>
              <a:ext uri="{FF2B5EF4-FFF2-40B4-BE49-F238E27FC236}">
                <a16:creationId xmlns:a16="http://schemas.microsoft.com/office/drawing/2014/main" id="{AC90664E-3E94-4F5E-BDC4-A72B9DD3D0C3}"/>
              </a:ext>
            </a:extLst>
          </xdr:cNvPr>
          <xdr:cNvCxnSpPr/>
        </xdr:nvCxnSpPr>
        <xdr:spPr>
          <a:xfrm>
            <a:off x="4652973" y="13801724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9" name="Straight Connector 988">
            <a:extLst>
              <a:ext uri="{FF2B5EF4-FFF2-40B4-BE49-F238E27FC236}">
                <a16:creationId xmlns:a16="http://schemas.microsoft.com/office/drawing/2014/main" id="{F0302E33-4F23-4806-8861-0A13ABDC9A1A}"/>
              </a:ext>
            </a:extLst>
          </xdr:cNvPr>
          <xdr:cNvCxnSpPr/>
        </xdr:nvCxnSpPr>
        <xdr:spPr>
          <a:xfrm>
            <a:off x="4652973" y="13639799"/>
            <a:ext cx="500049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0" name="Straight Connector 989">
            <a:extLst>
              <a:ext uri="{FF2B5EF4-FFF2-40B4-BE49-F238E27FC236}">
                <a16:creationId xmlns:a16="http://schemas.microsoft.com/office/drawing/2014/main" id="{F20B7FBD-45A2-447C-B400-483A76220E2A}"/>
              </a:ext>
            </a:extLst>
          </xdr:cNvPr>
          <xdr:cNvCxnSpPr/>
        </xdr:nvCxnSpPr>
        <xdr:spPr>
          <a:xfrm>
            <a:off x="5157798" y="13515975"/>
            <a:ext cx="0" cy="41910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1" name="Straight Connector 990">
            <a:extLst>
              <a:ext uri="{FF2B5EF4-FFF2-40B4-BE49-F238E27FC236}">
                <a16:creationId xmlns:a16="http://schemas.microsoft.com/office/drawing/2014/main" id="{E2496179-28D6-4F2A-8289-A4D127505D62}"/>
              </a:ext>
            </a:extLst>
          </xdr:cNvPr>
          <xdr:cNvCxnSpPr/>
        </xdr:nvCxnSpPr>
        <xdr:spPr>
          <a:xfrm>
            <a:off x="1538288" y="13787437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2" name="Straight Connector 991">
            <a:extLst>
              <a:ext uri="{FF2B5EF4-FFF2-40B4-BE49-F238E27FC236}">
                <a16:creationId xmlns:a16="http://schemas.microsoft.com/office/drawing/2014/main" id="{0802673A-2D70-40C0-BB57-F822FB55B7EE}"/>
              </a:ext>
            </a:extLst>
          </xdr:cNvPr>
          <xdr:cNvCxnSpPr/>
        </xdr:nvCxnSpPr>
        <xdr:spPr>
          <a:xfrm>
            <a:off x="1476375" y="14120811"/>
            <a:ext cx="303371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3" name="Straight Connector 992">
            <a:extLst>
              <a:ext uri="{FF2B5EF4-FFF2-40B4-BE49-F238E27FC236}">
                <a16:creationId xmlns:a16="http://schemas.microsoft.com/office/drawing/2014/main" id="{A45DD927-F167-42FA-945F-59B37A2706FE}"/>
              </a:ext>
            </a:extLst>
          </xdr:cNvPr>
          <xdr:cNvCxnSpPr/>
        </xdr:nvCxnSpPr>
        <xdr:spPr>
          <a:xfrm flipH="1">
            <a:off x="1495425" y="1407318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4" name="Straight Connector 993">
            <a:extLst>
              <a:ext uri="{FF2B5EF4-FFF2-40B4-BE49-F238E27FC236}">
                <a16:creationId xmlns:a16="http://schemas.microsoft.com/office/drawing/2014/main" id="{0AB298A1-2B78-4F7E-9CBC-D0C980055C4A}"/>
              </a:ext>
            </a:extLst>
          </xdr:cNvPr>
          <xdr:cNvCxnSpPr/>
        </xdr:nvCxnSpPr>
        <xdr:spPr>
          <a:xfrm>
            <a:off x="4443410" y="13787437"/>
            <a:ext cx="0" cy="4238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5" name="Straight Connector 994">
            <a:extLst>
              <a:ext uri="{FF2B5EF4-FFF2-40B4-BE49-F238E27FC236}">
                <a16:creationId xmlns:a16="http://schemas.microsoft.com/office/drawing/2014/main" id="{A25D0258-5937-4EA3-8C9A-D951A8A09E30}"/>
              </a:ext>
            </a:extLst>
          </xdr:cNvPr>
          <xdr:cNvCxnSpPr/>
        </xdr:nvCxnSpPr>
        <xdr:spPr>
          <a:xfrm flipH="1">
            <a:off x="4400547" y="14073186"/>
            <a:ext cx="85725" cy="9525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6" name="Straight Connector 995">
            <a:extLst>
              <a:ext uri="{FF2B5EF4-FFF2-40B4-BE49-F238E27FC236}">
                <a16:creationId xmlns:a16="http://schemas.microsoft.com/office/drawing/2014/main" id="{7346B7B5-923E-49B3-AD3C-284EA65644D5}"/>
              </a:ext>
            </a:extLst>
          </xdr:cNvPr>
          <xdr:cNvCxnSpPr/>
        </xdr:nvCxnSpPr>
        <xdr:spPr>
          <a:xfrm>
            <a:off x="4481513" y="10810875"/>
            <a:ext cx="61436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7" name="Straight Connector 996">
            <a:extLst>
              <a:ext uri="{FF2B5EF4-FFF2-40B4-BE49-F238E27FC236}">
                <a16:creationId xmlns:a16="http://schemas.microsoft.com/office/drawing/2014/main" id="{286BAF1F-6CCD-49F3-8767-F05FA1F2A931}"/>
              </a:ext>
            </a:extLst>
          </xdr:cNvPr>
          <xdr:cNvCxnSpPr/>
        </xdr:nvCxnSpPr>
        <xdr:spPr>
          <a:xfrm>
            <a:off x="5019675" y="10748963"/>
            <a:ext cx="0" cy="3076575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8" name="Straight Connector 997">
            <a:extLst>
              <a:ext uri="{FF2B5EF4-FFF2-40B4-BE49-F238E27FC236}">
                <a16:creationId xmlns:a16="http://schemas.microsoft.com/office/drawing/2014/main" id="{A3CFD9C8-B308-49D7-A178-3C38031F5C31}"/>
              </a:ext>
            </a:extLst>
          </xdr:cNvPr>
          <xdr:cNvCxnSpPr/>
        </xdr:nvCxnSpPr>
        <xdr:spPr>
          <a:xfrm>
            <a:off x="4476750" y="13720763"/>
            <a:ext cx="6286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9" name="Straight Connector 998">
            <a:extLst>
              <a:ext uri="{FF2B5EF4-FFF2-40B4-BE49-F238E27FC236}">
                <a16:creationId xmlns:a16="http://schemas.microsoft.com/office/drawing/2014/main" id="{C2E66CE5-D352-41F0-9D24-95DBE968D16B}"/>
              </a:ext>
            </a:extLst>
          </xdr:cNvPr>
          <xdr:cNvCxnSpPr/>
        </xdr:nvCxnSpPr>
        <xdr:spPr>
          <a:xfrm flipH="1">
            <a:off x="4981575" y="13682664"/>
            <a:ext cx="71438" cy="8096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0" name="Straight Connector 999">
            <a:extLst>
              <a:ext uri="{FF2B5EF4-FFF2-40B4-BE49-F238E27FC236}">
                <a16:creationId xmlns:a16="http://schemas.microsoft.com/office/drawing/2014/main" id="{645AA61D-91A0-4C08-B434-73960E039265}"/>
              </a:ext>
            </a:extLst>
          </xdr:cNvPr>
          <xdr:cNvCxnSpPr/>
        </xdr:nvCxnSpPr>
        <xdr:spPr>
          <a:xfrm flipH="1">
            <a:off x="4981575" y="10772775"/>
            <a:ext cx="76200" cy="85725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6" name="Straight Connector 1075">
            <a:extLst>
              <a:ext uri="{FF2B5EF4-FFF2-40B4-BE49-F238E27FC236}">
                <a16:creationId xmlns:a16="http://schemas.microsoft.com/office/drawing/2014/main" id="{D4B78F09-86DA-4DB6-9DE5-F511B5ECE57A}"/>
              </a:ext>
            </a:extLst>
          </xdr:cNvPr>
          <xdr:cNvCxnSpPr/>
        </xdr:nvCxnSpPr>
        <xdr:spPr>
          <a:xfrm>
            <a:off x="1447801" y="10091727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7" name="Straight Connector 1076">
            <a:extLst>
              <a:ext uri="{FF2B5EF4-FFF2-40B4-BE49-F238E27FC236}">
                <a16:creationId xmlns:a16="http://schemas.microsoft.com/office/drawing/2014/main" id="{C034B04B-126D-454D-8627-F81B5AF420FE}"/>
              </a:ext>
            </a:extLst>
          </xdr:cNvPr>
          <xdr:cNvCxnSpPr/>
        </xdr:nvCxnSpPr>
        <xdr:spPr>
          <a:xfrm>
            <a:off x="1619250" y="10086966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Straight Connector 1077">
            <a:extLst>
              <a:ext uri="{FF2B5EF4-FFF2-40B4-BE49-F238E27FC236}">
                <a16:creationId xmlns:a16="http://schemas.microsoft.com/office/drawing/2014/main" id="{849300F7-BA56-48F8-BA9E-4182A4776EE1}"/>
              </a:ext>
            </a:extLst>
          </xdr:cNvPr>
          <xdr:cNvCxnSpPr/>
        </xdr:nvCxnSpPr>
        <xdr:spPr>
          <a:xfrm>
            <a:off x="1347788" y="10086952"/>
            <a:ext cx="414337" cy="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9" name="Straight Connector 1078">
            <a:extLst>
              <a:ext uri="{FF2B5EF4-FFF2-40B4-BE49-F238E27FC236}">
                <a16:creationId xmlns:a16="http://schemas.microsoft.com/office/drawing/2014/main" id="{A1F48F3E-7493-4619-821E-EBFD327CB342}"/>
              </a:ext>
            </a:extLst>
          </xdr:cNvPr>
          <xdr:cNvCxnSpPr/>
        </xdr:nvCxnSpPr>
        <xdr:spPr>
          <a:xfrm>
            <a:off x="4362451" y="10044114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0" name="Straight Connector 1079">
            <a:extLst>
              <a:ext uri="{FF2B5EF4-FFF2-40B4-BE49-F238E27FC236}">
                <a16:creationId xmlns:a16="http://schemas.microsoft.com/office/drawing/2014/main" id="{A1959372-627B-4669-9D47-0A481EB24AD8}"/>
              </a:ext>
            </a:extLst>
          </xdr:cNvPr>
          <xdr:cNvCxnSpPr/>
        </xdr:nvCxnSpPr>
        <xdr:spPr>
          <a:xfrm>
            <a:off x="4533900" y="10039353"/>
            <a:ext cx="0" cy="54292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1" name="Straight Connector 1080">
            <a:extLst>
              <a:ext uri="{FF2B5EF4-FFF2-40B4-BE49-F238E27FC236}">
                <a16:creationId xmlns:a16="http://schemas.microsoft.com/office/drawing/2014/main" id="{B586B915-AC16-45BB-9ABC-C3694B27CA8C}"/>
              </a:ext>
            </a:extLst>
          </xdr:cNvPr>
          <xdr:cNvCxnSpPr/>
        </xdr:nvCxnSpPr>
        <xdr:spPr>
          <a:xfrm>
            <a:off x="4262438" y="10039339"/>
            <a:ext cx="414337" cy="0"/>
          </a:xfrm>
          <a:prstGeom prst="line">
            <a:avLst/>
          </a:prstGeom>
          <a:ln w="158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33</xdr:col>
      <xdr:colOff>114300</xdr:colOff>
      <xdr:row>71</xdr:row>
      <xdr:rowOff>28575</xdr:rowOff>
    </xdr:from>
    <xdr:to>
      <xdr:col>45</xdr:col>
      <xdr:colOff>80959</xdr:colOff>
      <xdr:row>94</xdr:row>
      <xdr:rowOff>28578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FC796CEB-831C-4A4C-80D3-05C528B25939}"/>
            </a:ext>
          </a:extLst>
        </xdr:cNvPr>
        <xdr:cNvGrpSpPr/>
      </xdr:nvGrpSpPr>
      <xdr:grpSpPr>
        <a:xfrm>
          <a:off x="5457825" y="10572750"/>
          <a:ext cx="1909759" cy="3286128"/>
          <a:chOff x="5457825" y="10572750"/>
          <a:chExt cx="1909759" cy="3286128"/>
        </a:xfrm>
      </xdr:grpSpPr>
      <xdr:sp macro="" textlink="">
        <xdr:nvSpPr>
          <xdr:cNvPr id="1083" name="Isosceles Triangle 1082">
            <a:extLst>
              <a:ext uri="{FF2B5EF4-FFF2-40B4-BE49-F238E27FC236}">
                <a16:creationId xmlns:a16="http://schemas.microsoft.com/office/drawing/2014/main" id="{4E8297ED-D29F-4E3B-BF7E-639CB15DE301}"/>
              </a:ext>
            </a:extLst>
          </xdr:cNvPr>
          <xdr:cNvSpPr/>
        </xdr:nvSpPr>
        <xdr:spPr>
          <a:xfrm rot="16200000">
            <a:off x="4586288" y="11672886"/>
            <a:ext cx="2924175" cy="1181102"/>
          </a:xfrm>
          <a:prstGeom prst="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84" name="Straight Arrow Connector 1083">
            <a:extLst>
              <a:ext uri="{FF2B5EF4-FFF2-40B4-BE49-F238E27FC236}">
                <a16:creationId xmlns:a16="http://schemas.microsoft.com/office/drawing/2014/main" id="{DC710885-DF9D-4F2F-A98B-31A3140C789F}"/>
              </a:ext>
            </a:extLst>
          </xdr:cNvPr>
          <xdr:cNvCxnSpPr/>
        </xdr:nvCxnSpPr>
        <xdr:spPr>
          <a:xfrm>
            <a:off x="5476875" y="12258675"/>
            <a:ext cx="116205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Straight Arrow Connector 1084">
            <a:extLst>
              <a:ext uri="{FF2B5EF4-FFF2-40B4-BE49-F238E27FC236}">
                <a16:creationId xmlns:a16="http://schemas.microsoft.com/office/drawing/2014/main" id="{10F96CB9-F258-4E5B-B764-9733FEF21B87}"/>
              </a:ext>
            </a:extLst>
          </xdr:cNvPr>
          <xdr:cNvCxnSpPr/>
        </xdr:nvCxnSpPr>
        <xdr:spPr>
          <a:xfrm>
            <a:off x="5548313" y="12396786"/>
            <a:ext cx="108108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6" name="Straight Arrow Connector 1085">
            <a:extLst>
              <a:ext uri="{FF2B5EF4-FFF2-40B4-BE49-F238E27FC236}">
                <a16:creationId xmlns:a16="http://schemas.microsoft.com/office/drawing/2014/main" id="{F56A2135-7945-4222-83F2-301F7EACEC78}"/>
              </a:ext>
            </a:extLst>
          </xdr:cNvPr>
          <xdr:cNvCxnSpPr/>
        </xdr:nvCxnSpPr>
        <xdr:spPr>
          <a:xfrm>
            <a:off x="6053138" y="11544299"/>
            <a:ext cx="58102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7" name="Straight Arrow Connector 1086">
            <a:extLst>
              <a:ext uri="{FF2B5EF4-FFF2-40B4-BE49-F238E27FC236}">
                <a16:creationId xmlns:a16="http://schemas.microsoft.com/office/drawing/2014/main" id="{9C01AAAD-4AA0-4B9F-A678-12637440FBCC}"/>
              </a:ext>
            </a:extLst>
          </xdr:cNvPr>
          <xdr:cNvCxnSpPr/>
        </xdr:nvCxnSpPr>
        <xdr:spPr>
          <a:xfrm>
            <a:off x="5681663" y="12549186"/>
            <a:ext cx="95250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8" name="Straight Arrow Connector 1087">
            <a:extLst>
              <a:ext uri="{FF2B5EF4-FFF2-40B4-BE49-F238E27FC236}">
                <a16:creationId xmlns:a16="http://schemas.microsoft.com/office/drawing/2014/main" id="{5BE287B8-4188-4212-A682-202D68EAE26C}"/>
              </a:ext>
            </a:extLst>
          </xdr:cNvPr>
          <xdr:cNvCxnSpPr/>
        </xdr:nvCxnSpPr>
        <xdr:spPr>
          <a:xfrm>
            <a:off x="5929313" y="11687174"/>
            <a:ext cx="70961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9" name="Straight Arrow Connector 1088">
            <a:extLst>
              <a:ext uri="{FF2B5EF4-FFF2-40B4-BE49-F238E27FC236}">
                <a16:creationId xmlns:a16="http://schemas.microsoft.com/office/drawing/2014/main" id="{1CF9A332-DF2B-4CA2-97A8-1A04F7A469DD}"/>
              </a:ext>
            </a:extLst>
          </xdr:cNvPr>
          <xdr:cNvCxnSpPr/>
        </xdr:nvCxnSpPr>
        <xdr:spPr>
          <a:xfrm>
            <a:off x="6172200" y="11406186"/>
            <a:ext cx="461966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0" name="Straight Arrow Connector 1089">
            <a:extLst>
              <a:ext uri="{FF2B5EF4-FFF2-40B4-BE49-F238E27FC236}">
                <a16:creationId xmlns:a16="http://schemas.microsoft.com/office/drawing/2014/main" id="{C2699974-763A-4439-AFE8-FFCFB09CB5FA}"/>
              </a:ext>
            </a:extLst>
          </xdr:cNvPr>
          <xdr:cNvCxnSpPr/>
        </xdr:nvCxnSpPr>
        <xdr:spPr>
          <a:xfrm>
            <a:off x="6286500" y="11253786"/>
            <a:ext cx="357191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1" name="Straight Arrow Connector 1090">
            <a:extLst>
              <a:ext uri="{FF2B5EF4-FFF2-40B4-BE49-F238E27FC236}">
                <a16:creationId xmlns:a16="http://schemas.microsoft.com/office/drawing/2014/main" id="{BEFDAB30-2B1A-4485-9599-9195B23001C4}"/>
              </a:ext>
            </a:extLst>
          </xdr:cNvPr>
          <xdr:cNvCxnSpPr/>
        </xdr:nvCxnSpPr>
        <xdr:spPr>
          <a:xfrm>
            <a:off x="6391275" y="11115674"/>
            <a:ext cx="242891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2" name="Straight Arrow Connector 1091">
            <a:extLst>
              <a:ext uri="{FF2B5EF4-FFF2-40B4-BE49-F238E27FC236}">
                <a16:creationId xmlns:a16="http://schemas.microsoft.com/office/drawing/2014/main" id="{8A129F52-A589-4F36-AFC0-E66AA8DE5336}"/>
              </a:ext>
            </a:extLst>
          </xdr:cNvPr>
          <xdr:cNvCxnSpPr/>
        </xdr:nvCxnSpPr>
        <xdr:spPr>
          <a:xfrm>
            <a:off x="6510338" y="10968032"/>
            <a:ext cx="12859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3" name="Straight Arrow Connector 1092">
            <a:extLst>
              <a:ext uri="{FF2B5EF4-FFF2-40B4-BE49-F238E27FC236}">
                <a16:creationId xmlns:a16="http://schemas.microsoft.com/office/drawing/2014/main" id="{9B57A01D-F122-45A2-89C3-52E090ADF0BE}"/>
              </a:ext>
            </a:extLst>
          </xdr:cNvPr>
          <xdr:cNvCxnSpPr/>
        </xdr:nvCxnSpPr>
        <xdr:spPr>
          <a:xfrm>
            <a:off x="5805488" y="12687298"/>
            <a:ext cx="82867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4" name="Straight Arrow Connector 1093">
            <a:extLst>
              <a:ext uri="{FF2B5EF4-FFF2-40B4-BE49-F238E27FC236}">
                <a16:creationId xmlns:a16="http://schemas.microsoft.com/office/drawing/2014/main" id="{F034DD89-95EF-40B3-9959-B44F2984AE3D}"/>
              </a:ext>
            </a:extLst>
          </xdr:cNvPr>
          <xdr:cNvCxnSpPr/>
        </xdr:nvCxnSpPr>
        <xdr:spPr>
          <a:xfrm>
            <a:off x="5915025" y="12830173"/>
            <a:ext cx="71914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5" name="Straight Arrow Connector 1094">
            <a:extLst>
              <a:ext uri="{FF2B5EF4-FFF2-40B4-BE49-F238E27FC236}">
                <a16:creationId xmlns:a16="http://schemas.microsoft.com/office/drawing/2014/main" id="{AEB5A7C6-3FD0-49D3-A542-A596A2C2556B}"/>
              </a:ext>
            </a:extLst>
          </xdr:cNvPr>
          <xdr:cNvCxnSpPr/>
        </xdr:nvCxnSpPr>
        <xdr:spPr>
          <a:xfrm>
            <a:off x="6024563" y="12968286"/>
            <a:ext cx="60960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6" name="Straight Arrow Connector 1095">
            <a:extLst>
              <a:ext uri="{FF2B5EF4-FFF2-40B4-BE49-F238E27FC236}">
                <a16:creationId xmlns:a16="http://schemas.microsoft.com/office/drawing/2014/main" id="{C9BA2E57-A98B-40F2-9E68-949DBD11CCC3}"/>
              </a:ext>
            </a:extLst>
          </xdr:cNvPr>
          <xdr:cNvCxnSpPr/>
        </xdr:nvCxnSpPr>
        <xdr:spPr>
          <a:xfrm>
            <a:off x="6138863" y="13115923"/>
            <a:ext cx="49530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7" name="Straight Connector 1096">
            <a:extLst>
              <a:ext uri="{FF2B5EF4-FFF2-40B4-BE49-F238E27FC236}">
                <a16:creationId xmlns:a16="http://schemas.microsoft.com/office/drawing/2014/main" id="{DE8CC5DF-6ADC-4993-9EB1-5571B279F9D6}"/>
              </a:ext>
            </a:extLst>
          </xdr:cNvPr>
          <xdr:cNvCxnSpPr/>
        </xdr:nvCxnSpPr>
        <xdr:spPr>
          <a:xfrm>
            <a:off x="6677022" y="10806112"/>
            <a:ext cx="67151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8" name="Straight Connector 1097">
            <a:extLst>
              <a:ext uri="{FF2B5EF4-FFF2-40B4-BE49-F238E27FC236}">
                <a16:creationId xmlns:a16="http://schemas.microsoft.com/office/drawing/2014/main" id="{2AAFE839-0490-4C95-9302-7C22DABB2586}"/>
              </a:ext>
            </a:extLst>
          </xdr:cNvPr>
          <xdr:cNvCxnSpPr/>
        </xdr:nvCxnSpPr>
        <xdr:spPr>
          <a:xfrm>
            <a:off x="6962772" y="10715625"/>
            <a:ext cx="0" cy="3100388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9" name="Straight Connector 1098">
            <a:extLst>
              <a:ext uri="{FF2B5EF4-FFF2-40B4-BE49-F238E27FC236}">
                <a16:creationId xmlns:a16="http://schemas.microsoft.com/office/drawing/2014/main" id="{A6C9054D-C1CE-4063-9278-C29814A56892}"/>
              </a:ext>
            </a:extLst>
          </xdr:cNvPr>
          <xdr:cNvCxnSpPr/>
        </xdr:nvCxnSpPr>
        <xdr:spPr>
          <a:xfrm flipH="1">
            <a:off x="6929434" y="10768012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0" name="Straight Connector 1099">
            <a:extLst>
              <a:ext uri="{FF2B5EF4-FFF2-40B4-BE49-F238E27FC236}">
                <a16:creationId xmlns:a16="http://schemas.microsoft.com/office/drawing/2014/main" id="{9CC332C3-C587-4AF4-A12A-57C950EFFA45}"/>
              </a:ext>
            </a:extLst>
          </xdr:cNvPr>
          <xdr:cNvCxnSpPr/>
        </xdr:nvCxnSpPr>
        <xdr:spPr>
          <a:xfrm>
            <a:off x="6677022" y="13735050"/>
            <a:ext cx="69056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1" name="Straight Connector 1100">
            <a:extLst>
              <a:ext uri="{FF2B5EF4-FFF2-40B4-BE49-F238E27FC236}">
                <a16:creationId xmlns:a16="http://schemas.microsoft.com/office/drawing/2014/main" id="{6B95BA10-A323-4C7E-8AF1-8BBAD6D50877}"/>
              </a:ext>
            </a:extLst>
          </xdr:cNvPr>
          <xdr:cNvCxnSpPr/>
        </xdr:nvCxnSpPr>
        <xdr:spPr>
          <a:xfrm flipH="1">
            <a:off x="6929434" y="13696950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2" name="Straight Connector 1101">
            <a:extLst>
              <a:ext uri="{FF2B5EF4-FFF2-40B4-BE49-F238E27FC236}">
                <a16:creationId xmlns:a16="http://schemas.microsoft.com/office/drawing/2014/main" id="{E5B3ED51-08A6-43E2-9CAE-F7A6E638D986}"/>
              </a:ext>
            </a:extLst>
          </xdr:cNvPr>
          <xdr:cNvCxnSpPr/>
        </xdr:nvCxnSpPr>
        <xdr:spPr>
          <a:xfrm>
            <a:off x="7291384" y="10734675"/>
            <a:ext cx="0" cy="30861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3" name="Straight Connector 1102">
            <a:extLst>
              <a:ext uri="{FF2B5EF4-FFF2-40B4-BE49-F238E27FC236}">
                <a16:creationId xmlns:a16="http://schemas.microsoft.com/office/drawing/2014/main" id="{88C441F9-02FA-4C89-99A4-E8A5EFB51CBD}"/>
              </a:ext>
            </a:extLst>
          </xdr:cNvPr>
          <xdr:cNvCxnSpPr/>
        </xdr:nvCxnSpPr>
        <xdr:spPr>
          <a:xfrm flipH="1">
            <a:off x="7258046" y="10763250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4" name="Straight Connector 1103">
            <a:extLst>
              <a:ext uri="{FF2B5EF4-FFF2-40B4-BE49-F238E27FC236}">
                <a16:creationId xmlns:a16="http://schemas.microsoft.com/office/drawing/2014/main" id="{1A3F4906-319D-4658-8E11-85F107DA3FAC}"/>
              </a:ext>
            </a:extLst>
          </xdr:cNvPr>
          <xdr:cNvCxnSpPr/>
        </xdr:nvCxnSpPr>
        <xdr:spPr>
          <a:xfrm flipH="1">
            <a:off x="7258046" y="13692188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5" name="Straight Connector 1104">
            <a:extLst>
              <a:ext uri="{FF2B5EF4-FFF2-40B4-BE49-F238E27FC236}">
                <a16:creationId xmlns:a16="http://schemas.microsoft.com/office/drawing/2014/main" id="{640CE302-AC22-4B21-9818-55128DA881CD}"/>
              </a:ext>
            </a:extLst>
          </xdr:cNvPr>
          <xdr:cNvCxnSpPr/>
        </xdr:nvCxnSpPr>
        <xdr:spPr>
          <a:xfrm>
            <a:off x="6686547" y="12263433"/>
            <a:ext cx="3619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6" name="Straight Connector 1105">
            <a:extLst>
              <a:ext uri="{FF2B5EF4-FFF2-40B4-BE49-F238E27FC236}">
                <a16:creationId xmlns:a16="http://schemas.microsoft.com/office/drawing/2014/main" id="{277C6164-57FB-44D7-ADEC-362D03330C8A}"/>
              </a:ext>
            </a:extLst>
          </xdr:cNvPr>
          <xdr:cNvCxnSpPr/>
        </xdr:nvCxnSpPr>
        <xdr:spPr>
          <a:xfrm flipH="1">
            <a:off x="6929434" y="12225333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7" name="Straight Connector 1106">
            <a:extLst>
              <a:ext uri="{FF2B5EF4-FFF2-40B4-BE49-F238E27FC236}">
                <a16:creationId xmlns:a16="http://schemas.microsoft.com/office/drawing/2014/main" id="{B7737D60-FD33-429D-B32D-C6520B743256}"/>
              </a:ext>
            </a:extLst>
          </xdr:cNvPr>
          <xdr:cNvCxnSpPr/>
        </xdr:nvCxnSpPr>
        <xdr:spPr>
          <a:xfrm flipH="1" flipV="1">
            <a:off x="5981700" y="10572750"/>
            <a:ext cx="71435" cy="1762125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8" name="Straight Connector 1107">
            <a:extLst>
              <a:ext uri="{FF2B5EF4-FFF2-40B4-BE49-F238E27FC236}">
                <a16:creationId xmlns:a16="http://schemas.microsoft.com/office/drawing/2014/main" id="{EAD099E1-489D-441C-9276-AD5AC9AF9CD0}"/>
              </a:ext>
            </a:extLst>
          </xdr:cNvPr>
          <xdr:cNvCxnSpPr/>
        </xdr:nvCxnSpPr>
        <xdr:spPr>
          <a:xfrm>
            <a:off x="6486524" y="13735054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9" name="Straight Connector 1108">
            <a:extLst>
              <a:ext uri="{FF2B5EF4-FFF2-40B4-BE49-F238E27FC236}">
                <a16:creationId xmlns:a16="http://schemas.microsoft.com/office/drawing/2014/main" id="{9375E5FC-38A0-4480-A708-387DE9D61479}"/>
              </a:ext>
            </a:extLst>
          </xdr:cNvPr>
          <xdr:cNvCxnSpPr/>
        </xdr:nvCxnSpPr>
        <xdr:spPr>
          <a:xfrm flipH="1">
            <a:off x="6386513" y="13735053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0" name="Straight Connector 1109">
            <a:extLst>
              <a:ext uri="{FF2B5EF4-FFF2-40B4-BE49-F238E27FC236}">
                <a16:creationId xmlns:a16="http://schemas.microsoft.com/office/drawing/2014/main" id="{CC043D60-B835-4091-93C6-DCA10FDA2F76}"/>
              </a:ext>
            </a:extLst>
          </xdr:cNvPr>
          <xdr:cNvCxnSpPr/>
        </xdr:nvCxnSpPr>
        <xdr:spPr>
          <a:xfrm flipH="1">
            <a:off x="6453187" y="13735053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1" name="Straight Connector 1110">
            <a:extLst>
              <a:ext uri="{FF2B5EF4-FFF2-40B4-BE49-F238E27FC236}">
                <a16:creationId xmlns:a16="http://schemas.microsoft.com/office/drawing/2014/main" id="{AA65543E-2790-4C15-A6C6-A69C0B2214A7}"/>
              </a:ext>
            </a:extLst>
          </xdr:cNvPr>
          <xdr:cNvCxnSpPr/>
        </xdr:nvCxnSpPr>
        <xdr:spPr>
          <a:xfrm flipH="1">
            <a:off x="6510337" y="13739816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2" name="Straight Connector 1111">
            <a:extLst>
              <a:ext uri="{FF2B5EF4-FFF2-40B4-BE49-F238E27FC236}">
                <a16:creationId xmlns:a16="http://schemas.microsoft.com/office/drawing/2014/main" id="{E195E3E2-73AD-4454-9198-A18C4E1C1504}"/>
              </a:ext>
            </a:extLst>
          </xdr:cNvPr>
          <xdr:cNvCxnSpPr/>
        </xdr:nvCxnSpPr>
        <xdr:spPr>
          <a:xfrm flipH="1">
            <a:off x="6577011" y="13735053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3" name="Straight Connector 1112">
            <a:extLst>
              <a:ext uri="{FF2B5EF4-FFF2-40B4-BE49-F238E27FC236}">
                <a16:creationId xmlns:a16="http://schemas.microsoft.com/office/drawing/2014/main" id="{D38E0E43-2EE0-4C7F-9CEE-0A50CD234557}"/>
              </a:ext>
            </a:extLst>
          </xdr:cNvPr>
          <xdr:cNvCxnSpPr/>
        </xdr:nvCxnSpPr>
        <xdr:spPr>
          <a:xfrm flipH="1">
            <a:off x="6634162" y="13735053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4" name="Straight Connector 1113">
            <a:extLst>
              <a:ext uri="{FF2B5EF4-FFF2-40B4-BE49-F238E27FC236}">
                <a16:creationId xmlns:a16="http://schemas.microsoft.com/office/drawing/2014/main" id="{5B5F778A-300B-4924-B8FD-A99557350FE3}"/>
              </a:ext>
            </a:extLst>
          </xdr:cNvPr>
          <xdr:cNvCxnSpPr/>
        </xdr:nvCxnSpPr>
        <xdr:spPr>
          <a:xfrm flipH="1">
            <a:off x="6686549" y="13735053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5" name="Straight Connector 1114">
            <a:extLst>
              <a:ext uri="{FF2B5EF4-FFF2-40B4-BE49-F238E27FC236}">
                <a16:creationId xmlns:a16="http://schemas.microsoft.com/office/drawing/2014/main" id="{AB12506A-68AD-41AF-9107-8800598D0F05}"/>
              </a:ext>
            </a:extLst>
          </xdr:cNvPr>
          <xdr:cNvCxnSpPr/>
        </xdr:nvCxnSpPr>
        <xdr:spPr>
          <a:xfrm>
            <a:off x="6476997" y="10806115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6" name="Straight Connector 1115">
            <a:extLst>
              <a:ext uri="{FF2B5EF4-FFF2-40B4-BE49-F238E27FC236}">
                <a16:creationId xmlns:a16="http://schemas.microsoft.com/office/drawing/2014/main" id="{C5D2D2EB-E66A-4442-B3D1-798E9CA81C36}"/>
              </a:ext>
            </a:extLst>
          </xdr:cNvPr>
          <xdr:cNvCxnSpPr/>
        </xdr:nvCxnSpPr>
        <xdr:spPr>
          <a:xfrm flipH="1">
            <a:off x="6486524" y="10687051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7" name="Straight Connector 1116">
            <a:extLst>
              <a:ext uri="{FF2B5EF4-FFF2-40B4-BE49-F238E27FC236}">
                <a16:creationId xmlns:a16="http://schemas.microsoft.com/office/drawing/2014/main" id="{4A701E99-E864-426C-B4FB-60CEC3A331AF}"/>
              </a:ext>
            </a:extLst>
          </xdr:cNvPr>
          <xdr:cNvCxnSpPr/>
        </xdr:nvCxnSpPr>
        <xdr:spPr>
          <a:xfrm flipH="1">
            <a:off x="6553198" y="10687051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8" name="Straight Connector 1117">
            <a:extLst>
              <a:ext uri="{FF2B5EF4-FFF2-40B4-BE49-F238E27FC236}">
                <a16:creationId xmlns:a16="http://schemas.microsoft.com/office/drawing/2014/main" id="{581A6384-ED31-4F9D-B723-8C357C33445D}"/>
              </a:ext>
            </a:extLst>
          </xdr:cNvPr>
          <xdr:cNvCxnSpPr/>
        </xdr:nvCxnSpPr>
        <xdr:spPr>
          <a:xfrm flipH="1">
            <a:off x="6610348" y="10691814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9" name="Straight Connector 1118">
            <a:extLst>
              <a:ext uri="{FF2B5EF4-FFF2-40B4-BE49-F238E27FC236}">
                <a16:creationId xmlns:a16="http://schemas.microsoft.com/office/drawing/2014/main" id="{D60F48A7-0E0F-495E-AD8D-22ED5FFCBFE6}"/>
              </a:ext>
            </a:extLst>
          </xdr:cNvPr>
          <xdr:cNvCxnSpPr/>
        </xdr:nvCxnSpPr>
        <xdr:spPr>
          <a:xfrm flipH="1">
            <a:off x="6677022" y="10687051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0" name="Straight Connector 1119">
            <a:extLst>
              <a:ext uri="{FF2B5EF4-FFF2-40B4-BE49-F238E27FC236}">
                <a16:creationId xmlns:a16="http://schemas.microsoft.com/office/drawing/2014/main" id="{161EC525-12F4-4404-ADC0-60D6AAD207C4}"/>
              </a:ext>
            </a:extLst>
          </xdr:cNvPr>
          <xdr:cNvCxnSpPr/>
        </xdr:nvCxnSpPr>
        <xdr:spPr>
          <a:xfrm flipH="1">
            <a:off x="6734173" y="10687051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1" name="Straight Connector 1120">
            <a:extLst>
              <a:ext uri="{FF2B5EF4-FFF2-40B4-BE49-F238E27FC236}">
                <a16:creationId xmlns:a16="http://schemas.microsoft.com/office/drawing/2014/main" id="{FC883E7B-6F35-4616-AFB6-2EE92CB32645}"/>
              </a:ext>
            </a:extLst>
          </xdr:cNvPr>
          <xdr:cNvCxnSpPr/>
        </xdr:nvCxnSpPr>
        <xdr:spPr>
          <a:xfrm flipH="1">
            <a:off x="6786560" y="10687051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2" name="Straight Arrow Connector 1121">
            <a:extLst>
              <a:ext uri="{FF2B5EF4-FFF2-40B4-BE49-F238E27FC236}">
                <a16:creationId xmlns:a16="http://schemas.microsoft.com/office/drawing/2014/main" id="{43B396AD-3712-451D-95B3-17F08D77AD1C}"/>
              </a:ext>
            </a:extLst>
          </xdr:cNvPr>
          <xdr:cNvCxnSpPr/>
        </xdr:nvCxnSpPr>
        <xdr:spPr>
          <a:xfrm>
            <a:off x="5834063" y="11825287"/>
            <a:ext cx="80010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3" name="Straight Arrow Connector 1122">
            <a:extLst>
              <a:ext uri="{FF2B5EF4-FFF2-40B4-BE49-F238E27FC236}">
                <a16:creationId xmlns:a16="http://schemas.microsoft.com/office/drawing/2014/main" id="{CAA05D42-0834-4376-AB54-3D63BAA1A751}"/>
              </a:ext>
            </a:extLst>
          </xdr:cNvPr>
          <xdr:cNvCxnSpPr/>
        </xdr:nvCxnSpPr>
        <xdr:spPr>
          <a:xfrm>
            <a:off x="5710238" y="11972924"/>
            <a:ext cx="92392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4" name="Straight Arrow Connector 1123">
            <a:extLst>
              <a:ext uri="{FF2B5EF4-FFF2-40B4-BE49-F238E27FC236}">
                <a16:creationId xmlns:a16="http://schemas.microsoft.com/office/drawing/2014/main" id="{012DE1AE-9444-4313-8FAA-E6BA5176D067}"/>
              </a:ext>
            </a:extLst>
          </xdr:cNvPr>
          <xdr:cNvCxnSpPr/>
        </xdr:nvCxnSpPr>
        <xdr:spPr>
          <a:xfrm>
            <a:off x="5586413" y="12115799"/>
            <a:ext cx="104775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5" name="Straight Arrow Connector 1124">
            <a:extLst>
              <a:ext uri="{FF2B5EF4-FFF2-40B4-BE49-F238E27FC236}">
                <a16:creationId xmlns:a16="http://schemas.microsoft.com/office/drawing/2014/main" id="{B1114B80-4D34-4F39-866B-D2781F2B6E5D}"/>
              </a:ext>
            </a:extLst>
          </xdr:cNvPr>
          <xdr:cNvCxnSpPr/>
        </xdr:nvCxnSpPr>
        <xdr:spPr>
          <a:xfrm>
            <a:off x="6253163" y="13258798"/>
            <a:ext cx="376241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6" name="Straight Arrow Connector 1125">
            <a:extLst>
              <a:ext uri="{FF2B5EF4-FFF2-40B4-BE49-F238E27FC236}">
                <a16:creationId xmlns:a16="http://schemas.microsoft.com/office/drawing/2014/main" id="{3E0D8BF1-9283-407F-AAA0-B41B48E76182}"/>
              </a:ext>
            </a:extLst>
          </xdr:cNvPr>
          <xdr:cNvCxnSpPr/>
        </xdr:nvCxnSpPr>
        <xdr:spPr>
          <a:xfrm>
            <a:off x="6376988" y="13406435"/>
            <a:ext cx="25717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7" name="Straight Arrow Connector 1126">
            <a:extLst>
              <a:ext uri="{FF2B5EF4-FFF2-40B4-BE49-F238E27FC236}">
                <a16:creationId xmlns:a16="http://schemas.microsoft.com/office/drawing/2014/main" id="{CA85AA47-1464-4DDC-98B7-DFAD696B9050}"/>
              </a:ext>
            </a:extLst>
          </xdr:cNvPr>
          <xdr:cNvCxnSpPr/>
        </xdr:nvCxnSpPr>
        <xdr:spPr>
          <a:xfrm>
            <a:off x="6486525" y="13544548"/>
            <a:ext cx="147641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121441</xdr:colOff>
      <xdr:row>99</xdr:row>
      <xdr:rowOff>107159</xdr:rowOff>
    </xdr:from>
    <xdr:to>
      <xdr:col>28</xdr:col>
      <xdr:colOff>54768</xdr:colOff>
      <xdr:row>112</xdr:row>
      <xdr:rowOff>104775</xdr:rowOff>
    </xdr:to>
    <xdr:grpSp>
      <xdr:nvGrpSpPr>
        <xdr:cNvPr id="241" name="Group 240">
          <a:extLst>
            <a:ext uri="{FF2B5EF4-FFF2-40B4-BE49-F238E27FC236}">
              <a16:creationId xmlns:a16="http://schemas.microsoft.com/office/drawing/2014/main" id="{6A902DAA-B64A-4CFC-9A78-FF8A58C34BA8}"/>
            </a:ext>
          </a:extLst>
        </xdr:cNvPr>
        <xdr:cNvGrpSpPr/>
      </xdr:nvGrpSpPr>
      <xdr:grpSpPr>
        <a:xfrm>
          <a:off x="1416841" y="14651834"/>
          <a:ext cx="3171827" cy="1874041"/>
          <a:chOff x="1740691" y="12632534"/>
          <a:chExt cx="3171827" cy="1854991"/>
        </a:xfrm>
      </xdr:grpSpPr>
      <xdr:sp macro="" textlink="">
        <xdr:nvSpPr>
          <xdr:cNvPr id="1129" name="Isosceles Triangle 1128">
            <a:extLst>
              <a:ext uri="{FF2B5EF4-FFF2-40B4-BE49-F238E27FC236}">
                <a16:creationId xmlns:a16="http://schemas.microsoft.com/office/drawing/2014/main" id="{B98993EF-101E-499A-B579-09047535614B}"/>
              </a:ext>
            </a:extLst>
          </xdr:cNvPr>
          <xdr:cNvSpPr/>
        </xdr:nvSpPr>
        <xdr:spPr>
          <a:xfrm>
            <a:off x="1874045" y="12632534"/>
            <a:ext cx="2924175" cy="1181102"/>
          </a:xfrm>
          <a:prstGeom prst="triangle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30" name="Straight Arrow Connector 1129">
            <a:extLst>
              <a:ext uri="{FF2B5EF4-FFF2-40B4-BE49-F238E27FC236}">
                <a16:creationId xmlns:a16="http://schemas.microsoft.com/office/drawing/2014/main" id="{0F83050C-D5BF-462D-8A85-AB51299F3420}"/>
              </a:ext>
            </a:extLst>
          </xdr:cNvPr>
          <xdr:cNvCxnSpPr/>
        </xdr:nvCxnSpPr>
        <xdr:spPr>
          <a:xfrm rot="5400000">
            <a:off x="2759868" y="13232611"/>
            <a:ext cx="116205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1" name="Straight Arrow Connector 1130">
            <a:extLst>
              <a:ext uri="{FF2B5EF4-FFF2-40B4-BE49-F238E27FC236}">
                <a16:creationId xmlns:a16="http://schemas.microsoft.com/office/drawing/2014/main" id="{DD8B04D9-08CB-4D66-8EB3-F957AE228DFF}"/>
              </a:ext>
            </a:extLst>
          </xdr:cNvPr>
          <xdr:cNvCxnSpPr/>
        </xdr:nvCxnSpPr>
        <xdr:spPr>
          <a:xfrm rot="5400000">
            <a:off x="2662241" y="13263564"/>
            <a:ext cx="108108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2" name="Straight Arrow Connector 1131">
            <a:extLst>
              <a:ext uri="{FF2B5EF4-FFF2-40B4-BE49-F238E27FC236}">
                <a16:creationId xmlns:a16="http://schemas.microsoft.com/office/drawing/2014/main" id="{B2E056A7-45E1-4572-957A-EF8633735A59}"/>
              </a:ext>
            </a:extLst>
          </xdr:cNvPr>
          <xdr:cNvCxnSpPr/>
        </xdr:nvCxnSpPr>
        <xdr:spPr>
          <a:xfrm rot="5400000">
            <a:off x="3764756" y="13518361"/>
            <a:ext cx="58102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3" name="Straight Arrow Connector 1132">
            <a:extLst>
              <a:ext uri="{FF2B5EF4-FFF2-40B4-BE49-F238E27FC236}">
                <a16:creationId xmlns:a16="http://schemas.microsoft.com/office/drawing/2014/main" id="{E80B31F6-C2A1-4229-941A-DDEE024739F0}"/>
              </a:ext>
            </a:extLst>
          </xdr:cNvPr>
          <xdr:cNvCxnSpPr/>
        </xdr:nvCxnSpPr>
        <xdr:spPr>
          <a:xfrm rot="5400000">
            <a:off x="2574131" y="13332624"/>
            <a:ext cx="95250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4" name="Straight Arrow Connector 1133">
            <a:extLst>
              <a:ext uri="{FF2B5EF4-FFF2-40B4-BE49-F238E27FC236}">
                <a16:creationId xmlns:a16="http://schemas.microsoft.com/office/drawing/2014/main" id="{33944CE8-8039-457A-AF08-D951B2FC94C6}"/>
              </a:ext>
            </a:extLst>
          </xdr:cNvPr>
          <xdr:cNvCxnSpPr/>
        </xdr:nvCxnSpPr>
        <xdr:spPr>
          <a:xfrm rot="5400000">
            <a:off x="3557588" y="13458830"/>
            <a:ext cx="709615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5" name="Straight Arrow Connector 1134">
            <a:extLst>
              <a:ext uri="{FF2B5EF4-FFF2-40B4-BE49-F238E27FC236}">
                <a16:creationId xmlns:a16="http://schemas.microsoft.com/office/drawing/2014/main" id="{2C725007-E2B6-46CB-A36C-0B481C8ABB0D}"/>
              </a:ext>
            </a:extLst>
          </xdr:cNvPr>
          <xdr:cNvCxnSpPr/>
        </xdr:nvCxnSpPr>
        <xdr:spPr>
          <a:xfrm rot="5400000">
            <a:off x="3962400" y="13577892"/>
            <a:ext cx="461966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6" name="Straight Arrow Connector 1135">
            <a:extLst>
              <a:ext uri="{FF2B5EF4-FFF2-40B4-BE49-F238E27FC236}">
                <a16:creationId xmlns:a16="http://schemas.microsoft.com/office/drawing/2014/main" id="{81266260-3D21-47AC-90DA-6276EAE94C40}"/>
              </a:ext>
            </a:extLst>
          </xdr:cNvPr>
          <xdr:cNvCxnSpPr/>
        </xdr:nvCxnSpPr>
        <xdr:spPr>
          <a:xfrm rot="5400000">
            <a:off x="4167188" y="13639805"/>
            <a:ext cx="357191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7" name="Straight Arrow Connector 1136">
            <a:extLst>
              <a:ext uri="{FF2B5EF4-FFF2-40B4-BE49-F238E27FC236}">
                <a16:creationId xmlns:a16="http://schemas.microsoft.com/office/drawing/2014/main" id="{3CEE0A67-54AC-47FF-ABE5-0FBBFC78D72C}"/>
              </a:ext>
            </a:extLst>
          </xdr:cNvPr>
          <xdr:cNvCxnSpPr/>
        </xdr:nvCxnSpPr>
        <xdr:spPr>
          <a:xfrm rot="5400000">
            <a:off x="4362450" y="13687430"/>
            <a:ext cx="242891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8" name="Straight Arrow Connector 1137">
            <a:extLst>
              <a:ext uri="{FF2B5EF4-FFF2-40B4-BE49-F238E27FC236}">
                <a16:creationId xmlns:a16="http://schemas.microsoft.com/office/drawing/2014/main" id="{DFA9C2AC-EE93-4131-A03F-262E2619B6BC}"/>
              </a:ext>
            </a:extLst>
          </xdr:cNvPr>
          <xdr:cNvCxnSpPr/>
        </xdr:nvCxnSpPr>
        <xdr:spPr>
          <a:xfrm rot="5400000">
            <a:off x="4567242" y="13749342"/>
            <a:ext cx="12859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9" name="Straight Arrow Connector 1138">
            <a:extLst>
              <a:ext uri="{FF2B5EF4-FFF2-40B4-BE49-F238E27FC236}">
                <a16:creationId xmlns:a16="http://schemas.microsoft.com/office/drawing/2014/main" id="{FC90B5BC-2D12-4202-9D06-B9C8BBB5547E}"/>
              </a:ext>
            </a:extLst>
          </xdr:cNvPr>
          <xdr:cNvCxnSpPr/>
        </xdr:nvCxnSpPr>
        <xdr:spPr>
          <a:xfrm rot="5400000">
            <a:off x="2497933" y="13394536"/>
            <a:ext cx="828677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0" name="Straight Arrow Connector 1139">
            <a:extLst>
              <a:ext uri="{FF2B5EF4-FFF2-40B4-BE49-F238E27FC236}">
                <a16:creationId xmlns:a16="http://schemas.microsoft.com/office/drawing/2014/main" id="{5084B2F2-4805-48CB-803B-8C268E7AED6C}"/>
              </a:ext>
            </a:extLst>
          </xdr:cNvPr>
          <xdr:cNvCxnSpPr/>
        </xdr:nvCxnSpPr>
        <xdr:spPr>
          <a:xfrm rot="5400000">
            <a:off x="2409826" y="13449304"/>
            <a:ext cx="719140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1" name="Straight Arrow Connector 1140">
            <a:extLst>
              <a:ext uri="{FF2B5EF4-FFF2-40B4-BE49-F238E27FC236}">
                <a16:creationId xmlns:a16="http://schemas.microsoft.com/office/drawing/2014/main" id="{0E95810B-8CCC-439E-BE30-2365FA6B4477}"/>
              </a:ext>
            </a:extLst>
          </xdr:cNvPr>
          <xdr:cNvCxnSpPr/>
        </xdr:nvCxnSpPr>
        <xdr:spPr>
          <a:xfrm rot="5400000">
            <a:off x="2326482" y="13504074"/>
            <a:ext cx="60960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2" name="Straight Arrow Connector 1141">
            <a:extLst>
              <a:ext uri="{FF2B5EF4-FFF2-40B4-BE49-F238E27FC236}">
                <a16:creationId xmlns:a16="http://schemas.microsoft.com/office/drawing/2014/main" id="{BE28D9F6-287F-4483-A9A5-246A96CECD1B}"/>
              </a:ext>
            </a:extLst>
          </xdr:cNvPr>
          <xdr:cNvCxnSpPr/>
        </xdr:nvCxnSpPr>
        <xdr:spPr>
          <a:xfrm rot="5400000">
            <a:off x="2235995" y="13561224"/>
            <a:ext cx="49530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3" name="Straight Connector 1142">
            <a:extLst>
              <a:ext uri="{FF2B5EF4-FFF2-40B4-BE49-F238E27FC236}">
                <a16:creationId xmlns:a16="http://schemas.microsoft.com/office/drawing/2014/main" id="{1B6D3F17-363C-4312-A14E-769B935B7483}"/>
              </a:ext>
            </a:extLst>
          </xdr:cNvPr>
          <xdr:cNvCxnSpPr/>
        </xdr:nvCxnSpPr>
        <xdr:spPr>
          <a:xfrm>
            <a:off x="4793457" y="13851731"/>
            <a:ext cx="0" cy="626269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4" name="Straight Connector 1143">
            <a:extLst>
              <a:ext uri="{FF2B5EF4-FFF2-40B4-BE49-F238E27FC236}">
                <a16:creationId xmlns:a16="http://schemas.microsoft.com/office/drawing/2014/main" id="{BCBB2B81-5372-45F0-AD7F-F71D68CEF673}"/>
              </a:ext>
            </a:extLst>
          </xdr:cNvPr>
          <xdr:cNvCxnSpPr/>
        </xdr:nvCxnSpPr>
        <xdr:spPr>
          <a:xfrm rot="5400000">
            <a:off x="3333750" y="12549187"/>
            <a:ext cx="0" cy="3100388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5" name="Straight Connector 1144">
            <a:extLst>
              <a:ext uri="{FF2B5EF4-FFF2-40B4-BE49-F238E27FC236}">
                <a16:creationId xmlns:a16="http://schemas.microsoft.com/office/drawing/2014/main" id="{E10D33FB-B716-4340-AF37-18E1C22EB136}"/>
              </a:ext>
            </a:extLst>
          </xdr:cNvPr>
          <xdr:cNvCxnSpPr/>
        </xdr:nvCxnSpPr>
        <xdr:spPr>
          <a:xfrm rot="5400000" flipH="1">
            <a:off x="4755357" y="14066043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6" name="Straight Connector 1145">
            <a:extLst>
              <a:ext uri="{FF2B5EF4-FFF2-40B4-BE49-F238E27FC236}">
                <a16:creationId xmlns:a16="http://schemas.microsoft.com/office/drawing/2014/main" id="{69E48778-B568-4EC6-8C50-03934B6C8320}"/>
              </a:ext>
            </a:extLst>
          </xdr:cNvPr>
          <xdr:cNvCxnSpPr/>
        </xdr:nvCxnSpPr>
        <xdr:spPr>
          <a:xfrm>
            <a:off x="1864519" y="13851731"/>
            <a:ext cx="0" cy="635794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7" name="Straight Connector 1146">
            <a:extLst>
              <a:ext uri="{FF2B5EF4-FFF2-40B4-BE49-F238E27FC236}">
                <a16:creationId xmlns:a16="http://schemas.microsoft.com/office/drawing/2014/main" id="{8A122403-A423-45CA-93CF-53C31BCFCD91}"/>
              </a:ext>
            </a:extLst>
          </xdr:cNvPr>
          <xdr:cNvCxnSpPr/>
        </xdr:nvCxnSpPr>
        <xdr:spPr>
          <a:xfrm rot="5400000" flipH="1">
            <a:off x="1826419" y="14066043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8" name="Straight Connector 1147">
            <a:extLst>
              <a:ext uri="{FF2B5EF4-FFF2-40B4-BE49-F238E27FC236}">
                <a16:creationId xmlns:a16="http://schemas.microsoft.com/office/drawing/2014/main" id="{6409B7F4-9BFF-45CC-9DAE-6DD4E4D64820}"/>
              </a:ext>
            </a:extLst>
          </xdr:cNvPr>
          <xdr:cNvCxnSpPr/>
        </xdr:nvCxnSpPr>
        <xdr:spPr>
          <a:xfrm rot="5400000">
            <a:off x="3321844" y="12837318"/>
            <a:ext cx="0" cy="30861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9" name="Straight Connector 1148">
            <a:extLst>
              <a:ext uri="{FF2B5EF4-FFF2-40B4-BE49-F238E27FC236}">
                <a16:creationId xmlns:a16="http://schemas.microsoft.com/office/drawing/2014/main" id="{C903CD46-D86E-400F-9DE4-6F9E4F7DC8E1}"/>
              </a:ext>
            </a:extLst>
          </xdr:cNvPr>
          <xdr:cNvCxnSpPr/>
        </xdr:nvCxnSpPr>
        <xdr:spPr>
          <a:xfrm rot="5400000" flipH="1">
            <a:off x="4760119" y="14347030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0" name="Straight Connector 1149">
            <a:extLst>
              <a:ext uri="{FF2B5EF4-FFF2-40B4-BE49-F238E27FC236}">
                <a16:creationId xmlns:a16="http://schemas.microsoft.com/office/drawing/2014/main" id="{321F109F-2CC6-49B8-B7B4-76D37AA66569}"/>
              </a:ext>
            </a:extLst>
          </xdr:cNvPr>
          <xdr:cNvCxnSpPr/>
        </xdr:nvCxnSpPr>
        <xdr:spPr>
          <a:xfrm rot="5400000" flipH="1">
            <a:off x="1831181" y="14347030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1" name="Straight Connector 1150">
            <a:extLst>
              <a:ext uri="{FF2B5EF4-FFF2-40B4-BE49-F238E27FC236}">
                <a16:creationId xmlns:a16="http://schemas.microsoft.com/office/drawing/2014/main" id="{D782EA4F-330E-4112-B19C-1B6D19725F16}"/>
              </a:ext>
            </a:extLst>
          </xdr:cNvPr>
          <xdr:cNvCxnSpPr/>
        </xdr:nvCxnSpPr>
        <xdr:spPr>
          <a:xfrm>
            <a:off x="3336136" y="13861256"/>
            <a:ext cx="0" cy="321469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2" name="Straight Connector 1151">
            <a:extLst>
              <a:ext uri="{FF2B5EF4-FFF2-40B4-BE49-F238E27FC236}">
                <a16:creationId xmlns:a16="http://schemas.microsoft.com/office/drawing/2014/main" id="{E9294FAD-FBD8-4BD1-9DB4-B9CC2148EA8E}"/>
              </a:ext>
            </a:extLst>
          </xdr:cNvPr>
          <xdr:cNvCxnSpPr/>
        </xdr:nvCxnSpPr>
        <xdr:spPr>
          <a:xfrm rot="5400000" flipH="1">
            <a:off x="3298036" y="14066043"/>
            <a:ext cx="76200" cy="762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3" name="Straight Connector 1152">
            <a:extLst>
              <a:ext uri="{FF2B5EF4-FFF2-40B4-BE49-F238E27FC236}">
                <a16:creationId xmlns:a16="http://schemas.microsoft.com/office/drawing/2014/main" id="{5D0DC271-28E9-423C-B3DE-4BD936C423FB}"/>
              </a:ext>
            </a:extLst>
          </xdr:cNvPr>
          <xdr:cNvCxnSpPr/>
        </xdr:nvCxnSpPr>
        <xdr:spPr>
          <a:xfrm flipV="1">
            <a:off x="3264695" y="12815888"/>
            <a:ext cx="564358" cy="411956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4" name="Straight Connector 1153">
            <a:extLst>
              <a:ext uri="{FF2B5EF4-FFF2-40B4-BE49-F238E27FC236}">
                <a16:creationId xmlns:a16="http://schemas.microsoft.com/office/drawing/2014/main" id="{A976E84A-207C-4333-BBDE-D4095D305203}"/>
              </a:ext>
            </a:extLst>
          </xdr:cNvPr>
          <xdr:cNvCxnSpPr/>
        </xdr:nvCxnSpPr>
        <xdr:spPr>
          <a:xfrm rot="5400000">
            <a:off x="1700209" y="13825540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5" name="Straight Connector 1154">
            <a:extLst>
              <a:ext uri="{FF2B5EF4-FFF2-40B4-BE49-F238E27FC236}">
                <a16:creationId xmlns:a16="http://schemas.microsoft.com/office/drawing/2014/main" id="{851BF200-B4CA-420F-8311-DCBB1DEBFB86}"/>
              </a:ext>
            </a:extLst>
          </xdr:cNvPr>
          <xdr:cNvCxnSpPr/>
        </xdr:nvCxnSpPr>
        <xdr:spPr>
          <a:xfrm rot="5400000" flipH="1">
            <a:off x="1745454" y="1356122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6" name="Straight Connector 1155">
            <a:extLst>
              <a:ext uri="{FF2B5EF4-FFF2-40B4-BE49-F238E27FC236}">
                <a16:creationId xmlns:a16="http://schemas.microsoft.com/office/drawing/2014/main" id="{D1E953C7-F60C-40E1-8085-0E1814B3AD39}"/>
              </a:ext>
            </a:extLst>
          </xdr:cNvPr>
          <xdr:cNvCxnSpPr/>
        </xdr:nvCxnSpPr>
        <xdr:spPr>
          <a:xfrm rot="5400000" flipH="1">
            <a:off x="1745454" y="13627896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7" name="Straight Connector 1156">
            <a:extLst>
              <a:ext uri="{FF2B5EF4-FFF2-40B4-BE49-F238E27FC236}">
                <a16:creationId xmlns:a16="http://schemas.microsoft.com/office/drawing/2014/main" id="{6EC5ACD0-0E09-4A06-9B51-EC676B48B573}"/>
              </a:ext>
            </a:extLst>
          </xdr:cNvPr>
          <xdr:cNvCxnSpPr/>
        </xdr:nvCxnSpPr>
        <xdr:spPr>
          <a:xfrm rot="5400000" flipH="1">
            <a:off x="1740691" y="13685046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8" name="Straight Connector 1157">
            <a:extLst>
              <a:ext uri="{FF2B5EF4-FFF2-40B4-BE49-F238E27FC236}">
                <a16:creationId xmlns:a16="http://schemas.microsoft.com/office/drawing/2014/main" id="{F135B162-411F-4D5E-9DC4-CDD804175778}"/>
              </a:ext>
            </a:extLst>
          </xdr:cNvPr>
          <xdr:cNvCxnSpPr/>
        </xdr:nvCxnSpPr>
        <xdr:spPr>
          <a:xfrm rot="5400000" flipH="1">
            <a:off x="1745454" y="13751720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9" name="Straight Connector 1158">
            <a:extLst>
              <a:ext uri="{FF2B5EF4-FFF2-40B4-BE49-F238E27FC236}">
                <a16:creationId xmlns:a16="http://schemas.microsoft.com/office/drawing/2014/main" id="{BA79166A-F148-4ED6-B87D-FC9313E0022F}"/>
              </a:ext>
            </a:extLst>
          </xdr:cNvPr>
          <xdr:cNvCxnSpPr/>
        </xdr:nvCxnSpPr>
        <xdr:spPr>
          <a:xfrm rot="5400000" flipH="1">
            <a:off x="1745454" y="13808871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0" name="Straight Connector 1159">
            <a:extLst>
              <a:ext uri="{FF2B5EF4-FFF2-40B4-BE49-F238E27FC236}">
                <a16:creationId xmlns:a16="http://schemas.microsoft.com/office/drawing/2014/main" id="{0D02A673-3944-4445-A4A9-DD046573DC4D}"/>
              </a:ext>
            </a:extLst>
          </xdr:cNvPr>
          <xdr:cNvCxnSpPr/>
        </xdr:nvCxnSpPr>
        <xdr:spPr>
          <a:xfrm rot="5400000" flipH="1">
            <a:off x="1745454" y="13861258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1" name="Straight Connector 1160">
            <a:extLst>
              <a:ext uri="{FF2B5EF4-FFF2-40B4-BE49-F238E27FC236}">
                <a16:creationId xmlns:a16="http://schemas.microsoft.com/office/drawing/2014/main" id="{CBB8F06E-A73A-420C-8D21-FC997CC57038}"/>
              </a:ext>
            </a:extLst>
          </xdr:cNvPr>
          <xdr:cNvCxnSpPr/>
        </xdr:nvCxnSpPr>
        <xdr:spPr>
          <a:xfrm rot="5400000">
            <a:off x="4629148" y="13816013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2" name="Straight Connector 1161">
            <a:extLst>
              <a:ext uri="{FF2B5EF4-FFF2-40B4-BE49-F238E27FC236}">
                <a16:creationId xmlns:a16="http://schemas.microsoft.com/office/drawing/2014/main" id="{13619B2A-D53A-4F46-9465-77BB4B0AB1B4}"/>
              </a:ext>
            </a:extLst>
          </xdr:cNvPr>
          <xdr:cNvCxnSpPr/>
        </xdr:nvCxnSpPr>
        <xdr:spPr>
          <a:xfrm rot="5400000" flipH="1">
            <a:off x="4793456" y="13661233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3" name="Straight Connector 1162">
            <a:extLst>
              <a:ext uri="{FF2B5EF4-FFF2-40B4-BE49-F238E27FC236}">
                <a16:creationId xmlns:a16="http://schemas.microsoft.com/office/drawing/2014/main" id="{2B82E631-53DB-4925-A0F7-CB60B1921082}"/>
              </a:ext>
            </a:extLst>
          </xdr:cNvPr>
          <xdr:cNvCxnSpPr/>
        </xdr:nvCxnSpPr>
        <xdr:spPr>
          <a:xfrm rot="5400000" flipH="1">
            <a:off x="4793456" y="13727907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4" name="Straight Connector 1163">
            <a:extLst>
              <a:ext uri="{FF2B5EF4-FFF2-40B4-BE49-F238E27FC236}">
                <a16:creationId xmlns:a16="http://schemas.microsoft.com/office/drawing/2014/main" id="{24F7CC0C-7D4A-47B7-90D8-D2EF49354D79}"/>
              </a:ext>
            </a:extLst>
          </xdr:cNvPr>
          <xdr:cNvCxnSpPr/>
        </xdr:nvCxnSpPr>
        <xdr:spPr>
          <a:xfrm rot="5400000" flipH="1">
            <a:off x="4788693" y="13785057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5" name="Straight Connector 1164">
            <a:extLst>
              <a:ext uri="{FF2B5EF4-FFF2-40B4-BE49-F238E27FC236}">
                <a16:creationId xmlns:a16="http://schemas.microsoft.com/office/drawing/2014/main" id="{ECFD8F87-02C6-4D88-B7A0-A756DA540D4E}"/>
              </a:ext>
            </a:extLst>
          </xdr:cNvPr>
          <xdr:cNvCxnSpPr/>
        </xdr:nvCxnSpPr>
        <xdr:spPr>
          <a:xfrm rot="5400000" flipH="1">
            <a:off x="4793456" y="13851731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6" name="Straight Connector 1165">
            <a:extLst>
              <a:ext uri="{FF2B5EF4-FFF2-40B4-BE49-F238E27FC236}">
                <a16:creationId xmlns:a16="http://schemas.microsoft.com/office/drawing/2014/main" id="{D8B64AAE-6DCD-40C4-AA63-42EBC125A7A0}"/>
              </a:ext>
            </a:extLst>
          </xdr:cNvPr>
          <xdr:cNvCxnSpPr/>
        </xdr:nvCxnSpPr>
        <xdr:spPr>
          <a:xfrm rot="5400000" flipH="1">
            <a:off x="4793456" y="13908882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7" name="Straight Connector 1166">
            <a:extLst>
              <a:ext uri="{FF2B5EF4-FFF2-40B4-BE49-F238E27FC236}">
                <a16:creationId xmlns:a16="http://schemas.microsoft.com/office/drawing/2014/main" id="{CF56085E-7071-4B20-B581-4A26FBC770D2}"/>
              </a:ext>
            </a:extLst>
          </xdr:cNvPr>
          <xdr:cNvCxnSpPr/>
        </xdr:nvCxnSpPr>
        <xdr:spPr>
          <a:xfrm rot="5400000" flipH="1">
            <a:off x="4793456" y="13961269"/>
            <a:ext cx="119062" cy="119062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8" name="Straight Arrow Connector 1167">
            <a:extLst>
              <a:ext uri="{FF2B5EF4-FFF2-40B4-BE49-F238E27FC236}">
                <a16:creationId xmlns:a16="http://schemas.microsoft.com/office/drawing/2014/main" id="{109FCF08-A675-408C-8B3C-6DB520D7FD53}"/>
              </a:ext>
            </a:extLst>
          </xdr:cNvPr>
          <xdr:cNvCxnSpPr/>
        </xdr:nvCxnSpPr>
        <xdr:spPr>
          <a:xfrm rot="5400000">
            <a:off x="3374231" y="13408824"/>
            <a:ext cx="80010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9" name="Straight Arrow Connector 1168">
            <a:extLst>
              <a:ext uri="{FF2B5EF4-FFF2-40B4-BE49-F238E27FC236}">
                <a16:creationId xmlns:a16="http://schemas.microsoft.com/office/drawing/2014/main" id="{4C215C30-1EFB-44ED-AD15-81C60C9D9792}"/>
              </a:ext>
            </a:extLst>
          </xdr:cNvPr>
          <xdr:cNvCxnSpPr/>
        </xdr:nvCxnSpPr>
        <xdr:spPr>
          <a:xfrm rot="5400000">
            <a:off x="3164681" y="13346911"/>
            <a:ext cx="92392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0" name="Straight Arrow Connector 1169">
            <a:extLst>
              <a:ext uri="{FF2B5EF4-FFF2-40B4-BE49-F238E27FC236}">
                <a16:creationId xmlns:a16="http://schemas.microsoft.com/office/drawing/2014/main" id="{0A64FD77-4C80-4678-86BA-DCA3EF294903}"/>
              </a:ext>
            </a:extLst>
          </xdr:cNvPr>
          <xdr:cNvCxnSpPr/>
        </xdr:nvCxnSpPr>
        <xdr:spPr>
          <a:xfrm rot="5400000">
            <a:off x="2959894" y="13284999"/>
            <a:ext cx="1047753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1" name="Straight Arrow Connector 1170">
            <a:extLst>
              <a:ext uri="{FF2B5EF4-FFF2-40B4-BE49-F238E27FC236}">
                <a16:creationId xmlns:a16="http://schemas.microsoft.com/office/drawing/2014/main" id="{1E8DFD1A-F044-4C0E-9ACF-0EAB83C361AB}"/>
              </a:ext>
            </a:extLst>
          </xdr:cNvPr>
          <xdr:cNvCxnSpPr/>
        </xdr:nvCxnSpPr>
        <xdr:spPr>
          <a:xfrm rot="5400000">
            <a:off x="2152651" y="13615993"/>
            <a:ext cx="376241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2" name="Straight Arrow Connector 1171">
            <a:extLst>
              <a:ext uri="{FF2B5EF4-FFF2-40B4-BE49-F238E27FC236}">
                <a16:creationId xmlns:a16="http://schemas.microsoft.com/office/drawing/2014/main" id="{1BB65103-2AB8-4890-A1BC-7CDA7FA98DA0}"/>
              </a:ext>
            </a:extLst>
          </xdr:cNvPr>
          <xdr:cNvCxnSpPr/>
        </xdr:nvCxnSpPr>
        <xdr:spPr>
          <a:xfrm rot="5400000">
            <a:off x="2064545" y="13680286"/>
            <a:ext cx="257178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3" name="Straight Arrow Connector 1172">
            <a:extLst>
              <a:ext uri="{FF2B5EF4-FFF2-40B4-BE49-F238E27FC236}">
                <a16:creationId xmlns:a16="http://schemas.microsoft.com/office/drawing/2014/main" id="{38A6A390-B9D6-4E4B-9890-38F64E3918E9}"/>
              </a:ext>
            </a:extLst>
          </xdr:cNvPr>
          <xdr:cNvCxnSpPr/>
        </xdr:nvCxnSpPr>
        <xdr:spPr>
          <a:xfrm rot="5400000">
            <a:off x="1981201" y="13735055"/>
            <a:ext cx="147641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28575</xdr:colOff>
      <xdr:row>7</xdr:row>
      <xdr:rowOff>28575</xdr:rowOff>
    </xdr:from>
    <xdr:to>
      <xdr:col>41</xdr:col>
      <xdr:colOff>76200</xdr:colOff>
      <xdr:row>31</xdr:row>
      <xdr:rowOff>23812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84C3F50A-3F1D-421E-AC2B-4A9FE0AA21A5}"/>
            </a:ext>
          </a:extLst>
        </xdr:cNvPr>
        <xdr:cNvGrpSpPr/>
      </xdr:nvGrpSpPr>
      <xdr:grpSpPr>
        <a:xfrm>
          <a:off x="5695950" y="1390650"/>
          <a:ext cx="1019175" cy="3424237"/>
          <a:chOff x="5695950" y="1390650"/>
          <a:chExt cx="1019175" cy="3424237"/>
        </a:xfrm>
      </xdr:grpSpPr>
      <xdr:cxnSp macro="">
        <xdr:nvCxnSpPr>
          <xdr:cNvPr id="827" name="Straight Connector 826">
            <a:extLst>
              <a:ext uri="{FF2B5EF4-FFF2-40B4-BE49-F238E27FC236}">
                <a16:creationId xmlns:a16="http://schemas.microsoft.com/office/drawing/2014/main" id="{3F033AE6-8D88-4393-B5BA-8B321FD0F724}"/>
              </a:ext>
            </a:extLst>
          </xdr:cNvPr>
          <xdr:cNvCxnSpPr/>
        </xdr:nvCxnSpPr>
        <xdr:spPr>
          <a:xfrm flipV="1">
            <a:off x="6153150" y="1747838"/>
            <a:ext cx="0" cy="29432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" name="Straight Arrow Connector 827">
            <a:extLst>
              <a:ext uri="{FF2B5EF4-FFF2-40B4-BE49-F238E27FC236}">
                <a16:creationId xmlns:a16="http://schemas.microsoft.com/office/drawing/2014/main" id="{0260A4F5-231C-4C39-8D25-7637DF45C746}"/>
              </a:ext>
            </a:extLst>
          </xdr:cNvPr>
          <xdr:cNvCxnSpPr/>
        </xdr:nvCxnSpPr>
        <xdr:spPr>
          <a:xfrm>
            <a:off x="5910262" y="1753979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" name="Straight Arrow Connector 828">
            <a:extLst>
              <a:ext uri="{FF2B5EF4-FFF2-40B4-BE49-F238E27FC236}">
                <a16:creationId xmlns:a16="http://schemas.microsoft.com/office/drawing/2014/main" id="{B168EB0D-8579-4227-9285-FB033D5166D2}"/>
              </a:ext>
            </a:extLst>
          </xdr:cNvPr>
          <xdr:cNvCxnSpPr/>
        </xdr:nvCxnSpPr>
        <xdr:spPr>
          <a:xfrm>
            <a:off x="5910262" y="2311785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0" name="Straight Arrow Connector 829">
            <a:extLst>
              <a:ext uri="{FF2B5EF4-FFF2-40B4-BE49-F238E27FC236}">
                <a16:creationId xmlns:a16="http://schemas.microsoft.com/office/drawing/2014/main" id="{AC4CDAEB-4D38-45C3-AD22-5094E79F8404}"/>
              </a:ext>
            </a:extLst>
          </xdr:cNvPr>
          <xdr:cNvCxnSpPr/>
        </xdr:nvCxnSpPr>
        <xdr:spPr>
          <a:xfrm>
            <a:off x="5910263" y="2450753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1" name="Straight Arrow Connector 830">
            <a:extLst>
              <a:ext uri="{FF2B5EF4-FFF2-40B4-BE49-F238E27FC236}">
                <a16:creationId xmlns:a16="http://schemas.microsoft.com/office/drawing/2014/main" id="{3542EA21-B75E-4C3C-B208-C2A1AA0747D3}"/>
              </a:ext>
            </a:extLst>
          </xdr:cNvPr>
          <xdr:cNvCxnSpPr/>
        </xdr:nvCxnSpPr>
        <xdr:spPr>
          <a:xfrm>
            <a:off x="5910263" y="2589722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2" name="Straight Arrow Connector 831">
            <a:extLst>
              <a:ext uri="{FF2B5EF4-FFF2-40B4-BE49-F238E27FC236}">
                <a16:creationId xmlns:a16="http://schemas.microsoft.com/office/drawing/2014/main" id="{4A26B45B-1735-4B28-8578-34C117CB33FD}"/>
              </a:ext>
            </a:extLst>
          </xdr:cNvPr>
          <xdr:cNvCxnSpPr/>
        </xdr:nvCxnSpPr>
        <xdr:spPr>
          <a:xfrm>
            <a:off x="5915025" y="2728690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3" name="Straight Arrow Connector 832">
            <a:extLst>
              <a:ext uri="{FF2B5EF4-FFF2-40B4-BE49-F238E27FC236}">
                <a16:creationId xmlns:a16="http://schemas.microsoft.com/office/drawing/2014/main" id="{715EE572-1826-48A6-B308-3DD4A7F03487}"/>
              </a:ext>
            </a:extLst>
          </xdr:cNvPr>
          <xdr:cNvCxnSpPr/>
        </xdr:nvCxnSpPr>
        <xdr:spPr>
          <a:xfrm>
            <a:off x="5910262" y="2876921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4" name="Straight Arrow Connector 833">
            <a:extLst>
              <a:ext uri="{FF2B5EF4-FFF2-40B4-BE49-F238E27FC236}">
                <a16:creationId xmlns:a16="http://schemas.microsoft.com/office/drawing/2014/main" id="{46DC65C5-A7DB-4C5E-97BE-FA0CCA199D5C}"/>
              </a:ext>
            </a:extLst>
          </xdr:cNvPr>
          <xdr:cNvCxnSpPr/>
        </xdr:nvCxnSpPr>
        <xdr:spPr>
          <a:xfrm>
            <a:off x="5905500" y="3015889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5" name="Straight Arrow Connector 834">
            <a:extLst>
              <a:ext uri="{FF2B5EF4-FFF2-40B4-BE49-F238E27FC236}">
                <a16:creationId xmlns:a16="http://schemas.microsoft.com/office/drawing/2014/main" id="{9E506058-29C8-41BA-B51F-DA97E5BB0E45}"/>
              </a:ext>
            </a:extLst>
          </xdr:cNvPr>
          <xdr:cNvCxnSpPr/>
        </xdr:nvCxnSpPr>
        <xdr:spPr>
          <a:xfrm>
            <a:off x="5905500" y="3154858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6" name="Straight Arrow Connector 835">
            <a:extLst>
              <a:ext uri="{FF2B5EF4-FFF2-40B4-BE49-F238E27FC236}">
                <a16:creationId xmlns:a16="http://schemas.microsoft.com/office/drawing/2014/main" id="{1E92B034-8677-4188-99BE-ECD00A946C6A}"/>
              </a:ext>
            </a:extLst>
          </xdr:cNvPr>
          <xdr:cNvCxnSpPr/>
        </xdr:nvCxnSpPr>
        <xdr:spPr>
          <a:xfrm>
            <a:off x="5910263" y="3284565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7" name="Straight Arrow Connector 836">
            <a:extLst>
              <a:ext uri="{FF2B5EF4-FFF2-40B4-BE49-F238E27FC236}">
                <a16:creationId xmlns:a16="http://schemas.microsoft.com/office/drawing/2014/main" id="{A97FBFE5-C86F-4A42-B23C-CF2C326EB87E}"/>
              </a:ext>
            </a:extLst>
          </xdr:cNvPr>
          <xdr:cNvCxnSpPr/>
        </xdr:nvCxnSpPr>
        <xdr:spPr>
          <a:xfrm>
            <a:off x="5915026" y="3432796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8" name="Straight Arrow Connector 837">
            <a:extLst>
              <a:ext uri="{FF2B5EF4-FFF2-40B4-BE49-F238E27FC236}">
                <a16:creationId xmlns:a16="http://schemas.microsoft.com/office/drawing/2014/main" id="{153A6279-E54D-47EE-A8E7-BCC6665AB43A}"/>
              </a:ext>
            </a:extLst>
          </xdr:cNvPr>
          <xdr:cNvCxnSpPr/>
        </xdr:nvCxnSpPr>
        <xdr:spPr>
          <a:xfrm>
            <a:off x="5910264" y="3571764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9" name="Straight Arrow Connector 838">
            <a:extLst>
              <a:ext uri="{FF2B5EF4-FFF2-40B4-BE49-F238E27FC236}">
                <a16:creationId xmlns:a16="http://schemas.microsoft.com/office/drawing/2014/main" id="{BAE691EE-10FD-429B-AF74-04A935C3F82B}"/>
              </a:ext>
            </a:extLst>
          </xdr:cNvPr>
          <xdr:cNvCxnSpPr/>
        </xdr:nvCxnSpPr>
        <xdr:spPr>
          <a:xfrm>
            <a:off x="5915027" y="3710733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0" name="Straight Arrow Connector 839">
            <a:extLst>
              <a:ext uri="{FF2B5EF4-FFF2-40B4-BE49-F238E27FC236}">
                <a16:creationId xmlns:a16="http://schemas.microsoft.com/office/drawing/2014/main" id="{B2109019-5E91-4DC1-8A1F-FD97F48804F7}"/>
              </a:ext>
            </a:extLst>
          </xdr:cNvPr>
          <xdr:cNvCxnSpPr/>
        </xdr:nvCxnSpPr>
        <xdr:spPr>
          <a:xfrm>
            <a:off x="5915026" y="3849700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1" name="Straight Arrow Connector 840">
            <a:extLst>
              <a:ext uri="{FF2B5EF4-FFF2-40B4-BE49-F238E27FC236}">
                <a16:creationId xmlns:a16="http://schemas.microsoft.com/office/drawing/2014/main" id="{D4814082-2025-4820-825B-CA7924212C68}"/>
              </a:ext>
            </a:extLst>
          </xdr:cNvPr>
          <xdr:cNvCxnSpPr/>
        </xdr:nvCxnSpPr>
        <xdr:spPr>
          <a:xfrm>
            <a:off x="5915026" y="3993298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2" name="Straight Arrow Connector 841">
            <a:extLst>
              <a:ext uri="{FF2B5EF4-FFF2-40B4-BE49-F238E27FC236}">
                <a16:creationId xmlns:a16="http://schemas.microsoft.com/office/drawing/2014/main" id="{C4C4C087-D1D2-4532-ACED-BBF901738882}"/>
              </a:ext>
            </a:extLst>
          </xdr:cNvPr>
          <xdr:cNvCxnSpPr/>
        </xdr:nvCxnSpPr>
        <xdr:spPr>
          <a:xfrm>
            <a:off x="5900738" y="4141532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3" name="Straight Arrow Connector 842">
            <a:extLst>
              <a:ext uri="{FF2B5EF4-FFF2-40B4-BE49-F238E27FC236}">
                <a16:creationId xmlns:a16="http://schemas.microsoft.com/office/drawing/2014/main" id="{5D2632CC-8A30-4AAE-A74C-72F7CD395BF6}"/>
              </a:ext>
            </a:extLst>
          </xdr:cNvPr>
          <xdr:cNvCxnSpPr/>
        </xdr:nvCxnSpPr>
        <xdr:spPr>
          <a:xfrm>
            <a:off x="5905501" y="4694450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4" name="Straight Connector 843">
            <a:extLst>
              <a:ext uri="{FF2B5EF4-FFF2-40B4-BE49-F238E27FC236}">
                <a16:creationId xmlns:a16="http://schemas.microsoft.com/office/drawing/2014/main" id="{AA5BE720-699D-4BD4-AE43-778AD7C49962}"/>
              </a:ext>
            </a:extLst>
          </xdr:cNvPr>
          <xdr:cNvCxnSpPr/>
        </xdr:nvCxnSpPr>
        <xdr:spPr>
          <a:xfrm flipV="1">
            <a:off x="5905500" y="1747839"/>
            <a:ext cx="0" cy="2952749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5" name="Straight Connector 844">
            <a:extLst>
              <a:ext uri="{FF2B5EF4-FFF2-40B4-BE49-F238E27FC236}">
                <a16:creationId xmlns:a16="http://schemas.microsoft.com/office/drawing/2014/main" id="{B8D65800-CFB6-4D7F-8F97-F3E708B332D2}"/>
              </a:ext>
            </a:extLst>
          </xdr:cNvPr>
          <xdr:cNvCxnSpPr/>
        </xdr:nvCxnSpPr>
        <xdr:spPr>
          <a:xfrm>
            <a:off x="6291262" y="1753977"/>
            <a:ext cx="42386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6" name="Straight Connector 845">
            <a:extLst>
              <a:ext uri="{FF2B5EF4-FFF2-40B4-BE49-F238E27FC236}">
                <a16:creationId xmlns:a16="http://schemas.microsoft.com/office/drawing/2014/main" id="{AA6CE4B4-0D82-47EC-A2C6-31F6BB1A0B39}"/>
              </a:ext>
            </a:extLst>
          </xdr:cNvPr>
          <xdr:cNvCxnSpPr/>
        </xdr:nvCxnSpPr>
        <xdr:spPr>
          <a:xfrm>
            <a:off x="6638925" y="1676400"/>
            <a:ext cx="0" cy="308610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7" name="Straight Connector 846">
            <a:extLst>
              <a:ext uri="{FF2B5EF4-FFF2-40B4-BE49-F238E27FC236}">
                <a16:creationId xmlns:a16="http://schemas.microsoft.com/office/drawing/2014/main" id="{0ED74828-5A7E-47A7-B3BA-932976FAC007}"/>
              </a:ext>
            </a:extLst>
          </xdr:cNvPr>
          <xdr:cNvCxnSpPr/>
        </xdr:nvCxnSpPr>
        <xdr:spPr>
          <a:xfrm flipH="1">
            <a:off x="6596062" y="1712287"/>
            <a:ext cx="85725" cy="88013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8" name="Straight Connector 847">
            <a:extLst>
              <a:ext uri="{FF2B5EF4-FFF2-40B4-BE49-F238E27FC236}">
                <a16:creationId xmlns:a16="http://schemas.microsoft.com/office/drawing/2014/main" id="{6CC58E35-8DDC-4325-8AE7-D5AD0C958AE4}"/>
              </a:ext>
            </a:extLst>
          </xdr:cNvPr>
          <xdr:cNvCxnSpPr/>
        </xdr:nvCxnSpPr>
        <xdr:spPr>
          <a:xfrm>
            <a:off x="6286499" y="4689947"/>
            <a:ext cx="423863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9" name="Straight Connector 848">
            <a:extLst>
              <a:ext uri="{FF2B5EF4-FFF2-40B4-BE49-F238E27FC236}">
                <a16:creationId xmlns:a16="http://schemas.microsoft.com/office/drawing/2014/main" id="{3C43B278-C399-40CC-9723-CC899160D38A}"/>
              </a:ext>
            </a:extLst>
          </xdr:cNvPr>
          <xdr:cNvCxnSpPr/>
        </xdr:nvCxnSpPr>
        <xdr:spPr>
          <a:xfrm flipH="1">
            <a:off x="6591299" y="4643494"/>
            <a:ext cx="85725" cy="88013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0" name="Straight Connector 849">
            <a:extLst>
              <a:ext uri="{FF2B5EF4-FFF2-40B4-BE49-F238E27FC236}">
                <a16:creationId xmlns:a16="http://schemas.microsoft.com/office/drawing/2014/main" id="{5EDF3E53-357C-405F-8DF7-6C98D6147817}"/>
              </a:ext>
            </a:extLst>
          </xdr:cNvPr>
          <xdr:cNvCxnSpPr/>
        </xdr:nvCxnSpPr>
        <xdr:spPr>
          <a:xfrm flipH="1" flipV="1">
            <a:off x="5695950" y="1390650"/>
            <a:ext cx="257176" cy="1613521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1" name="Straight Connector 850">
            <a:extLst>
              <a:ext uri="{FF2B5EF4-FFF2-40B4-BE49-F238E27FC236}">
                <a16:creationId xmlns:a16="http://schemas.microsoft.com/office/drawing/2014/main" id="{64696941-39CB-447E-A4D0-FB25D03FE7D4}"/>
              </a:ext>
            </a:extLst>
          </xdr:cNvPr>
          <xdr:cNvCxnSpPr/>
        </xdr:nvCxnSpPr>
        <xdr:spPr>
          <a:xfrm>
            <a:off x="5981700" y="4694449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2" name="Straight Connector 851">
            <a:extLst>
              <a:ext uri="{FF2B5EF4-FFF2-40B4-BE49-F238E27FC236}">
                <a16:creationId xmlns:a16="http://schemas.microsoft.com/office/drawing/2014/main" id="{FA863786-2CDB-452F-8756-69EA536B232D}"/>
              </a:ext>
            </a:extLst>
          </xdr:cNvPr>
          <xdr:cNvCxnSpPr/>
        </xdr:nvCxnSpPr>
        <xdr:spPr>
          <a:xfrm flipH="1">
            <a:off x="5881689" y="4694448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3" name="Straight Connector 852">
            <a:extLst>
              <a:ext uri="{FF2B5EF4-FFF2-40B4-BE49-F238E27FC236}">
                <a16:creationId xmlns:a16="http://schemas.microsoft.com/office/drawing/2014/main" id="{C78EF500-4210-42EB-B1E3-84E3B493F519}"/>
              </a:ext>
            </a:extLst>
          </xdr:cNvPr>
          <xdr:cNvCxnSpPr/>
        </xdr:nvCxnSpPr>
        <xdr:spPr>
          <a:xfrm flipH="1">
            <a:off x="5948363" y="4694448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4" name="Straight Connector 853">
            <a:extLst>
              <a:ext uri="{FF2B5EF4-FFF2-40B4-BE49-F238E27FC236}">
                <a16:creationId xmlns:a16="http://schemas.microsoft.com/office/drawing/2014/main" id="{C1CB9FDB-B7EB-4F6C-8177-C853D74773FB}"/>
              </a:ext>
            </a:extLst>
          </xdr:cNvPr>
          <xdr:cNvCxnSpPr/>
        </xdr:nvCxnSpPr>
        <xdr:spPr>
          <a:xfrm flipH="1">
            <a:off x="6005513" y="4699081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5" name="Straight Connector 854">
            <a:extLst>
              <a:ext uri="{FF2B5EF4-FFF2-40B4-BE49-F238E27FC236}">
                <a16:creationId xmlns:a16="http://schemas.microsoft.com/office/drawing/2014/main" id="{1A897D60-1093-4A8B-85AA-37DB801406BF}"/>
              </a:ext>
            </a:extLst>
          </xdr:cNvPr>
          <xdr:cNvCxnSpPr/>
        </xdr:nvCxnSpPr>
        <xdr:spPr>
          <a:xfrm flipH="1">
            <a:off x="6072187" y="4694448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6" name="Straight Connector 855">
            <a:extLst>
              <a:ext uri="{FF2B5EF4-FFF2-40B4-BE49-F238E27FC236}">
                <a16:creationId xmlns:a16="http://schemas.microsoft.com/office/drawing/2014/main" id="{36C2F051-4EBA-4F23-B54A-F12EB155DD87}"/>
              </a:ext>
            </a:extLst>
          </xdr:cNvPr>
          <xdr:cNvCxnSpPr/>
        </xdr:nvCxnSpPr>
        <xdr:spPr>
          <a:xfrm flipH="1">
            <a:off x="6129338" y="4694448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7" name="Straight Connector 856">
            <a:extLst>
              <a:ext uri="{FF2B5EF4-FFF2-40B4-BE49-F238E27FC236}">
                <a16:creationId xmlns:a16="http://schemas.microsoft.com/office/drawing/2014/main" id="{992C0B89-FBB3-44DD-8222-82021D55812D}"/>
              </a:ext>
            </a:extLst>
          </xdr:cNvPr>
          <xdr:cNvCxnSpPr/>
        </xdr:nvCxnSpPr>
        <xdr:spPr>
          <a:xfrm flipH="1">
            <a:off x="6181725" y="4694448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8" name="Straight Connector 857">
            <a:extLst>
              <a:ext uri="{FF2B5EF4-FFF2-40B4-BE49-F238E27FC236}">
                <a16:creationId xmlns:a16="http://schemas.microsoft.com/office/drawing/2014/main" id="{8EB6849C-D57E-4C72-A58D-AC5262D68D2D}"/>
              </a:ext>
            </a:extLst>
          </xdr:cNvPr>
          <xdr:cNvCxnSpPr/>
        </xdr:nvCxnSpPr>
        <xdr:spPr>
          <a:xfrm>
            <a:off x="5972173" y="1749345"/>
            <a:ext cx="328613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9" name="Straight Connector 858">
            <a:extLst>
              <a:ext uri="{FF2B5EF4-FFF2-40B4-BE49-F238E27FC236}">
                <a16:creationId xmlns:a16="http://schemas.microsoft.com/office/drawing/2014/main" id="{6F0646DD-627F-419A-AF3A-6AA28E4E30E9}"/>
              </a:ext>
            </a:extLst>
          </xdr:cNvPr>
          <xdr:cNvCxnSpPr/>
        </xdr:nvCxnSpPr>
        <xdr:spPr>
          <a:xfrm flipH="1">
            <a:off x="5981700" y="1633537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0" name="Straight Connector 859">
            <a:extLst>
              <a:ext uri="{FF2B5EF4-FFF2-40B4-BE49-F238E27FC236}">
                <a16:creationId xmlns:a16="http://schemas.microsoft.com/office/drawing/2014/main" id="{315AB923-7885-4B29-BEEA-47667BA80917}"/>
              </a:ext>
            </a:extLst>
          </xdr:cNvPr>
          <xdr:cNvCxnSpPr/>
        </xdr:nvCxnSpPr>
        <xdr:spPr>
          <a:xfrm flipH="1">
            <a:off x="6048374" y="1633537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1" name="Straight Connector 860">
            <a:extLst>
              <a:ext uri="{FF2B5EF4-FFF2-40B4-BE49-F238E27FC236}">
                <a16:creationId xmlns:a16="http://schemas.microsoft.com/office/drawing/2014/main" id="{6A2EDCE8-6F22-41BF-BBF8-F37A23B169D4}"/>
              </a:ext>
            </a:extLst>
          </xdr:cNvPr>
          <xdr:cNvCxnSpPr/>
        </xdr:nvCxnSpPr>
        <xdr:spPr>
          <a:xfrm flipH="1">
            <a:off x="6105524" y="1638170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2" name="Straight Connector 861">
            <a:extLst>
              <a:ext uri="{FF2B5EF4-FFF2-40B4-BE49-F238E27FC236}">
                <a16:creationId xmlns:a16="http://schemas.microsoft.com/office/drawing/2014/main" id="{F64B365D-E418-422E-A71D-D59C9088B96C}"/>
              </a:ext>
            </a:extLst>
          </xdr:cNvPr>
          <xdr:cNvCxnSpPr/>
        </xdr:nvCxnSpPr>
        <xdr:spPr>
          <a:xfrm flipH="1">
            <a:off x="6172198" y="1633537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3" name="Straight Connector 862">
            <a:extLst>
              <a:ext uri="{FF2B5EF4-FFF2-40B4-BE49-F238E27FC236}">
                <a16:creationId xmlns:a16="http://schemas.microsoft.com/office/drawing/2014/main" id="{91815838-74A4-4379-95F7-FCDE357AD44A}"/>
              </a:ext>
            </a:extLst>
          </xdr:cNvPr>
          <xdr:cNvCxnSpPr/>
        </xdr:nvCxnSpPr>
        <xdr:spPr>
          <a:xfrm flipH="1">
            <a:off x="6229349" y="1633537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4" name="Straight Connector 863">
            <a:extLst>
              <a:ext uri="{FF2B5EF4-FFF2-40B4-BE49-F238E27FC236}">
                <a16:creationId xmlns:a16="http://schemas.microsoft.com/office/drawing/2014/main" id="{35014EC1-AF15-4881-8EA3-BD4D3CD83367}"/>
              </a:ext>
            </a:extLst>
          </xdr:cNvPr>
          <xdr:cNvCxnSpPr/>
        </xdr:nvCxnSpPr>
        <xdr:spPr>
          <a:xfrm flipH="1">
            <a:off x="6281736" y="1633537"/>
            <a:ext cx="119062" cy="11580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1" name="Straight Arrow Connector 1000">
            <a:extLst>
              <a:ext uri="{FF2B5EF4-FFF2-40B4-BE49-F238E27FC236}">
                <a16:creationId xmlns:a16="http://schemas.microsoft.com/office/drawing/2014/main" id="{B4EC7947-2233-4B43-95D3-A11362E76102}"/>
              </a:ext>
            </a:extLst>
          </xdr:cNvPr>
          <xdr:cNvCxnSpPr/>
        </xdr:nvCxnSpPr>
        <xdr:spPr>
          <a:xfrm>
            <a:off x="5915026" y="4286250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2" name="Straight Arrow Connector 1001">
            <a:extLst>
              <a:ext uri="{FF2B5EF4-FFF2-40B4-BE49-F238E27FC236}">
                <a16:creationId xmlns:a16="http://schemas.microsoft.com/office/drawing/2014/main" id="{3323D73F-B7D0-4E18-A9A5-1633A695C24C}"/>
              </a:ext>
            </a:extLst>
          </xdr:cNvPr>
          <xdr:cNvCxnSpPr/>
        </xdr:nvCxnSpPr>
        <xdr:spPr>
          <a:xfrm>
            <a:off x="5915026" y="4429848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3" name="Straight Arrow Connector 1002">
            <a:extLst>
              <a:ext uri="{FF2B5EF4-FFF2-40B4-BE49-F238E27FC236}">
                <a16:creationId xmlns:a16="http://schemas.microsoft.com/office/drawing/2014/main" id="{731A3423-37CB-483A-B1F2-E74254652708}"/>
              </a:ext>
            </a:extLst>
          </xdr:cNvPr>
          <xdr:cNvCxnSpPr/>
        </xdr:nvCxnSpPr>
        <xdr:spPr>
          <a:xfrm>
            <a:off x="5900738" y="4578082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4" name="Straight Arrow Connector 1003">
            <a:extLst>
              <a:ext uri="{FF2B5EF4-FFF2-40B4-BE49-F238E27FC236}">
                <a16:creationId xmlns:a16="http://schemas.microsoft.com/office/drawing/2014/main" id="{764DFF2B-CB74-4444-8D36-968C532FBB21}"/>
              </a:ext>
            </a:extLst>
          </xdr:cNvPr>
          <xdr:cNvCxnSpPr/>
        </xdr:nvCxnSpPr>
        <xdr:spPr>
          <a:xfrm>
            <a:off x="5910263" y="1876425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5" name="Straight Arrow Connector 1004">
            <a:extLst>
              <a:ext uri="{FF2B5EF4-FFF2-40B4-BE49-F238E27FC236}">
                <a16:creationId xmlns:a16="http://schemas.microsoft.com/office/drawing/2014/main" id="{58F3EFFA-4AF6-4868-A78A-581CD6AC8ED7}"/>
              </a:ext>
            </a:extLst>
          </xdr:cNvPr>
          <xdr:cNvCxnSpPr/>
        </xdr:nvCxnSpPr>
        <xdr:spPr>
          <a:xfrm>
            <a:off x="5910263" y="2020023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6" name="Straight Arrow Connector 1005">
            <a:extLst>
              <a:ext uri="{FF2B5EF4-FFF2-40B4-BE49-F238E27FC236}">
                <a16:creationId xmlns:a16="http://schemas.microsoft.com/office/drawing/2014/main" id="{A43A8B3F-98A7-430B-ABF3-D58D14E20E6D}"/>
              </a:ext>
            </a:extLst>
          </xdr:cNvPr>
          <xdr:cNvCxnSpPr/>
        </xdr:nvCxnSpPr>
        <xdr:spPr>
          <a:xfrm>
            <a:off x="5900738" y="2168257"/>
            <a:ext cx="238124" cy="0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61913</xdr:colOff>
      <xdr:row>38</xdr:row>
      <xdr:rowOff>9525</xdr:rowOff>
    </xdr:from>
    <xdr:to>
      <xdr:col>28</xdr:col>
      <xdr:colOff>128596</xdr:colOff>
      <xdr:row>44</xdr:row>
      <xdr:rowOff>76200</xdr:rowOff>
    </xdr:to>
    <xdr:grpSp>
      <xdr:nvGrpSpPr>
        <xdr:cNvPr id="79" name="Group 78">
          <a:extLst>
            <a:ext uri="{FF2B5EF4-FFF2-40B4-BE49-F238E27FC236}">
              <a16:creationId xmlns:a16="http://schemas.microsoft.com/office/drawing/2014/main" id="{BDB8F759-6872-41A4-8455-009D021F5B4C}"/>
            </a:ext>
          </a:extLst>
        </xdr:cNvPr>
        <xdr:cNvGrpSpPr/>
      </xdr:nvGrpSpPr>
      <xdr:grpSpPr>
        <a:xfrm>
          <a:off x="1357313" y="5819775"/>
          <a:ext cx="3305183" cy="923925"/>
          <a:chOff x="1681163" y="5800725"/>
          <a:chExt cx="3305183" cy="942975"/>
        </a:xfrm>
      </xdr:grpSpPr>
      <xdr:cxnSp macro="">
        <xdr:nvCxnSpPr>
          <xdr:cNvPr id="871" name="Straight Arrow Connector 870">
            <a:extLst>
              <a:ext uri="{FF2B5EF4-FFF2-40B4-BE49-F238E27FC236}">
                <a16:creationId xmlns:a16="http://schemas.microsoft.com/office/drawing/2014/main" id="{4EE69119-9906-4D18-A7EE-2E6E51B538AF}"/>
              </a:ext>
            </a:extLst>
          </xdr:cNvPr>
          <xdr:cNvCxnSpPr/>
        </xdr:nvCxnSpPr>
        <xdr:spPr>
          <a:xfrm>
            <a:off x="1857370" y="5936824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2" name="Straight Arrow Connector 871">
            <a:extLst>
              <a:ext uri="{FF2B5EF4-FFF2-40B4-BE49-F238E27FC236}">
                <a16:creationId xmlns:a16="http://schemas.microsoft.com/office/drawing/2014/main" id="{AC84591C-4268-4A3C-A0C0-AD62BB4A7897}"/>
              </a:ext>
            </a:extLst>
          </xdr:cNvPr>
          <xdr:cNvCxnSpPr/>
        </xdr:nvCxnSpPr>
        <xdr:spPr>
          <a:xfrm>
            <a:off x="2266950" y="5936824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3" name="Straight Arrow Connector 872">
            <a:extLst>
              <a:ext uri="{FF2B5EF4-FFF2-40B4-BE49-F238E27FC236}">
                <a16:creationId xmlns:a16="http://schemas.microsoft.com/office/drawing/2014/main" id="{5AE14E65-EFBF-4BAF-BAB5-2B7A101B20EF}"/>
              </a:ext>
            </a:extLst>
          </xdr:cNvPr>
          <xdr:cNvCxnSpPr/>
        </xdr:nvCxnSpPr>
        <xdr:spPr>
          <a:xfrm>
            <a:off x="2428875" y="5936824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4" name="Straight Arrow Connector 873">
            <a:extLst>
              <a:ext uri="{FF2B5EF4-FFF2-40B4-BE49-F238E27FC236}">
                <a16:creationId xmlns:a16="http://schemas.microsoft.com/office/drawing/2014/main" id="{4E618F76-B3DE-4B4C-A3DF-89D1775501CF}"/>
              </a:ext>
            </a:extLst>
          </xdr:cNvPr>
          <xdr:cNvCxnSpPr/>
        </xdr:nvCxnSpPr>
        <xdr:spPr>
          <a:xfrm>
            <a:off x="2586038" y="5936824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5" name="Straight Arrow Connector 874">
            <a:extLst>
              <a:ext uri="{FF2B5EF4-FFF2-40B4-BE49-F238E27FC236}">
                <a16:creationId xmlns:a16="http://schemas.microsoft.com/office/drawing/2014/main" id="{A197605C-03B9-4A2D-90E0-6380DEFC4E39}"/>
              </a:ext>
            </a:extLst>
          </xdr:cNvPr>
          <xdr:cNvCxnSpPr/>
        </xdr:nvCxnSpPr>
        <xdr:spPr>
          <a:xfrm>
            <a:off x="2752722" y="5941685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6" name="Straight Arrow Connector 875">
            <a:extLst>
              <a:ext uri="{FF2B5EF4-FFF2-40B4-BE49-F238E27FC236}">
                <a16:creationId xmlns:a16="http://schemas.microsoft.com/office/drawing/2014/main" id="{1A595E49-F85D-4AE1-BE56-83D9BBF3A3AD}"/>
              </a:ext>
            </a:extLst>
          </xdr:cNvPr>
          <xdr:cNvCxnSpPr/>
        </xdr:nvCxnSpPr>
        <xdr:spPr>
          <a:xfrm>
            <a:off x="2914648" y="5941685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7" name="Straight Arrow Connector 876">
            <a:extLst>
              <a:ext uri="{FF2B5EF4-FFF2-40B4-BE49-F238E27FC236}">
                <a16:creationId xmlns:a16="http://schemas.microsoft.com/office/drawing/2014/main" id="{1E6093F3-496D-43F2-AC04-E02E225DFC73}"/>
              </a:ext>
            </a:extLst>
          </xdr:cNvPr>
          <xdr:cNvCxnSpPr/>
        </xdr:nvCxnSpPr>
        <xdr:spPr>
          <a:xfrm>
            <a:off x="3076573" y="5941685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8" name="Straight Arrow Connector 877">
            <a:extLst>
              <a:ext uri="{FF2B5EF4-FFF2-40B4-BE49-F238E27FC236}">
                <a16:creationId xmlns:a16="http://schemas.microsoft.com/office/drawing/2014/main" id="{6D1B1F96-386F-4EFD-B57D-5AC590A50DE8}"/>
              </a:ext>
            </a:extLst>
          </xdr:cNvPr>
          <xdr:cNvCxnSpPr/>
        </xdr:nvCxnSpPr>
        <xdr:spPr>
          <a:xfrm>
            <a:off x="3238499" y="5941685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9" name="Straight Arrow Connector 878">
            <a:extLst>
              <a:ext uri="{FF2B5EF4-FFF2-40B4-BE49-F238E27FC236}">
                <a16:creationId xmlns:a16="http://schemas.microsoft.com/office/drawing/2014/main" id="{763B852C-C991-446B-AB8F-DBE027EAD0A5}"/>
              </a:ext>
            </a:extLst>
          </xdr:cNvPr>
          <xdr:cNvCxnSpPr/>
        </xdr:nvCxnSpPr>
        <xdr:spPr>
          <a:xfrm>
            <a:off x="3400425" y="5936824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0" name="Straight Arrow Connector 879">
            <a:extLst>
              <a:ext uri="{FF2B5EF4-FFF2-40B4-BE49-F238E27FC236}">
                <a16:creationId xmlns:a16="http://schemas.microsoft.com/office/drawing/2014/main" id="{6C6C5B7C-DB93-4C8B-9689-A26DAC618DB0}"/>
              </a:ext>
            </a:extLst>
          </xdr:cNvPr>
          <xdr:cNvCxnSpPr/>
        </xdr:nvCxnSpPr>
        <xdr:spPr>
          <a:xfrm>
            <a:off x="3557588" y="5936824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1" name="Straight Arrow Connector 880">
            <a:extLst>
              <a:ext uri="{FF2B5EF4-FFF2-40B4-BE49-F238E27FC236}">
                <a16:creationId xmlns:a16="http://schemas.microsoft.com/office/drawing/2014/main" id="{63D5B77C-3BEA-47E7-AC30-C8B66D6EB3E4}"/>
              </a:ext>
            </a:extLst>
          </xdr:cNvPr>
          <xdr:cNvCxnSpPr/>
        </xdr:nvCxnSpPr>
        <xdr:spPr>
          <a:xfrm>
            <a:off x="3719513" y="5936824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2" name="Straight Arrow Connector 881">
            <a:extLst>
              <a:ext uri="{FF2B5EF4-FFF2-40B4-BE49-F238E27FC236}">
                <a16:creationId xmlns:a16="http://schemas.microsoft.com/office/drawing/2014/main" id="{123ED917-44D0-45D7-85EA-52B339EA34D9}"/>
              </a:ext>
            </a:extLst>
          </xdr:cNvPr>
          <xdr:cNvCxnSpPr/>
        </xdr:nvCxnSpPr>
        <xdr:spPr>
          <a:xfrm>
            <a:off x="3876676" y="5936824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Straight Arrow Connector 882">
            <a:extLst>
              <a:ext uri="{FF2B5EF4-FFF2-40B4-BE49-F238E27FC236}">
                <a16:creationId xmlns:a16="http://schemas.microsoft.com/office/drawing/2014/main" id="{A2E3D9B9-748D-43AE-AB7A-306B0A4F722D}"/>
              </a:ext>
            </a:extLst>
          </xdr:cNvPr>
          <xdr:cNvCxnSpPr/>
        </xdr:nvCxnSpPr>
        <xdr:spPr>
          <a:xfrm>
            <a:off x="4043360" y="5941685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4" name="Straight Arrow Connector 883">
            <a:extLst>
              <a:ext uri="{FF2B5EF4-FFF2-40B4-BE49-F238E27FC236}">
                <a16:creationId xmlns:a16="http://schemas.microsoft.com/office/drawing/2014/main" id="{42DDD691-BCEF-48A8-9054-2B55B775892D}"/>
              </a:ext>
            </a:extLst>
          </xdr:cNvPr>
          <xdr:cNvCxnSpPr/>
        </xdr:nvCxnSpPr>
        <xdr:spPr>
          <a:xfrm>
            <a:off x="4205286" y="5941685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5" name="Straight Connector 894">
            <a:extLst>
              <a:ext uri="{FF2B5EF4-FFF2-40B4-BE49-F238E27FC236}">
                <a16:creationId xmlns:a16="http://schemas.microsoft.com/office/drawing/2014/main" id="{5593EF55-1CBD-47E0-964F-0723B66B584E}"/>
              </a:ext>
            </a:extLst>
          </xdr:cNvPr>
          <xdr:cNvCxnSpPr/>
        </xdr:nvCxnSpPr>
        <xdr:spPr>
          <a:xfrm>
            <a:off x="1847850" y="6233326"/>
            <a:ext cx="29337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6" name="Straight Connector 895">
            <a:extLst>
              <a:ext uri="{FF2B5EF4-FFF2-40B4-BE49-F238E27FC236}">
                <a16:creationId xmlns:a16="http://schemas.microsoft.com/office/drawing/2014/main" id="{93A26B07-937E-4F03-99B6-16921C984298}"/>
              </a:ext>
            </a:extLst>
          </xdr:cNvPr>
          <xdr:cNvCxnSpPr/>
        </xdr:nvCxnSpPr>
        <xdr:spPr>
          <a:xfrm>
            <a:off x="1857371" y="6418034"/>
            <a:ext cx="0" cy="325666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7" name="Straight Connector 896">
            <a:extLst>
              <a:ext uri="{FF2B5EF4-FFF2-40B4-BE49-F238E27FC236}">
                <a16:creationId xmlns:a16="http://schemas.microsoft.com/office/drawing/2014/main" id="{8F355B62-C3EF-406E-9C5B-251AB77A4518}"/>
              </a:ext>
            </a:extLst>
          </xdr:cNvPr>
          <xdr:cNvCxnSpPr/>
        </xdr:nvCxnSpPr>
        <xdr:spPr>
          <a:xfrm>
            <a:off x="1781175" y="6665930"/>
            <a:ext cx="3067050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8" name="Straight Connector 897">
            <a:extLst>
              <a:ext uri="{FF2B5EF4-FFF2-40B4-BE49-F238E27FC236}">
                <a16:creationId xmlns:a16="http://schemas.microsoft.com/office/drawing/2014/main" id="{EFF691EE-E59D-4D24-B867-4E763471EE25}"/>
              </a:ext>
            </a:extLst>
          </xdr:cNvPr>
          <xdr:cNvCxnSpPr/>
        </xdr:nvCxnSpPr>
        <xdr:spPr>
          <a:xfrm flipH="1">
            <a:off x="1814509" y="6622183"/>
            <a:ext cx="85725" cy="92353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9" name="Straight Connector 898">
            <a:extLst>
              <a:ext uri="{FF2B5EF4-FFF2-40B4-BE49-F238E27FC236}">
                <a16:creationId xmlns:a16="http://schemas.microsoft.com/office/drawing/2014/main" id="{5E79BDF9-04DC-48F1-9E82-D0244D83CCF7}"/>
              </a:ext>
            </a:extLst>
          </xdr:cNvPr>
          <xdr:cNvCxnSpPr/>
        </xdr:nvCxnSpPr>
        <xdr:spPr>
          <a:xfrm>
            <a:off x="4781559" y="6408312"/>
            <a:ext cx="0" cy="325666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0" name="Straight Connector 899">
            <a:extLst>
              <a:ext uri="{FF2B5EF4-FFF2-40B4-BE49-F238E27FC236}">
                <a16:creationId xmlns:a16="http://schemas.microsoft.com/office/drawing/2014/main" id="{A70AB948-2924-467F-BB7C-95D1F3AF2FF3}"/>
              </a:ext>
            </a:extLst>
          </xdr:cNvPr>
          <xdr:cNvCxnSpPr/>
        </xdr:nvCxnSpPr>
        <xdr:spPr>
          <a:xfrm flipH="1">
            <a:off x="4738697" y="6612462"/>
            <a:ext cx="85725" cy="92353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1" name="Straight Connector 900">
            <a:extLst>
              <a:ext uri="{FF2B5EF4-FFF2-40B4-BE49-F238E27FC236}">
                <a16:creationId xmlns:a16="http://schemas.microsoft.com/office/drawing/2014/main" id="{A0085217-ADCA-4E95-AE72-20F355A010A0}"/>
              </a:ext>
            </a:extLst>
          </xdr:cNvPr>
          <xdr:cNvCxnSpPr/>
        </xdr:nvCxnSpPr>
        <xdr:spPr>
          <a:xfrm flipV="1">
            <a:off x="3238500" y="5800725"/>
            <a:ext cx="219075" cy="252757"/>
          </a:xfrm>
          <a:prstGeom prst="line">
            <a:avLst/>
          </a:prstGeom>
          <a:ln w="9525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2" name="Straight Connector 901">
            <a:extLst>
              <a:ext uri="{FF2B5EF4-FFF2-40B4-BE49-F238E27FC236}">
                <a16:creationId xmlns:a16="http://schemas.microsoft.com/office/drawing/2014/main" id="{3E4FA4D1-B654-46E6-8C6A-0DF361885125}"/>
              </a:ext>
            </a:extLst>
          </xdr:cNvPr>
          <xdr:cNvCxnSpPr/>
        </xdr:nvCxnSpPr>
        <xdr:spPr>
          <a:xfrm>
            <a:off x="1852613" y="6004873"/>
            <a:ext cx="0" cy="379134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3" name="Straight Connector 902">
            <a:extLst>
              <a:ext uri="{FF2B5EF4-FFF2-40B4-BE49-F238E27FC236}">
                <a16:creationId xmlns:a16="http://schemas.microsoft.com/office/drawing/2014/main" id="{ADA0E4DF-DA1B-43C9-9546-9A19FBFE4F9C}"/>
              </a:ext>
            </a:extLst>
          </xdr:cNvPr>
          <xdr:cNvCxnSpPr/>
        </xdr:nvCxnSpPr>
        <xdr:spPr>
          <a:xfrm flipH="1">
            <a:off x="1681163" y="6004872"/>
            <a:ext cx="166688" cy="1701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4" name="Straight Connector 903">
            <a:extLst>
              <a:ext uri="{FF2B5EF4-FFF2-40B4-BE49-F238E27FC236}">
                <a16:creationId xmlns:a16="http://schemas.microsoft.com/office/drawing/2014/main" id="{8434762C-D563-404A-9C49-FEB1E54FB9FE}"/>
              </a:ext>
            </a:extLst>
          </xdr:cNvPr>
          <xdr:cNvCxnSpPr/>
        </xdr:nvCxnSpPr>
        <xdr:spPr>
          <a:xfrm flipH="1">
            <a:off x="1685925" y="6243046"/>
            <a:ext cx="166688" cy="1701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5" name="Straight Connector 904">
            <a:extLst>
              <a:ext uri="{FF2B5EF4-FFF2-40B4-BE49-F238E27FC236}">
                <a16:creationId xmlns:a16="http://schemas.microsoft.com/office/drawing/2014/main" id="{AFD6DB88-73AB-43AD-B07A-1D8FCB9BB654}"/>
              </a:ext>
            </a:extLst>
          </xdr:cNvPr>
          <xdr:cNvCxnSpPr/>
        </xdr:nvCxnSpPr>
        <xdr:spPr>
          <a:xfrm flipH="1">
            <a:off x="1685926" y="6165275"/>
            <a:ext cx="166688" cy="1701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6" name="Straight Connector 905">
            <a:extLst>
              <a:ext uri="{FF2B5EF4-FFF2-40B4-BE49-F238E27FC236}">
                <a16:creationId xmlns:a16="http://schemas.microsoft.com/office/drawing/2014/main" id="{629FC3BE-2F2C-4503-8290-59D67967F339}"/>
              </a:ext>
            </a:extLst>
          </xdr:cNvPr>
          <xdr:cNvCxnSpPr/>
        </xdr:nvCxnSpPr>
        <xdr:spPr>
          <a:xfrm flipH="1">
            <a:off x="1685926" y="6306235"/>
            <a:ext cx="166688" cy="1701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7" name="Straight Connector 906">
            <a:extLst>
              <a:ext uri="{FF2B5EF4-FFF2-40B4-BE49-F238E27FC236}">
                <a16:creationId xmlns:a16="http://schemas.microsoft.com/office/drawing/2014/main" id="{3BC56838-D3B9-47E2-B7DE-09A05D41E65F}"/>
              </a:ext>
            </a:extLst>
          </xdr:cNvPr>
          <xdr:cNvCxnSpPr/>
        </xdr:nvCxnSpPr>
        <xdr:spPr>
          <a:xfrm flipH="1">
            <a:off x="1690688" y="6374285"/>
            <a:ext cx="166688" cy="1701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8" name="Straight Connector 907">
            <a:extLst>
              <a:ext uri="{FF2B5EF4-FFF2-40B4-BE49-F238E27FC236}">
                <a16:creationId xmlns:a16="http://schemas.microsoft.com/office/drawing/2014/main" id="{5F900E8C-DFD5-4BFF-9E55-ADD5A72945E3}"/>
              </a:ext>
            </a:extLst>
          </xdr:cNvPr>
          <xdr:cNvCxnSpPr/>
        </xdr:nvCxnSpPr>
        <xdr:spPr>
          <a:xfrm flipH="1">
            <a:off x="1685926" y="6087504"/>
            <a:ext cx="166688" cy="170125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9" name="Straight Connector 908">
            <a:extLst>
              <a:ext uri="{FF2B5EF4-FFF2-40B4-BE49-F238E27FC236}">
                <a16:creationId xmlns:a16="http://schemas.microsoft.com/office/drawing/2014/main" id="{8B89BB1D-92C5-41E4-8786-D5A80D97098A}"/>
              </a:ext>
            </a:extLst>
          </xdr:cNvPr>
          <xdr:cNvCxnSpPr/>
        </xdr:nvCxnSpPr>
        <xdr:spPr>
          <a:xfrm>
            <a:off x="4781559" y="6019452"/>
            <a:ext cx="0" cy="379134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0" name="Straight Connector 909">
            <a:extLst>
              <a:ext uri="{FF2B5EF4-FFF2-40B4-BE49-F238E27FC236}">
                <a16:creationId xmlns:a16="http://schemas.microsoft.com/office/drawing/2014/main" id="{B8EF3831-D814-44FA-99BA-62086C4E7E3D}"/>
              </a:ext>
            </a:extLst>
          </xdr:cNvPr>
          <xdr:cNvCxnSpPr/>
        </xdr:nvCxnSpPr>
        <xdr:spPr>
          <a:xfrm>
            <a:off x="4781559" y="6014592"/>
            <a:ext cx="200025" cy="20414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1" name="Straight Connector 910">
            <a:extLst>
              <a:ext uri="{FF2B5EF4-FFF2-40B4-BE49-F238E27FC236}">
                <a16:creationId xmlns:a16="http://schemas.microsoft.com/office/drawing/2014/main" id="{9CA5BDC8-5DB1-4305-89DD-C7B7B55702EA}"/>
              </a:ext>
            </a:extLst>
          </xdr:cNvPr>
          <xdr:cNvCxnSpPr/>
        </xdr:nvCxnSpPr>
        <xdr:spPr>
          <a:xfrm>
            <a:off x="4781559" y="6092363"/>
            <a:ext cx="200025" cy="20414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2" name="Straight Connector 911">
            <a:extLst>
              <a:ext uri="{FF2B5EF4-FFF2-40B4-BE49-F238E27FC236}">
                <a16:creationId xmlns:a16="http://schemas.microsoft.com/office/drawing/2014/main" id="{E69903BA-15AD-41F7-B0C5-6F9206C5E47C}"/>
              </a:ext>
            </a:extLst>
          </xdr:cNvPr>
          <xdr:cNvCxnSpPr/>
        </xdr:nvCxnSpPr>
        <xdr:spPr>
          <a:xfrm>
            <a:off x="4781559" y="6174994"/>
            <a:ext cx="200025" cy="20414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3" name="Straight Connector 912">
            <a:extLst>
              <a:ext uri="{FF2B5EF4-FFF2-40B4-BE49-F238E27FC236}">
                <a16:creationId xmlns:a16="http://schemas.microsoft.com/office/drawing/2014/main" id="{83B1405F-32C8-4F17-992C-38A2A9830BA5}"/>
              </a:ext>
            </a:extLst>
          </xdr:cNvPr>
          <xdr:cNvCxnSpPr/>
        </xdr:nvCxnSpPr>
        <xdr:spPr>
          <a:xfrm>
            <a:off x="4786321" y="6267348"/>
            <a:ext cx="200025" cy="20414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4" name="Straight Connector 913">
            <a:extLst>
              <a:ext uri="{FF2B5EF4-FFF2-40B4-BE49-F238E27FC236}">
                <a16:creationId xmlns:a16="http://schemas.microsoft.com/office/drawing/2014/main" id="{7168B403-94CF-45F4-92DF-669D550A5533}"/>
              </a:ext>
            </a:extLst>
          </xdr:cNvPr>
          <xdr:cNvCxnSpPr/>
        </xdr:nvCxnSpPr>
        <xdr:spPr>
          <a:xfrm>
            <a:off x="4786321" y="6345119"/>
            <a:ext cx="200025" cy="204149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5" name="Straight Arrow Connector 914">
            <a:extLst>
              <a:ext uri="{FF2B5EF4-FFF2-40B4-BE49-F238E27FC236}">
                <a16:creationId xmlns:a16="http://schemas.microsoft.com/office/drawing/2014/main" id="{0818C1A7-F9A0-4BC5-B262-CE8D7F6A6880}"/>
              </a:ext>
            </a:extLst>
          </xdr:cNvPr>
          <xdr:cNvCxnSpPr/>
        </xdr:nvCxnSpPr>
        <xdr:spPr>
          <a:xfrm>
            <a:off x="4776795" y="5936922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4" name="Straight Connector 893">
            <a:extLst>
              <a:ext uri="{FF2B5EF4-FFF2-40B4-BE49-F238E27FC236}">
                <a16:creationId xmlns:a16="http://schemas.microsoft.com/office/drawing/2014/main" id="{C041B20A-3C12-411D-A3A0-8687079AD31C}"/>
              </a:ext>
            </a:extLst>
          </xdr:cNvPr>
          <xdr:cNvCxnSpPr/>
        </xdr:nvCxnSpPr>
        <xdr:spPr>
          <a:xfrm>
            <a:off x="1847850" y="5929313"/>
            <a:ext cx="2924175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7" name="Straight Arrow Connector 1006">
            <a:extLst>
              <a:ext uri="{FF2B5EF4-FFF2-40B4-BE49-F238E27FC236}">
                <a16:creationId xmlns:a16="http://schemas.microsoft.com/office/drawing/2014/main" id="{08A95E17-DC5A-46D2-A9FB-AD9C412317E2}"/>
              </a:ext>
            </a:extLst>
          </xdr:cNvPr>
          <xdr:cNvCxnSpPr/>
        </xdr:nvCxnSpPr>
        <xdr:spPr>
          <a:xfrm>
            <a:off x="2047875" y="5938837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8" name="Straight Arrow Connector 1007">
            <a:extLst>
              <a:ext uri="{FF2B5EF4-FFF2-40B4-BE49-F238E27FC236}">
                <a16:creationId xmlns:a16="http://schemas.microsoft.com/office/drawing/2014/main" id="{04000173-7A99-4ABE-97CC-5FBBCA99ADC7}"/>
              </a:ext>
            </a:extLst>
          </xdr:cNvPr>
          <xdr:cNvCxnSpPr/>
        </xdr:nvCxnSpPr>
        <xdr:spPr>
          <a:xfrm>
            <a:off x="4371975" y="5934075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9" name="Straight Arrow Connector 1008">
            <a:extLst>
              <a:ext uri="{FF2B5EF4-FFF2-40B4-BE49-F238E27FC236}">
                <a16:creationId xmlns:a16="http://schemas.microsoft.com/office/drawing/2014/main" id="{1C92073A-C3A4-4250-B9DB-26FF2DDB24BC}"/>
              </a:ext>
            </a:extLst>
          </xdr:cNvPr>
          <xdr:cNvCxnSpPr/>
        </xdr:nvCxnSpPr>
        <xdr:spPr>
          <a:xfrm>
            <a:off x="4572000" y="5934075"/>
            <a:ext cx="0" cy="291642"/>
          </a:xfrm>
          <a:prstGeom prst="straightConnector1">
            <a:avLst/>
          </a:prstGeom>
          <a:ln w="158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11</xdr:row>
      <xdr:rowOff>138112</xdr:rowOff>
    </xdr:from>
    <xdr:to>
      <xdr:col>31</xdr:col>
      <xdr:colOff>152400</xdr:colOff>
      <xdr:row>16</xdr:row>
      <xdr:rowOff>14288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7A11709-1513-458A-8ADC-5A6A1CC40B9B}"/>
            </a:ext>
          </a:extLst>
        </xdr:cNvPr>
        <xdr:cNvGrpSpPr/>
      </xdr:nvGrpSpPr>
      <xdr:grpSpPr>
        <a:xfrm>
          <a:off x="1304926" y="2005012"/>
          <a:ext cx="3867149" cy="590551"/>
          <a:chOff x="2276476" y="1709737"/>
          <a:chExt cx="3867149" cy="590551"/>
        </a:xfrm>
      </xdr:grpSpPr>
      <xdr:sp macro="" textlink="">
        <xdr:nvSpPr>
          <xdr:cNvPr id="3" name="Trapezoid 2">
            <a:extLst>
              <a:ext uri="{FF2B5EF4-FFF2-40B4-BE49-F238E27FC236}">
                <a16:creationId xmlns:a16="http://schemas.microsoft.com/office/drawing/2014/main" id="{A78842FF-F562-46DF-969E-50E5B1A479B0}"/>
              </a:ext>
            </a:extLst>
          </xdr:cNvPr>
          <xdr:cNvSpPr/>
        </xdr:nvSpPr>
        <xdr:spPr>
          <a:xfrm>
            <a:off x="2276476" y="1714500"/>
            <a:ext cx="3867149" cy="576263"/>
          </a:xfrm>
          <a:prstGeom prst="trapezoid">
            <a:avLst>
              <a:gd name="adj" fmla="val 195184"/>
            </a:avLst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8EE5570A-3603-4A3E-83C6-01E4D3B8B36E}"/>
              </a:ext>
            </a:extLst>
          </xdr:cNvPr>
          <xdr:cNvCxnSpPr/>
        </xdr:nvCxnSpPr>
        <xdr:spPr>
          <a:xfrm>
            <a:off x="2433638" y="2209800"/>
            <a:ext cx="0" cy="8572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39432AF1-4E10-4D4E-B34A-522958DD53F4}"/>
              </a:ext>
            </a:extLst>
          </xdr:cNvPr>
          <xdr:cNvCxnSpPr/>
        </xdr:nvCxnSpPr>
        <xdr:spPr>
          <a:xfrm>
            <a:off x="2590801" y="2124075"/>
            <a:ext cx="0" cy="1714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AE52FB4C-08A7-4C29-8C2F-7194431389E9}"/>
              </a:ext>
            </a:extLst>
          </xdr:cNvPr>
          <xdr:cNvCxnSpPr/>
        </xdr:nvCxnSpPr>
        <xdr:spPr>
          <a:xfrm>
            <a:off x="2757488" y="2043113"/>
            <a:ext cx="0" cy="25717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2028DB6F-CE81-4029-A8D5-72C4892CC205}"/>
              </a:ext>
            </a:extLst>
          </xdr:cNvPr>
          <xdr:cNvCxnSpPr/>
        </xdr:nvCxnSpPr>
        <xdr:spPr>
          <a:xfrm>
            <a:off x="2914651" y="1962150"/>
            <a:ext cx="0" cy="328612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6F5718F2-0F1D-4869-AA87-E7FD06C908BF}"/>
              </a:ext>
            </a:extLst>
          </xdr:cNvPr>
          <xdr:cNvCxnSpPr/>
        </xdr:nvCxnSpPr>
        <xdr:spPr>
          <a:xfrm>
            <a:off x="3081338" y="1876425"/>
            <a:ext cx="0" cy="41910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C0D98A9A-7F6A-4EF1-94F1-B1648D47FEC1}"/>
              </a:ext>
            </a:extLst>
          </xdr:cNvPr>
          <xdr:cNvCxnSpPr/>
        </xdr:nvCxnSpPr>
        <xdr:spPr>
          <a:xfrm>
            <a:off x="3238501" y="1800225"/>
            <a:ext cx="0" cy="49530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8257344-1F8E-4D14-9638-4B78CB6DC142}"/>
              </a:ext>
            </a:extLst>
          </xdr:cNvPr>
          <xdr:cNvCxnSpPr/>
        </xdr:nvCxnSpPr>
        <xdr:spPr>
          <a:xfrm>
            <a:off x="3405188" y="1719263"/>
            <a:ext cx="0" cy="58102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9CE23716-FF2C-4701-883F-23B81BA9944B}"/>
              </a:ext>
            </a:extLst>
          </xdr:cNvPr>
          <xdr:cNvCxnSpPr/>
        </xdr:nvCxnSpPr>
        <xdr:spPr>
          <a:xfrm>
            <a:off x="3567114" y="1719263"/>
            <a:ext cx="0" cy="571499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5FC5C03F-9AEE-461B-970E-2FD402D573FF}"/>
              </a:ext>
            </a:extLst>
          </xdr:cNvPr>
          <xdr:cNvCxnSpPr/>
        </xdr:nvCxnSpPr>
        <xdr:spPr>
          <a:xfrm>
            <a:off x="3729038" y="1714500"/>
            <a:ext cx="0" cy="58102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D93FFBDB-A90D-49C2-8DEA-5C7D54CA4941}"/>
              </a:ext>
            </a:extLst>
          </xdr:cNvPr>
          <xdr:cNvCxnSpPr/>
        </xdr:nvCxnSpPr>
        <xdr:spPr>
          <a:xfrm>
            <a:off x="3890964" y="1709738"/>
            <a:ext cx="0" cy="585787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98CAC3F7-36E9-49D3-AACA-481F7C8DED28}"/>
              </a:ext>
            </a:extLst>
          </xdr:cNvPr>
          <xdr:cNvCxnSpPr/>
        </xdr:nvCxnSpPr>
        <xdr:spPr>
          <a:xfrm>
            <a:off x="4214813" y="1719263"/>
            <a:ext cx="0" cy="58102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A6844AB9-5EA3-46D4-9FE9-F5289168C0C6}"/>
              </a:ext>
            </a:extLst>
          </xdr:cNvPr>
          <xdr:cNvCxnSpPr/>
        </xdr:nvCxnSpPr>
        <xdr:spPr>
          <a:xfrm>
            <a:off x="4376739" y="1719263"/>
            <a:ext cx="0" cy="571499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B97F57FC-592A-4AFF-BD69-3AA4B45BAC28}"/>
              </a:ext>
            </a:extLst>
          </xdr:cNvPr>
          <xdr:cNvCxnSpPr/>
        </xdr:nvCxnSpPr>
        <xdr:spPr>
          <a:xfrm>
            <a:off x="4538663" y="1719263"/>
            <a:ext cx="0" cy="576262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78AB4A50-09C6-4C96-885F-B28A6B241C75}"/>
              </a:ext>
            </a:extLst>
          </xdr:cNvPr>
          <xdr:cNvCxnSpPr/>
        </xdr:nvCxnSpPr>
        <xdr:spPr>
          <a:xfrm>
            <a:off x="4700589" y="1719263"/>
            <a:ext cx="0" cy="576262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33D8D6A2-10D8-4335-9F7C-4CC67AD81051}"/>
              </a:ext>
            </a:extLst>
          </xdr:cNvPr>
          <xdr:cNvCxnSpPr/>
        </xdr:nvCxnSpPr>
        <xdr:spPr>
          <a:xfrm>
            <a:off x="4862513" y="1709738"/>
            <a:ext cx="0" cy="5905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Arrow Connector 18">
            <a:extLst>
              <a:ext uri="{FF2B5EF4-FFF2-40B4-BE49-F238E27FC236}">
                <a16:creationId xmlns:a16="http://schemas.microsoft.com/office/drawing/2014/main" id="{6990E8CC-0C1C-4671-AC52-37A172319C40}"/>
              </a:ext>
            </a:extLst>
          </xdr:cNvPr>
          <xdr:cNvCxnSpPr/>
        </xdr:nvCxnSpPr>
        <xdr:spPr>
          <a:xfrm>
            <a:off x="5019675" y="1714500"/>
            <a:ext cx="0" cy="576262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>
            <a:extLst>
              <a:ext uri="{FF2B5EF4-FFF2-40B4-BE49-F238E27FC236}">
                <a16:creationId xmlns:a16="http://schemas.microsoft.com/office/drawing/2014/main" id="{D4D6BE8F-5EB3-4730-A1B1-C0BC8C73BB87}"/>
              </a:ext>
            </a:extLst>
          </xdr:cNvPr>
          <xdr:cNvCxnSpPr/>
        </xdr:nvCxnSpPr>
        <xdr:spPr>
          <a:xfrm>
            <a:off x="5186362" y="1804988"/>
            <a:ext cx="0" cy="490537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E1723F0E-D6ED-4A5B-A3DB-4080F387317E}"/>
              </a:ext>
            </a:extLst>
          </xdr:cNvPr>
          <xdr:cNvCxnSpPr/>
        </xdr:nvCxnSpPr>
        <xdr:spPr>
          <a:xfrm>
            <a:off x="5343525" y="1885950"/>
            <a:ext cx="0" cy="40957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2EB9291A-5A8A-4628-90E2-98A66C2CD4DE}"/>
              </a:ext>
            </a:extLst>
          </xdr:cNvPr>
          <xdr:cNvCxnSpPr/>
        </xdr:nvCxnSpPr>
        <xdr:spPr>
          <a:xfrm>
            <a:off x="5510212" y="1962150"/>
            <a:ext cx="0" cy="338138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AF651A38-EAD5-42BA-8A9F-C75B7655BBCD}"/>
              </a:ext>
            </a:extLst>
          </xdr:cNvPr>
          <xdr:cNvCxnSpPr/>
        </xdr:nvCxnSpPr>
        <xdr:spPr>
          <a:xfrm>
            <a:off x="5667375" y="2052638"/>
            <a:ext cx="0" cy="2381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136B19BF-D002-4AD9-AA73-2D435CF32253}"/>
              </a:ext>
            </a:extLst>
          </xdr:cNvPr>
          <xdr:cNvCxnSpPr/>
        </xdr:nvCxnSpPr>
        <xdr:spPr>
          <a:xfrm>
            <a:off x="5834062" y="2133600"/>
            <a:ext cx="0" cy="16192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61D09D3F-EBC0-4227-AEE3-C50DCB8195F1}"/>
              </a:ext>
            </a:extLst>
          </xdr:cNvPr>
          <xdr:cNvCxnSpPr/>
        </xdr:nvCxnSpPr>
        <xdr:spPr>
          <a:xfrm>
            <a:off x="5991225" y="2209800"/>
            <a:ext cx="0" cy="8572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324AC4E0-3E82-4C14-8919-6A136260AD28}"/>
              </a:ext>
            </a:extLst>
          </xdr:cNvPr>
          <xdr:cNvCxnSpPr/>
        </xdr:nvCxnSpPr>
        <xdr:spPr>
          <a:xfrm>
            <a:off x="4052887" y="1709737"/>
            <a:ext cx="0" cy="58102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553F2882-6484-4984-913B-B6343845A403}"/>
              </a:ext>
            </a:extLst>
          </xdr:cNvPr>
          <xdr:cNvCxnSpPr/>
        </xdr:nvCxnSpPr>
        <xdr:spPr>
          <a:xfrm flipV="1">
            <a:off x="5024437" y="1714500"/>
            <a:ext cx="252413" cy="261938"/>
          </a:xfrm>
          <a:prstGeom prst="line">
            <a:avLst/>
          </a:prstGeom>
          <a:ln w="9525"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9524</xdr:colOff>
      <xdr:row>4</xdr:row>
      <xdr:rowOff>4763</xdr:rowOff>
    </xdr:from>
    <xdr:to>
      <xdr:col>31</xdr:col>
      <xdr:colOff>128587</xdr:colOff>
      <xdr:row>10</xdr:row>
      <xdr:rowOff>9519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A6A85193-3383-4677-95AF-4073E83E8AEA}"/>
            </a:ext>
          </a:extLst>
        </xdr:cNvPr>
        <xdr:cNvGrpSpPr/>
      </xdr:nvGrpSpPr>
      <xdr:grpSpPr>
        <a:xfrm>
          <a:off x="1304924" y="871538"/>
          <a:ext cx="3843338" cy="862006"/>
          <a:chOff x="2276474" y="576263"/>
          <a:chExt cx="3843338" cy="862006"/>
        </a:xfrm>
      </xdr:grpSpPr>
      <xdr:sp macro="" textlink="">
        <xdr:nvSpPr>
          <xdr:cNvPr id="29" name="Isosceles Triangle 28">
            <a:extLst>
              <a:ext uri="{FF2B5EF4-FFF2-40B4-BE49-F238E27FC236}">
                <a16:creationId xmlns:a16="http://schemas.microsoft.com/office/drawing/2014/main" id="{084B73FA-CD35-4A6B-AD66-C72AEC0F1C24}"/>
              </a:ext>
            </a:extLst>
          </xdr:cNvPr>
          <xdr:cNvSpPr/>
        </xdr:nvSpPr>
        <xdr:spPr>
          <a:xfrm>
            <a:off x="2276474" y="723899"/>
            <a:ext cx="3843338" cy="709613"/>
          </a:xfrm>
          <a:prstGeom prst="triangle">
            <a:avLst>
              <a:gd name="adj" fmla="val 50259"/>
            </a:avLst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E2558FB7-3197-40BF-8205-07A02307FC74}"/>
              </a:ext>
            </a:extLst>
          </xdr:cNvPr>
          <xdr:cNvCxnSpPr/>
        </xdr:nvCxnSpPr>
        <xdr:spPr>
          <a:xfrm>
            <a:off x="2586032" y="1323975"/>
            <a:ext cx="0" cy="109531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AF2E8986-D854-4360-A579-7CEEB35F8CFE}"/>
              </a:ext>
            </a:extLst>
          </xdr:cNvPr>
          <xdr:cNvCxnSpPr/>
        </xdr:nvCxnSpPr>
        <xdr:spPr>
          <a:xfrm>
            <a:off x="2752719" y="1252538"/>
            <a:ext cx="0" cy="185731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4BDFEBFA-C7DE-422B-A1FE-CE61E20E628F}"/>
              </a:ext>
            </a:extLst>
          </xdr:cNvPr>
          <xdr:cNvCxnSpPr/>
        </xdr:nvCxnSpPr>
        <xdr:spPr>
          <a:xfrm>
            <a:off x="2914645" y="1195388"/>
            <a:ext cx="0" cy="23335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91E6B6FF-7C7A-44F4-A3C3-D27E877D8680}"/>
              </a:ext>
            </a:extLst>
          </xdr:cNvPr>
          <xdr:cNvCxnSpPr/>
        </xdr:nvCxnSpPr>
        <xdr:spPr>
          <a:xfrm>
            <a:off x="3076569" y="1143000"/>
            <a:ext cx="0" cy="290506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DE543C7C-F88F-4E16-A2AF-D1BC006A910A}"/>
              </a:ext>
            </a:extLst>
          </xdr:cNvPr>
          <xdr:cNvCxnSpPr/>
        </xdr:nvCxnSpPr>
        <xdr:spPr>
          <a:xfrm>
            <a:off x="3400419" y="1014413"/>
            <a:ext cx="0" cy="423856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4FC29F4C-8B35-41AB-9FD8-1F8163C72D1A}"/>
              </a:ext>
            </a:extLst>
          </xdr:cNvPr>
          <xdr:cNvCxnSpPr/>
        </xdr:nvCxnSpPr>
        <xdr:spPr>
          <a:xfrm>
            <a:off x="3562345" y="957263"/>
            <a:ext cx="0" cy="47148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308D83E0-B4E2-4934-ADA8-7C738623EC60}"/>
              </a:ext>
            </a:extLst>
          </xdr:cNvPr>
          <xdr:cNvCxnSpPr/>
        </xdr:nvCxnSpPr>
        <xdr:spPr>
          <a:xfrm>
            <a:off x="3724269" y="895350"/>
            <a:ext cx="0" cy="538156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509781B9-9CD0-4146-95B9-5B29FC0DB4D3}"/>
              </a:ext>
            </a:extLst>
          </xdr:cNvPr>
          <xdr:cNvCxnSpPr/>
        </xdr:nvCxnSpPr>
        <xdr:spPr>
          <a:xfrm>
            <a:off x="3886195" y="847719"/>
            <a:ext cx="0" cy="585787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CBC57002-A2BF-4B83-8A00-0F57D2EBEA88}"/>
              </a:ext>
            </a:extLst>
          </xdr:cNvPr>
          <xdr:cNvCxnSpPr/>
        </xdr:nvCxnSpPr>
        <xdr:spPr>
          <a:xfrm>
            <a:off x="4048119" y="776288"/>
            <a:ext cx="0" cy="661981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Arrow Connector 38">
            <a:extLst>
              <a:ext uri="{FF2B5EF4-FFF2-40B4-BE49-F238E27FC236}">
                <a16:creationId xmlns:a16="http://schemas.microsoft.com/office/drawing/2014/main" id="{5442ED48-62C7-41C1-9F08-255B22E80A1A}"/>
              </a:ext>
            </a:extLst>
          </xdr:cNvPr>
          <xdr:cNvCxnSpPr/>
        </xdr:nvCxnSpPr>
        <xdr:spPr>
          <a:xfrm>
            <a:off x="4371970" y="785813"/>
            <a:ext cx="0" cy="64293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2DC03D3A-C63F-4CA8-9D54-745A793CFC20}"/>
              </a:ext>
            </a:extLst>
          </xdr:cNvPr>
          <xdr:cNvCxnSpPr/>
        </xdr:nvCxnSpPr>
        <xdr:spPr>
          <a:xfrm>
            <a:off x="4533894" y="842963"/>
            <a:ext cx="0" cy="590543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Arrow Connector 40">
            <a:extLst>
              <a:ext uri="{FF2B5EF4-FFF2-40B4-BE49-F238E27FC236}">
                <a16:creationId xmlns:a16="http://schemas.microsoft.com/office/drawing/2014/main" id="{2AB5F883-FD54-49BB-9A0C-9E128934527E}"/>
              </a:ext>
            </a:extLst>
          </xdr:cNvPr>
          <xdr:cNvCxnSpPr/>
        </xdr:nvCxnSpPr>
        <xdr:spPr>
          <a:xfrm>
            <a:off x="4695820" y="900113"/>
            <a:ext cx="0" cy="533393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Arrow Connector 41">
            <a:extLst>
              <a:ext uri="{FF2B5EF4-FFF2-40B4-BE49-F238E27FC236}">
                <a16:creationId xmlns:a16="http://schemas.microsoft.com/office/drawing/2014/main" id="{A9705A82-E584-4B12-8407-9327F7C87488}"/>
              </a:ext>
            </a:extLst>
          </xdr:cNvPr>
          <xdr:cNvCxnSpPr/>
        </xdr:nvCxnSpPr>
        <xdr:spPr>
          <a:xfrm>
            <a:off x="4857744" y="957263"/>
            <a:ext cx="0" cy="481006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055875A6-9190-4C00-896D-603A2B5436EF}"/>
              </a:ext>
            </a:extLst>
          </xdr:cNvPr>
          <xdr:cNvCxnSpPr/>
        </xdr:nvCxnSpPr>
        <xdr:spPr>
          <a:xfrm>
            <a:off x="5019669" y="1028700"/>
            <a:ext cx="0" cy="400043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22AEEA2F-87D9-4851-9B43-B867658F3A57}"/>
              </a:ext>
            </a:extLst>
          </xdr:cNvPr>
          <xdr:cNvCxnSpPr/>
        </xdr:nvCxnSpPr>
        <xdr:spPr>
          <a:xfrm>
            <a:off x="5181593" y="1076325"/>
            <a:ext cx="0" cy="357181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7F85E6C5-DB64-4907-B07A-4DBF8C15D026}"/>
              </a:ext>
            </a:extLst>
          </xdr:cNvPr>
          <xdr:cNvCxnSpPr/>
        </xdr:nvCxnSpPr>
        <xdr:spPr>
          <a:xfrm>
            <a:off x="5343519" y="1138238"/>
            <a:ext cx="0" cy="295268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20D98594-B7B2-42D7-81D1-C81D0DB179BB}"/>
              </a:ext>
            </a:extLst>
          </xdr:cNvPr>
          <xdr:cNvCxnSpPr/>
        </xdr:nvCxnSpPr>
        <xdr:spPr>
          <a:xfrm>
            <a:off x="5505443" y="1209675"/>
            <a:ext cx="0" cy="22859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EC133DDF-756D-428B-A952-F76419A1EA2C}"/>
              </a:ext>
            </a:extLst>
          </xdr:cNvPr>
          <xdr:cNvCxnSpPr/>
        </xdr:nvCxnSpPr>
        <xdr:spPr>
          <a:xfrm>
            <a:off x="5667369" y="1257300"/>
            <a:ext cx="0" cy="171443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A057D021-7DED-4E53-9D36-17D1D682C274}"/>
              </a:ext>
            </a:extLst>
          </xdr:cNvPr>
          <xdr:cNvCxnSpPr/>
        </xdr:nvCxnSpPr>
        <xdr:spPr>
          <a:xfrm>
            <a:off x="5829293" y="1314450"/>
            <a:ext cx="0" cy="119056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Arrow Connector 48">
            <a:extLst>
              <a:ext uri="{FF2B5EF4-FFF2-40B4-BE49-F238E27FC236}">
                <a16:creationId xmlns:a16="http://schemas.microsoft.com/office/drawing/2014/main" id="{235F1C77-B36B-4219-A267-3EC64D46B86C}"/>
              </a:ext>
            </a:extLst>
          </xdr:cNvPr>
          <xdr:cNvCxnSpPr/>
        </xdr:nvCxnSpPr>
        <xdr:spPr>
          <a:xfrm>
            <a:off x="4210049" y="719138"/>
            <a:ext cx="0" cy="714375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Arrow Connector 49">
            <a:extLst>
              <a:ext uri="{FF2B5EF4-FFF2-40B4-BE49-F238E27FC236}">
                <a16:creationId xmlns:a16="http://schemas.microsoft.com/office/drawing/2014/main" id="{81DC78C6-8A0F-47A6-B58A-6B073972DB81}"/>
              </a:ext>
            </a:extLst>
          </xdr:cNvPr>
          <xdr:cNvCxnSpPr/>
        </xdr:nvCxnSpPr>
        <xdr:spPr>
          <a:xfrm>
            <a:off x="3238494" y="1071563"/>
            <a:ext cx="0" cy="361943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22CB0C57-3860-40CE-BA01-B0348AF0A034}"/>
              </a:ext>
            </a:extLst>
          </xdr:cNvPr>
          <xdr:cNvCxnSpPr/>
        </xdr:nvCxnSpPr>
        <xdr:spPr>
          <a:xfrm flipV="1">
            <a:off x="4200525" y="576263"/>
            <a:ext cx="257175" cy="342900"/>
          </a:xfrm>
          <a:prstGeom prst="line">
            <a:avLst/>
          </a:prstGeom>
          <a:ln w="9525"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Straight Connector 51">
            <a:extLst>
              <a:ext uri="{FF2B5EF4-FFF2-40B4-BE49-F238E27FC236}">
                <a16:creationId xmlns:a16="http://schemas.microsoft.com/office/drawing/2014/main" id="{231B6A69-49A3-4407-9563-CB7372CF5722}"/>
              </a:ext>
            </a:extLst>
          </xdr:cNvPr>
          <xdr:cNvCxnSpPr/>
        </xdr:nvCxnSpPr>
        <xdr:spPr>
          <a:xfrm flipV="1">
            <a:off x="5019674" y="866775"/>
            <a:ext cx="228601" cy="333375"/>
          </a:xfrm>
          <a:prstGeom prst="line">
            <a:avLst/>
          </a:prstGeom>
          <a:ln w="9525"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123825</xdr:colOff>
      <xdr:row>16</xdr:row>
      <xdr:rowOff>114300</xdr:rowOff>
    </xdr:from>
    <xdr:to>
      <xdr:col>33</xdr:col>
      <xdr:colOff>157162</xdr:colOff>
      <xdr:row>28</xdr:row>
      <xdr:rowOff>80963</xdr:rowOff>
    </xdr:to>
    <xdr:grpSp>
      <xdr:nvGrpSpPr>
        <xdr:cNvPr id="53" name="Group 52">
          <a:extLst>
            <a:ext uri="{FF2B5EF4-FFF2-40B4-BE49-F238E27FC236}">
              <a16:creationId xmlns:a16="http://schemas.microsoft.com/office/drawing/2014/main" id="{902B880E-E31E-40FA-BF6D-CF22893184D8}"/>
            </a:ext>
          </a:extLst>
        </xdr:cNvPr>
        <xdr:cNvGrpSpPr/>
      </xdr:nvGrpSpPr>
      <xdr:grpSpPr>
        <a:xfrm>
          <a:off x="933450" y="2695575"/>
          <a:ext cx="4567237" cy="1681163"/>
          <a:chOff x="1905000" y="2400300"/>
          <a:chExt cx="4567237" cy="1681163"/>
        </a:xfrm>
      </xdr:grpSpPr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DEDD5DBC-703D-4DE2-BE2C-BF8A3ED695A6}"/>
              </a:ext>
            </a:extLst>
          </xdr:cNvPr>
          <xdr:cNvCxnSpPr/>
        </xdr:nvCxnSpPr>
        <xdr:spPr>
          <a:xfrm>
            <a:off x="2266950" y="2857500"/>
            <a:ext cx="38862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Isosceles Triangle 54">
            <a:extLst>
              <a:ext uri="{FF2B5EF4-FFF2-40B4-BE49-F238E27FC236}">
                <a16:creationId xmlns:a16="http://schemas.microsoft.com/office/drawing/2014/main" id="{DA254038-9FD0-4443-8296-EDE30111FB2E}"/>
              </a:ext>
            </a:extLst>
          </xdr:cNvPr>
          <xdr:cNvSpPr/>
        </xdr:nvSpPr>
        <xdr:spPr>
          <a:xfrm>
            <a:off x="2114550" y="2867025"/>
            <a:ext cx="285750" cy="171450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6" name="Isosceles Triangle 55">
            <a:extLst>
              <a:ext uri="{FF2B5EF4-FFF2-40B4-BE49-F238E27FC236}">
                <a16:creationId xmlns:a16="http://schemas.microsoft.com/office/drawing/2014/main" id="{26CE7CAF-BF85-466C-AAD3-B9BAE9587386}"/>
              </a:ext>
            </a:extLst>
          </xdr:cNvPr>
          <xdr:cNvSpPr/>
        </xdr:nvSpPr>
        <xdr:spPr>
          <a:xfrm>
            <a:off x="6000750" y="2857500"/>
            <a:ext cx="285750" cy="171450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7" name="Straight Arrow Connector 56">
            <a:extLst>
              <a:ext uri="{FF2B5EF4-FFF2-40B4-BE49-F238E27FC236}">
                <a16:creationId xmlns:a16="http://schemas.microsoft.com/office/drawing/2014/main" id="{5CFFC755-1E23-4CBB-9175-E3979DABFAD0}"/>
              </a:ext>
            </a:extLst>
          </xdr:cNvPr>
          <xdr:cNvCxnSpPr/>
        </xdr:nvCxnSpPr>
        <xdr:spPr>
          <a:xfrm>
            <a:off x="2266951" y="2576513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Arrow Connector 57">
            <a:extLst>
              <a:ext uri="{FF2B5EF4-FFF2-40B4-BE49-F238E27FC236}">
                <a16:creationId xmlns:a16="http://schemas.microsoft.com/office/drawing/2014/main" id="{D22D313C-EE78-4AB3-94FE-0B00CFA03278}"/>
              </a:ext>
            </a:extLst>
          </xdr:cNvPr>
          <xdr:cNvCxnSpPr/>
        </xdr:nvCxnSpPr>
        <xdr:spPr>
          <a:xfrm>
            <a:off x="2433638" y="2571750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Arrow Connector 58">
            <a:extLst>
              <a:ext uri="{FF2B5EF4-FFF2-40B4-BE49-F238E27FC236}">
                <a16:creationId xmlns:a16="http://schemas.microsoft.com/office/drawing/2014/main" id="{528B1B25-B663-49BE-B7BA-979A997A6B71}"/>
              </a:ext>
            </a:extLst>
          </xdr:cNvPr>
          <xdr:cNvCxnSpPr/>
        </xdr:nvCxnSpPr>
        <xdr:spPr>
          <a:xfrm>
            <a:off x="2590801" y="2581276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Straight Arrow Connector 59">
            <a:extLst>
              <a:ext uri="{FF2B5EF4-FFF2-40B4-BE49-F238E27FC236}">
                <a16:creationId xmlns:a16="http://schemas.microsoft.com/office/drawing/2014/main" id="{81E82D34-EE01-4A91-94E9-7781F2F7C629}"/>
              </a:ext>
            </a:extLst>
          </xdr:cNvPr>
          <xdr:cNvCxnSpPr/>
        </xdr:nvCxnSpPr>
        <xdr:spPr>
          <a:xfrm>
            <a:off x="2757488" y="2576513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19950BF0-B0C0-4F5D-AF93-83AC30824DE3}"/>
              </a:ext>
            </a:extLst>
          </xdr:cNvPr>
          <xdr:cNvCxnSpPr/>
        </xdr:nvCxnSpPr>
        <xdr:spPr>
          <a:xfrm>
            <a:off x="2914651" y="2576513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Arrow Connector 61">
            <a:extLst>
              <a:ext uri="{FF2B5EF4-FFF2-40B4-BE49-F238E27FC236}">
                <a16:creationId xmlns:a16="http://schemas.microsoft.com/office/drawing/2014/main" id="{FC98F27F-4C60-45CD-821F-9AF1EDFBC058}"/>
              </a:ext>
            </a:extLst>
          </xdr:cNvPr>
          <xdr:cNvCxnSpPr/>
        </xdr:nvCxnSpPr>
        <xdr:spPr>
          <a:xfrm>
            <a:off x="3081338" y="2571750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9BB37583-0840-408D-9F40-6DEB77C5B445}"/>
              </a:ext>
            </a:extLst>
          </xdr:cNvPr>
          <xdr:cNvCxnSpPr/>
        </xdr:nvCxnSpPr>
        <xdr:spPr>
          <a:xfrm>
            <a:off x="3238501" y="2581276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Arrow Connector 63">
            <a:extLst>
              <a:ext uri="{FF2B5EF4-FFF2-40B4-BE49-F238E27FC236}">
                <a16:creationId xmlns:a16="http://schemas.microsoft.com/office/drawing/2014/main" id="{17F17E9D-5DD3-4B21-AD01-6A1EF5880B1F}"/>
              </a:ext>
            </a:extLst>
          </xdr:cNvPr>
          <xdr:cNvCxnSpPr/>
        </xdr:nvCxnSpPr>
        <xdr:spPr>
          <a:xfrm>
            <a:off x="3405188" y="2576513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66FA3A98-7157-49F4-BDE2-7F3C81B3E30D}"/>
              </a:ext>
            </a:extLst>
          </xdr:cNvPr>
          <xdr:cNvCxnSpPr/>
        </xdr:nvCxnSpPr>
        <xdr:spPr>
          <a:xfrm>
            <a:off x="3567114" y="2576513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D03049DF-B691-4FCF-B93A-50B3354FE763}"/>
              </a:ext>
            </a:extLst>
          </xdr:cNvPr>
          <xdr:cNvCxnSpPr/>
        </xdr:nvCxnSpPr>
        <xdr:spPr>
          <a:xfrm>
            <a:off x="3729038" y="2571750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Arrow Connector 66">
            <a:extLst>
              <a:ext uri="{FF2B5EF4-FFF2-40B4-BE49-F238E27FC236}">
                <a16:creationId xmlns:a16="http://schemas.microsoft.com/office/drawing/2014/main" id="{B20E3BBD-0641-4DED-929D-A7187234F182}"/>
              </a:ext>
            </a:extLst>
          </xdr:cNvPr>
          <xdr:cNvCxnSpPr/>
        </xdr:nvCxnSpPr>
        <xdr:spPr>
          <a:xfrm>
            <a:off x="3890964" y="2581276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Arrow Connector 67">
            <a:extLst>
              <a:ext uri="{FF2B5EF4-FFF2-40B4-BE49-F238E27FC236}">
                <a16:creationId xmlns:a16="http://schemas.microsoft.com/office/drawing/2014/main" id="{D95583E3-C6BE-4D5B-B409-DD32AB8A6761}"/>
              </a:ext>
            </a:extLst>
          </xdr:cNvPr>
          <xdr:cNvCxnSpPr/>
        </xdr:nvCxnSpPr>
        <xdr:spPr>
          <a:xfrm>
            <a:off x="4214813" y="2576513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Arrow Connector 68">
            <a:extLst>
              <a:ext uri="{FF2B5EF4-FFF2-40B4-BE49-F238E27FC236}">
                <a16:creationId xmlns:a16="http://schemas.microsoft.com/office/drawing/2014/main" id="{B8533128-0203-4168-8A35-16D4D89B1AF8}"/>
              </a:ext>
            </a:extLst>
          </xdr:cNvPr>
          <xdr:cNvCxnSpPr/>
        </xdr:nvCxnSpPr>
        <xdr:spPr>
          <a:xfrm>
            <a:off x="4376739" y="2576513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Arrow Connector 69">
            <a:extLst>
              <a:ext uri="{FF2B5EF4-FFF2-40B4-BE49-F238E27FC236}">
                <a16:creationId xmlns:a16="http://schemas.microsoft.com/office/drawing/2014/main" id="{095BA223-110B-4AA5-8D38-BB0070BB4C4B}"/>
              </a:ext>
            </a:extLst>
          </xdr:cNvPr>
          <xdr:cNvCxnSpPr/>
        </xdr:nvCxnSpPr>
        <xdr:spPr>
          <a:xfrm>
            <a:off x="4538663" y="2571750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Arrow Connector 70">
            <a:extLst>
              <a:ext uri="{FF2B5EF4-FFF2-40B4-BE49-F238E27FC236}">
                <a16:creationId xmlns:a16="http://schemas.microsoft.com/office/drawing/2014/main" id="{A4794C15-5F01-4452-913C-CAAA86459F6C}"/>
              </a:ext>
            </a:extLst>
          </xdr:cNvPr>
          <xdr:cNvCxnSpPr/>
        </xdr:nvCxnSpPr>
        <xdr:spPr>
          <a:xfrm>
            <a:off x="4700589" y="2581276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" name="Straight Arrow Connector 71">
            <a:extLst>
              <a:ext uri="{FF2B5EF4-FFF2-40B4-BE49-F238E27FC236}">
                <a16:creationId xmlns:a16="http://schemas.microsoft.com/office/drawing/2014/main" id="{0B83EB0C-267D-46AC-B54F-36AC6ECCC6B0}"/>
              </a:ext>
            </a:extLst>
          </xdr:cNvPr>
          <xdr:cNvCxnSpPr/>
        </xdr:nvCxnSpPr>
        <xdr:spPr>
          <a:xfrm>
            <a:off x="4862513" y="2576513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" name="Straight Arrow Connector 72">
            <a:extLst>
              <a:ext uri="{FF2B5EF4-FFF2-40B4-BE49-F238E27FC236}">
                <a16:creationId xmlns:a16="http://schemas.microsoft.com/office/drawing/2014/main" id="{1C6BA223-C8CF-4CDB-9DDC-9DF493A8760B}"/>
              </a:ext>
            </a:extLst>
          </xdr:cNvPr>
          <xdr:cNvCxnSpPr/>
        </xdr:nvCxnSpPr>
        <xdr:spPr>
          <a:xfrm>
            <a:off x="5019675" y="2576513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Arrow Connector 73">
            <a:extLst>
              <a:ext uri="{FF2B5EF4-FFF2-40B4-BE49-F238E27FC236}">
                <a16:creationId xmlns:a16="http://schemas.microsoft.com/office/drawing/2014/main" id="{A0CD3EA1-F2FA-420B-9201-495196A3B77D}"/>
              </a:ext>
            </a:extLst>
          </xdr:cNvPr>
          <xdr:cNvCxnSpPr/>
        </xdr:nvCxnSpPr>
        <xdr:spPr>
          <a:xfrm>
            <a:off x="5186362" y="2571750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Arrow Connector 74">
            <a:extLst>
              <a:ext uri="{FF2B5EF4-FFF2-40B4-BE49-F238E27FC236}">
                <a16:creationId xmlns:a16="http://schemas.microsoft.com/office/drawing/2014/main" id="{2E1F6ADE-9CEC-4AAA-A1D7-3715CA3D0BE9}"/>
              </a:ext>
            </a:extLst>
          </xdr:cNvPr>
          <xdr:cNvCxnSpPr/>
        </xdr:nvCxnSpPr>
        <xdr:spPr>
          <a:xfrm>
            <a:off x="5343525" y="2581276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Straight Arrow Connector 75">
            <a:extLst>
              <a:ext uri="{FF2B5EF4-FFF2-40B4-BE49-F238E27FC236}">
                <a16:creationId xmlns:a16="http://schemas.microsoft.com/office/drawing/2014/main" id="{04779080-4929-4434-80BA-093ED7820304}"/>
              </a:ext>
            </a:extLst>
          </xdr:cNvPr>
          <xdr:cNvCxnSpPr/>
        </xdr:nvCxnSpPr>
        <xdr:spPr>
          <a:xfrm>
            <a:off x="5510212" y="2576513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Arrow Connector 76">
            <a:extLst>
              <a:ext uri="{FF2B5EF4-FFF2-40B4-BE49-F238E27FC236}">
                <a16:creationId xmlns:a16="http://schemas.microsoft.com/office/drawing/2014/main" id="{FF504FAB-CBA7-4D63-8634-EBA7ED7950F6}"/>
              </a:ext>
            </a:extLst>
          </xdr:cNvPr>
          <xdr:cNvCxnSpPr/>
        </xdr:nvCxnSpPr>
        <xdr:spPr>
          <a:xfrm>
            <a:off x="5667375" y="2576513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B875E4F2-0F28-4A6A-B070-12B3F15CF75C}"/>
              </a:ext>
            </a:extLst>
          </xdr:cNvPr>
          <xdr:cNvCxnSpPr/>
        </xdr:nvCxnSpPr>
        <xdr:spPr>
          <a:xfrm>
            <a:off x="5834062" y="2571750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E83B31E7-0FBC-4564-B547-5C00874B0A5C}"/>
              </a:ext>
            </a:extLst>
          </xdr:cNvPr>
          <xdr:cNvCxnSpPr/>
        </xdr:nvCxnSpPr>
        <xdr:spPr>
          <a:xfrm>
            <a:off x="5991225" y="2581276"/>
            <a:ext cx="0" cy="276224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Arrow Connector 79">
            <a:extLst>
              <a:ext uri="{FF2B5EF4-FFF2-40B4-BE49-F238E27FC236}">
                <a16:creationId xmlns:a16="http://schemas.microsoft.com/office/drawing/2014/main" id="{97CB451A-08B6-48CF-8E02-5729D41C614A}"/>
              </a:ext>
            </a:extLst>
          </xdr:cNvPr>
          <xdr:cNvCxnSpPr/>
        </xdr:nvCxnSpPr>
        <xdr:spPr>
          <a:xfrm>
            <a:off x="6157912" y="2576513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8DF87AD6-742E-44C3-8573-4950C48A89A9}"/>
              </a:ext>
            </a:extLst>
          </xdr:cNvPr>
          <xdr:cNvCxnSpPr/>
        </xdr:nvCxnSpPr>
        <xdr:spPr>
          <a:xfrm>
            <a:off x="2262188" y="2576513"/>
            <a:ext cx="389096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A25B5BA1-5D8C-41F7-BB3B-95B152E5A62E}"/>
              </a:ext>
            </a:extLst>
          </xdr:cNvPr>
          <xdr:cNvCxnSpPr/>
        </xdr:nvCxnSpPr>
        <xdr:spPr>
          <a:xfrm>
            <a:off x="4052887" y="2571750"/>
            <a:ext cx="0" cy="285750"/>
          </a:xfrm>
          <a:prstGeom prst="straightConnector1">
            <a:avLst/>
          </a:prstGeom>
          <a:ln w="952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8002F7DA-0170-49AC-BB80-180271B7D6DE}"/>
              </a:ext>
            </a:extLst>
          </xdr:cNvPr>
          <xdr:cNvCxnSpPr/>
        </xdr:nvCxnSpPr>
        <xdr:spPr>
          <a:xfrm>
            <a:off x="2271713" y="3467100"/>
            <a:ext cx="0" cy="614363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6C8985AD-7ED4-498E-8E19-9117CAF87FF9}"/>
              </a:ext>
            </a:extLst>
          </xdr:cNvPr>
          <xdr:cNvCxnSpPr/>
        </xdr:nvCxnSpPr>
        <xdr:spPr>
          <a:xfrm>
            <a:off x="2195513" y="3714750"/>
            <a:ext cx="402431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5056C8A5-37BC-43A1-83DF-18495E1428DA}"/>
              </a:ext>
            </a:extLst>
          </xdr:cNvPr>
          <xdr:cNvCxnSpPr/>
        </xdr:nvCxnSpPr>
        <xdr:spPr>
          <a:xfrm flipH="1">
            <a:off x="2228850" y="3667124"/>
            <a:ext cx="85725" cy="1000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5ECF27D1-F85E-4990-9354-4715C7146E0A}"/>
              </a:ext>
            </a:extLst>
          </xdr:cNvPr>
          <xdr:cNvCxnSpPr/>
        </xdr:nvCxnSpPr>
        <xdr:spPr>
          <a:xfrm>
            <a:off x="3400425" y="2995613"/>
            <a:ext cx="0" cy="8143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>
            <a:extLst>
              <a:ext uri="{FF2B5EF4-FFF2-40B4-BE49-F238E27FC236}">
                <a16:creationId xmlns:a16="http://schemas.microsoft.com/office/drawing/2014/main" id="{3EB02FFB-8CBC-4B4F-AD5A-EBB223A0A319}"/>
              </a:ext>
            </a:extLst>
          </xdr:cNvPr>
          <xdr:cNvCxnSpPr/>
        </xdr:nvCxnSpPr>
        <xdr:spPr>
          <a:xfrm flipH="1">
            <a:off x="3352800" y="3676651"/>
            <a:ext cx="85725" cy="80963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Connector 87">
            <a:extLst>
              <a:ext uri="{FF2B5EF4-FFF2-40B4-BE49-F238E27FC236}">
                <a16:creationId xmlns:a16="http://schemas.microsoft.com/office/drawing/2014/main" id="{5AE3E006-EFDA-45A5-A190-201EFEAAFA7B}"/>
              </a:ext>
            </a:extLst>
          </xdr:cNvPr>
          <xdr:cNvCxnSpPr/>
        </xdr:nvCxnSpPr>
        <xdr:spPr>
          <a:xfrm>
            <a:off x="5024438" y="3000375"/>
            <a:ext cx="0" cy="814387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C810CEDE-0D67-490A-974B-70A2EBDE13BC}"/>
              </a:ext>
            </a:extLst>
          </xdr:cNvPr>
          <xdr:cNvCxnSpPr/>
        </xdr:nvCxnSpPr>
        <xdr:spPr>
          <a:xfrm flipH="1">
            <a:off x="4976813" y="3681413"/>
            <a:ext cx="85725" cy="80963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FF12B6FA-30D0-4DD9-95B2-86325F0767D7}"/>
              </a:ext>
            </a:extLst>
          </xdr:cNvPr>
          <xdr:cNvCxnSpPr/>
        </xdr:nvCxnSpPr>
        <xdr:spPr>
          <a:xfrm>
            <a:off x="2195513" y="4000500"/>
            <a:ext cx="4024312" cy="0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542AE38C-60FA-4E4E-9D4A-0071D1C1B172}"/>
              </a:ext>
            </a:extLst>
          </xdr:cNvPr>
          <xdr:cNvCxnSpPr/>
        </xdr:nvCxnSpPr>
        <xdr:spPr>
          <a:xfrm flipH="1">
            <a:off x="2228850" y="3952874"/>
            <a:ext cx="85725" cy="1000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Straight Connector 91">
            <a:extLst>
              <a:ext uri="{FF2B5EF4-FFF2-40B4-BE49-F238E27FC236}">
                <a16:creationId xmlns:a16="http://schemas.microsoft.com/office/drawing/2014/main" id="{F44F9D86-8499-48A4-9019-930A60312C23}"/>
              </a:ext>
            </a:extLst>
          </xdr:cNvPr>
          <xdr:cNvCxnSpPr/>
        </xdr:nvCxnSpPr>
        <xdr:spPr>
          <a:xfrm>
            <a:off x="6157913" y="3481388"/>
            <a:ext cx="0" cy="600074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Connector 92">
            <a:extLst>
              <a:ext uri="{FF2B5EF4-FFF2-40B4-BE49-F238E27FC236}">
                <a16:creationId xmlns:a16="http://schemas.microsoft.com/office/drawing/2014/main" id="{6DB4F5C8-1835-433B-A858-82498B8FEE0B}"/>
              </a:ext>
            </a:extLst>
          </xdr:cNvPr>
          <xdr:cNvCxnSpPr/>
        </xdr:nvCxnSpPr>
        <xdr:spPr>
          <a:xfrm flipH="1">
            <a:off x="6115050" y="3667123"/>
            <a:ext cx="85725" cy="1000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161D7B4D-0F8B-4D4A-84DA-DD85109B5ABE}"/>
              </a:ext>
            </a:extLst>
          </xdr:cNvPr>
          <xdr:cNvCxnSpPr/>
        </xdr:nvCxnSpPr>
        <xdr:spPr>
          <a:xfrm flipH="1">
            <a:off x="6115050" y="3952873"/>
            <a:ext cx="85725" cy="100012"/>
          </a:xfrm>
          <a:prstGeom prst="line">
            <a:avLst/>
          </a:prstGeom>
          <a:ln w="9525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" name="Straight Connector 94">
            <a:extLst>
              <a:ext uri="{FF2B5EF4-FFF2-40B4-BE49-F238E27FC236}">
                <a16:creationId xmlns:a16="http://schemas.microsoft.com/office/drawing/2014/main" id="{1166F9A2-234E-4985-B2A6-5FAF1FB425F1}"/>
              </a:ext>
            </a:extLst>
          </xdr:cNvPr>
          <xdr:cNvCxnSpPr/>
        </xdr:nvCxnSpPr>
        <xdr:spPr>
          <a:xfrm flipV="1">
            <a:off x="5991224" y="2400300"/>
            <a:ext cx="361951" cy="276225"/>
          </a:xfrm>
          <a:prstGeom prst="line">
            <a:avLst/>
          </a:prstGeom>
          <a:ln w="9525">
            <a:solidFill>
              <a:schemeClr val="bg1">
                <a:lumMod val="6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" name="Arc 95">
            <a:extLst>
              <a:ext uri="{FF2B5EF4-FFF2-40B4-BE49-F238E27FC236}">
                <a16:creationId xmlns:a16="http://schemas.microsoft.com/office/drawing/2014/main" id="{2B2F28FF-AF2D-4FA7-A9D2-A2AF66C2D371}"/>
              </a:ext>
            </a:extLst>
          </xdr:cNvPr>
          <xdr:cNvSpPr/>
        </xdr:nvSpPr>
        <xdr:spPr>
          <a:xfrm rot="13889730">
            <a:off x="1905000" y="2500312"/>
            <a:ext cx="533400" cy="533400"/>
          </a:xfrm>
          <a:prstGeom prst="arc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7" name="Arc 96">
            <a:extLst>
              <a:ext uri="{FF2B5EF4-FFF2-40B4-BE49-F238E27FC236}">
                <a16:creationId xmlns:a16="http://schemas.microsoft.com/office/drawing/2014/main" id="{443C9A79-D2EF-4D4C-B0FA-5A9724F8A6D0}"/>
              </a:ext>
            </a:extLst>
          </xdr:cNvPr>
          <xdr:cNvSpPr/>
        </xdr:nvSpPr>
        <xdr:spPr>
          <a:xfrm rot="2833906">
            <a:off x="5938837" y="2471738"/>
            <a:ext cx="533400" cy="533400"/>
          </a:xfrm>
          <a:prstGeom prst="arc">
            <a:avLst/>
          </a:prstGeom>
          <a:ln w="19050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8" name="Straight Arrow Connector 97">
            <a:extLst>
              <a:ext uri="{FF2B5EF4-FFF2-40B4-BE49-F238E27FC236}">
                <a16:creationId xmlns:a16="http://schemas.microsoft.com/office/drawing/2014/main" id="{60175AD5-2D32-4F05-970E-D199ECE33741}"/>
              </a:ext>
            </a:extLst>
          </xdr:cNvPr>
          <xdr:cNvCxnSpPr/>
        </xdr:nvCxnSpPr>
        <xdr:spPr>
          <a:xfrm flipV="1">
            <a:off x="2271712" y="3057525"/>
            <a:ext cx="0" cy="381000"/>
          </a:xfrm>
          <a:prstGeom prst="straightConnector1">
            <a:avLst/>
          </a:prstGeom>
          <a:ln w="19050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Straight Arrow Connector 98">
            <a:extLst>
              <a:ext uri="{FF2B5EF4-FFF2-40B4-BE49-F238E27FC236}">
                <a16:creationId xmlns:a16="http://schemas.microsoft.com/office/drawing/2014/main" id="{A410DCFD-098A-4597-939F-518A1068B8FE}"/>
              </a:ext>
            </a:extLst>
          </xdr:cNvPr>
          <xdr:cNvCxnSpPr/>
        </xdr:nvCxnSpPr>
        <xdr:spPr>
          <a:xfrm flipV="1">
            <a:off x="6157912" y="3057525"/>
            <a:ext cx="0" cy="381000"/>
          </a:xfrm>
          <a:prstGeom prst="straightConnector1">
            <a:avLst/>
          </a:prstGeom>
          <a:ln w="19050">
            <a:headEnd type="none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0</xdr:colOff>
      <xdr:row>29</xdr:row>
      <xdr:rowOff>76200</xdr:rowOff>
    </xdr:from>
    <xdr:to>
      <xdr:col>10</xdr:col>
      <xdr:colOff>123825</xdr:colOff>
      <xdr:row>29</xdr:row>
      <xdr:rowOff>76200</xdr:rowOff>
    </xdr:to>
    <xdr:cxnSp macro="">
      <xdr:nvCxnSpPr>
        <xdr:cNvPr id="100" name="Straight Arrow Connector 99">
          <a:extLst>
            <a:ext uri="{FF2B5EF4-FFF2-40B4-BE49-F238E27FC236}">
              <a16:creationId xmlns:a16="http://schemas.microsoft.com/office/drawing/2014/main" id="{FD69DA5A-80B2-4CE9-BDEB-46A33421F858}"/>
            </a:ext>
          </a:extLst>
        </xdr:cNvPr>
        <xdr:cNvCxnSpPr/>
      </xdr:nvCxnSpPr>
      <xdr:spPr>
        <a:xfrm>
          <a:off x="4267200" y="4219575"/>
          <a:ext cx="1190625" cy="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28</xdr:row>
      <xdr:rowOff>114300</xdr:rowOff>
    </xdr:from>
    <xdr:to>
      <xdr:col>8</xdr:col>
      <xdr:colOff>0</xdr:colOff>
      <xdr:row>30</xdr:row>
      <xdr:rowOff>47625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491558D9-5E99-4C38-96F7-FE0DD8AD9C8B}"/>
            </a:ext>
          </a:extLst>
        </xdr:cNvPr>
        <xdr:cNvCxnSpPr/>
      </xdr:nvCxnSpPr>
      <xdr:spPr>
        <a:xfrm>
          <a:off x="4267200" y="4114800"/>
          <a:ext cx="0" cy="219075"/>
        </a:xfrm>
        <a:prstGeom prst="line">
          <a:avLst/>
        </a:prstGeom>
        <a:ln w="95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9525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ABF4-B007-448B-847D-0BB7320E2975}">
  <sheetPr>
    <tabColor theme="5" tint="-0.249977111117893"/>
  </sheetPr>
  <dimension ref="B1:BX433"/>
  <sheetViews>
    <sheetView showGridLines="0" tabSelected="1" zoomScaleNormal="100" workbookViewId="0">
      <selection activeCell="S96" sqref="S96:T96"/>
    </sheetView>
  </sheetViews>
  <sheetFormatPr defaultRowHeight="11.25" x14ac:dyDescent="0.2"/>
  <cols>
    <col min="1" max="781" width="2.83203125" style="2" customWidth="1"/>
    <col min="782" max="16384" width="9.33203125" style="2"/>
  </cols>
  <sheetData>
    <row r="1" spans="2:76" ht="12" thickBot="1" x14ac:dyDescent="0.25"/>
    <row r="2" spans="2:76" ht="39" customHeight="1" thickTop="1" x14ac:dyDescent="0.2">
      <c r="B2" s="95" t="s">
        <v>119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7"/>
    </row>
    <row r="3" spans="2:76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1" t="s">
        <v>53</v>
      </c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5"/>
    </row>
    <row r="4" spans="2:76" x14ac:dyDescent="0.2">
      <c r="B4" s="3"/>
      <c r="C4" s="4"/>
      <c r="D4" s="4"/>
      <c r="E4" s="4"/>
      <c r="F4" s="4"/>
      <c r="G4" s="4"/>
      <c r="H4" s="4"/>
      <c r="I4" s="6" t="s">
        <v>61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1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5"/>
    </row>
    <row r="5" spans="2:76" x14ac:dyDescent="0.2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1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5"/>
    </row>
    <row r="6" spans="2:76" x14ac:dyDescent="0.2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1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 t="s">
        <v>87</v>
      </c>
      <c r="BC6" s="4"/>
      <c r="BD6" s="4"/>
      <c r="BE6" s="4"/>
      <c r="BF6" s="4"/>
      <c r="BG6" s="4"/>
      <c r="BH6" s="87">
        <v>3</v>
      </c>
      <c r="BI6" s="87"/>
      <c r="BJ6" s="4" t="s">
        <v>1</v>
      </c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5"/>
    </row>
    <row r="7" spans="2:76" x14ac:dyDescent="0.2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 t="s">
        <v>3</v>
      </c>
      <c r="P7" s="4"/>
      <c r="Q7" s="4"/>
      <c r="R7" s="87">
        <v>4.5</v>
      </c>
      <c r="S7" s="87"/>
      <c r="T7" s="4" t="s">
        <v>4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 t="s">
        <v>83</v>
      </c>
      <c r="AH7" s="4"/>
      <c r="AI7" s="4"/>
      <c r="AJ7" s="4"/>
      <c r="AK7" s="4"/>
      <c r="AL7" s="84">
        <f>+R7</f>
        <v>4.5</v>
      </c>
      <c r="AM7" s="84"/>
      <c r="AN7" s="58" t="s">
        <v>6</v>
      </c>
      <c r="AO7" s="84">
        <f>+AE19</f>
        <v>4.8</v>
      </c>
      <c r="AP7" s="84"/>
      <c r="AQ7" s="4" t="s">
        <v>7</v>
      </c>
      <c r="AR7" s="4">
        <v>3</v>
      </c>
      <c r="AS7" s="58" t="s">
        <v>8</v>
      </c>
      <c r="AT7" s="84">
        <f>+AL7*AO7/AR7</f>
        <v>7.1999999999999993</v>
      </c>
      <c r="AU7" s="84"/>
      <c r="AV7" s="48" t="s">
        <v>9</v>
      </c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5"/>
    </row>
    <row r="8" spans="2:76" x14ac:dyDescent="0.2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5"/>
    </row>
    <row r="9" spans="2:76" ht="11.25" customHeight="1" x14ac:dyDescent="0.2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5"/>
    </row>
    <row r="10" spans="2:76" x14ac:dyDescent="0.2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4" t="s">
        <v>51</v>
      </c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5"/>
    </row>
    <row r="11" spans="2:76" ht="11.25" customHeight="1" x14ac:dyDescent="0.2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25" t="s">
        <v>20</v>
      </c>
      <c r="AN11" s="4"/>
      <c r="AO11" s="4"/>
      <c r="AP11" s="4"/>
      <c r="AQ11" s="4"/>
      <c r="AR11" s="54" t="s">
        <v>86</v>
      </c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5"/>
    </row>
    <row r="12" spans="2:76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 t="s">
        <v>54</v>
      </c>
      <c r="AS12" s="4"/>
      <c r="AT12" s="4"/>
      <c r="AU12" s="4"/>
      <c r="AV12" s="4"/>
      <c r="AW12" s="84">
        <f>+AT7</f>
        <v>7.1999999999999993</v>
      </c>
      <c r="AX12" s="84"/>
      <c r="AY12" s="58" t="s">
        <v>6</v>
      </c>
      <c r="AZ12" s="84">
        <f>+AO19</f>
        <v>4.8</v>
      </c>
      <c r="BA12" s="84"/>
      <c r="BB12" s="4" t="s">
        <v>21</v>
      </c>
      <c r="BC12" s="4">
        <v>12</v>
      </c>
      <c r="BD12" s="58" t="s">
        <v>8</v>
      </c>
      <c r="BE12" s="84">
        <f>+AW12*AZ12^2/BC12</f>
        <v>13.823999999999998</v>
      </c>
      <c r="BF12" s="84"/>
      <c r="BG12" s="4" t="s">
        <v>25</v>
      </c>
      <c r="BH12" s="4"/>
      <c r="BI12" s="4" t="s">
        <v>36</v>
      </c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5"/>
    </row>
    <row r="13" spans="2:76" x14ac:dyDescent="0.2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98" t="s">
        <v>50</v>
      </c>
      <c r="AI13" s="98"/>
      <c r="AJ13" s="4"/>
      <c r="AK13" s="4"/>
      <c r="AL13" s="4"/>
      <c r="AM13" s="4"/>
      <c r="AN13" s="4"/>
      <c r="AO13" s="4"/>
      <c r="AP13" s="4"/>
      <c r="AQ13" s="4"/>
      <c r="AR13" s="4" t="s">
        <v>28</v>
      </c>
      <c r="AS13" s="4"/>
      <c r="AT13" s="4"/>
      <c r="AU13" s="4"/>
      <c r="AV13" s="84">
        <f>-BE12</f>
        <v>-13.823999999999998</v>
      </c>
      <c r="AW13" s="84"/>
      <c r="AX13" s="4" t="s">
        <v>25</v>
      </c>
      <c r="AY13" s="4"/>
      <c r="AZ13" s="4"/>
      <c r="BA13" s="4" t="s">
        <v>36</v>
      </c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5"/>
    </row>
    <row r="14" spans="2:76" x14ac:dyDescent="0.2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98"/>
      <c r="AI14" s="98"/>
      <c r="AJ14" s="4"/>
      <c r="AK14" s="4"/>
      <c r="AL14" s="4"/>
      <c r="AM14" s="4"/>
      <c r="AN14" s="4"/>
      <c r="AO14" s="4"/>
      <c r="AP14" s="4"/>
      <c r="AQ14" s="4"/>
      <c r="AR14" s="4" t="s">
        <v>55</v>
      </c>
      <c r="AS14" s="4"/>
      <c r="AT14" s="4"/>
      <c r="AU14" s="4"/>
      <c r="AV14" s="4"/>
      <c r="AW14" s="84">
        <f>+AT7</f>
        <v>7.1999999999999993</v>
      </c>
      <c r="AX14" s="84"/>
      <c r="AY14" s="58" t="s">
        <v>6</v>
      </c>
      <c r="AZ14" s="84">
        <f>+AO19</f>
        <v>4.8</v>
      </c>
      <c r="BA14" s="84"/>
      <c r="BB14" s="4" t="s">
        <v>7</v>
      </c>
      <c r="BC14" s="4">
        <v>2</v>
      </c>
      <c r="BD14" s="58" t="s">
        <v>8</v>
      </c>
      <c r="BE14" s="84">
        <f>+AW14*AZ14/BC14</f>
        <v>17.279999999999998</v>
      </c>
      <c r="BF14" s="84"/>
      <c r="BG14" s="4" t="s">
        <v>32</v>
      </c>
      <c r="BH14" s="4"/>
      <c r="BI14" s="4" t="s">
        <v>37</v>
      </c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5"/>
    </row>
    <row r="15" spans="2:76" x14ac:dyDescent="0.2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98"/>
      <c r="AI15" s="98"/>
      <c r="AJ15" s="4"/>
      <c r="AK15" s="4"/>
      <c r="AL15" s="4"/>
      <c r="AM15" s="4"/>
      <c r="AN15" s="4"/>
      <c r="AO15" s="4"/>
      <c r="AP15" s="4"/>
      <c r="AQ15" s="4"/>
      <c r="AR15" s="4" t="s">
        <v>35</v>
      </c>
      <c r="AS15" s="4"/>
      <c r="AT15" s="4"/>
      <c r="AU15" s="4"/>
      <c r="AV15" s="84">
        <f>-BE14</f>
        <v>-17.279999999999998</v>
      </c>
      <c r="AW15" s="84"/>
      <c r="AX15" s="4" t="s">
        <v>32</v>
      </c>
      <c r="AY15" s="4"/>
      <c r="AZ15" s="4" t="s">
        <v>37</v>
      </c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5"/>
    </row>
    <row r="16" spans="2:76" ht="11.25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98"/>
      <c r="AI16" s="98"/>
      <c r="AJ16" s="4"/>
      <c r="AK16" s="4"/>
      <c r="AL16" s="4"/>
      <c r="AM16" s="4"/>
      <c r="AN16" s="4"/>
      <c r="AO16" s="4"/>
      <c r="AP16" s="4"/>
      <c r="AQ16" s="4"/>
      <c r="AR16" s="54" t="s">
        <v>113</v>
      </c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5"/>
    </row>
    <row r="17" spans="2:76" x14ac:dyDescent="0.2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98"/>
      <c r="AI17" s="98"/>
      <c r="AJ17" s="4"/>
      <c r="AK17" s="4"/>
      <c r="AL17" s="4"/>
      <c r="AM17" s="4"/>
      <c r="AN17" s="4"/>
      <c r="AO17" s="4"/>
      <c r="AP17" s="4"/>
      <c r="AQ17" s="4"/>
      <c r="AR17" s="4" t="s">
        <v>112</v>
      </c>
      <c r="AS17" s="4"/>
      <c r="AT17" s="4"/>
      <c r="AU17" s="4"/>
      <c r="AV17" s="4"/>
      <c r="AW17" s="4"/>
      <c r="AX17" s="4"/>
      <c r="AY17" s="87" t="s">
        <v>108</v>
      </c>
      <c r="AZ17" s="87"/>
      <c r="BA17" s="87"/>
      <c r="BB17" s="4"/>
      <c r="BC17" s="87" t="s">
        <v>98</v>
      </c>
      <c r="BD17" s="87"/>
      <c r="BE17" s="87"/>
      <c r="BF17" s="87"/>
      <c r="BG17" s="87"/>
      <c r="BH17" s="87"/>
      <c r="BI17" s="87"/>
      <c r="BJ17" s="87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5"/>
    </row>
    <row r="18" spans="2:76" x14ac:dyDescent="0.2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25" t="s">
        <v>1</v>
      </c>
      <c r="AF18" s="4"/>
      <c r="AG18" s="4"/>
      <c r="AH18" s="98"/>
      <c r="AI18" s="98"/>
      <c r="AJ18" s="4"/>
      <c r="AK18" s="4"/>
      <c r="AL18" s="4"/>
      <c r="AM18" s="4"/>
      <c r="AN18" s="4"/>
      <c r="AO18" s="25" t="s">
        <v>1</v>
      </c>
      <c r="AP18" s="4"/>
      <c r="AQ18" s="4"/>
      <c r="AR18" s="4" t="s">
        <v>88</v>
      </c>
      <c r="AS18" s="4"/>
      <c r="AT18" s="4"/>
      <c r="AU18" s="4"/>
      <c r="AV18" s="4"/>
      <c r="AW18" s="87">
        <v>0.25</v>
      </c>
      <c r="AX18" s="87"/>
      <c r="AY18" s="4" t="s">
        <v>1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5"/>
    </row>
    <row r="19" spans="2:76" ht="11.25" customHeight="1" x14ac:dyDescent="0.2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88" t="s">
        <v>16</v>
      </c>
      <c r="AD19" s="4"/>
      <c r="AE19" s="85">
        <f>+S33</f>
        <v>4.8</v>
      </c>
      <c r="AF19" s="4"/>
      <c r="AG19" s="4"/>
      <c r="AH19" s="98"/>
      <c r="AI19" s="98"/>
      <c r="AJ19" s="4"/>
      <c r="AK19" s="4"/>
      <c r="AL19" s="4"/>
      <c r="AM19" s="4"/>
      <c r="AN19" s="4"/>
      <c r="AO19" s="89">
        <f>+AE19</f>
        <v>4.8</v>
      </c>
      <c r="AP19" s="4"/>
      <c r="AQ19" s="4"/>
      <c r="AR19" s="4" t="s">
        <v>89</v>
      </c>
      <c r="AS19" s="4"/>
      <c r="AT19" s="4"/>
      <c r="AU19" s="4"/>
      <c r="AV19" s="4"/>
      <c r="AW19" s="87">
        <v>0.5</v>
      </c>
      <c r="AX19" s="87"/>
      <c r="AY19" s="4" t="s">
        <v>1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5"/>
    </row>
    <row r="20" spans="2:76" x14ac:dyDescent="0.2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88"/>
      <c r="AD20" s="4"/>
      <c r="AE20" s="85"/>
      <c r="AF20" s="4"/>
      <c r="AG20" s="4"/>
      <c r="AH20" s="98"/>
      <c r="AI20" s="98"/>
      <c r="AJ20" s="4"/>
      <c r="AK20" s="4"/>
      <c r="AL20" s="4"/>
      <c r="AM20" s="4"/>
      <c r="AN20" s="4"/>
      <c r="AO20" s="89"/>
      <c r="AP20" s="4"/>
      <c r="AQ20" s="4"/>
      <c r="AR20" s="4" t="s">
        <v>91</v>
      </c>
      <c r="AS20" s="4"/>
      <c r="AT20" s="4"/>
      <c r="AU20" s="4"/>
      <c r="AV20" s="4"/>
      <c r="AW20" s="4"/>
      <c r="AX20" s="87">
        <v>0.12</v>
      </c>
      <c r="AY20" s="87"/>
      <c r="AZ20" s="4" t="s">
        <v>1</v>
      </c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5"/>
    </row>
    <row r="21" spans="2:76" ht="11.25" customHeight="1" x14ac:dyDescent="0.2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88"/>
      <c r="AD21" s="4"/>
      <c r="AE21" s="85"/>
      <c r="AF21" s="4"/>
      <c r="AG21" s="4"/>
      <c r="AH21" s="98"/>
      <c r="AI21" s="98"/>
      <c r="AJ21" s="4"/>
      <c r="AK21" s="4"/>
      <c r="AL21" s="4"/>
      <c r="AM21" s="4"/>
      <c r="AN21" s="4"/>
      <c r="AO21" s="89"/>
      <c r="AP21" s="4"/>
      <c r="AQ21" s="4"/>
      <c r="AR21" s="4" t="s">
        <v>94</v>
      </c>
      <c r="AS21" s="4"/>
      <c r="AT21" s="4"/>
      <c r="AU21" s="4"/>
      <c r="AV21" s="4"/>
      <c r="AW21" s="4"/>
      <c r="AX21" s="87">
        <v>1.6</v>
      </c>
      <c r="AY21" s="87"/>
      <c r="AZ21" s="4" t="s">
        <v>1</v>
      </c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5"/>
    </row>
    <row r="22" spans="2:76" ht="11.25" customHeight="1" x14ac:dyDescent="0.2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89" t="s">
        <v>81</v>
      </c>
      <c r="AF22" s="4"/>
      <c r="AG22" s="4"/>
      <c r="AH22" s="98"/>
      <c r="AI22" s="98"/>
      <c r="AJ22" s="4"/>
      <c r="AK22" s="4"/>
      <c r="AL22" s="4"/>
      <c r="AM22" s="4"/>
      <c r="AN22" s="4"/>
      <c r="AO22" s="89" t="s">
        <v>80</v>
      </c>
      <c r="AP22" s="4"/>
      <c r="AQ22" s="4"/>
      <c r="AR22" s="84">
        <f>IF(BC17="yatay delikli tuğla",INDEX(AY37:AY46,MATCH(AY17,AR37:AR46,0),0),IF(BC17="düşey delikli tuğla",INDEX(BE37:BE46,MATCH(AY17,AR37:AR46,0),0),IF(BC17="düşey delikli taşıyıcı tuğla",INDEX(BK37:BK46,MATCH(AY17,AR37:AR46,0),0),"hatalı")))</f>
        <v>2.95</v>
      </c>
      <c r="AS22" s="84"/>
      <c r="AT22" s="4" t="s">
        <v>22</v>
      </c>
      <c r="AU22" s="99">
        <f>+BH6</f>
        <v>3</v>
      </c>
      <c r="AV22" s="99"/>
      <c r="AW22" s="58" t="s">
        <v>23</v>
      </c>
      <c r="AX22" s="84">
        <f>+AW19</f>
        <v>0.5</v>
      </c>
      <c r="AY22" s="84"/>
      <c r="AZ22" s="58" t="s">
        <v>23</v>
      </c>
      <c r="BA22" s="84">
        <f>+AX21</f>
        <v>1.6</v>
      </c>
      <c r="BB22" s="84"/>
      <c r="BC22" s="4" t="s">
        <v>90</v>
      </c>
      <c r="BD22" s="84">
        <f>+AR22*(AU22-AX22-BA22)</f>
        <v>2.6549999999999998</v>
      </c>
      <c r="BE22" s="84"/>
      <c r="BF22" s="4" t="s">
        <v>9</v>
      </c>
      <c r="BG22" s="4"/>
      <c r="BH22" s="4"/>
      <c r="BI22" s="4" t="s">
        <v>114</v>
      </c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5"/>
    </row>
    <row r="23" spans="2:76" x14ac:dyDescent="0.2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89"/>
      <c r="AF23" s="4"/>
      <c r="AG23" s="4"/>
      <c r="AH23" s="98"/>
      <c r="AI23" s="98"/>
      <c r="AJ23" s="4"/>
      <c r="AK23" s="4"/>
      <c r="AL23" s="4"/>
      <c r="AM23" s="4"/>
      <c r="AN23" s="4"/>
      <c r="AO23" s="89"/>
      <c r="AP23" s="4"/>
      <c r="AQ23" s="4"/>
      <c r="AR23" s="84">
        <f>+AW18</f>
        <v>0.25</v>
      </c>
      <c r="AS23" s="84"/>
      <c r="AT23" s="4" t="s">
        <v>22</v>
      </c>
      <c r="AU23" s="84">
        <f>+AW19</f>
        <v>0.5</v>
      </c>
      <c r="AV23" s="84"/>
      <c r="AW23" s="58" t="s">
        <v>23</v>
      </c>
      <c r="AX23" s="84">
        <f>+AX20</f>
        <v>0.12</v>
      </c>
      <c r="AY23" s="84"/>
      <c r="AZ23" s="4" t="s">
        <v>92</v>
      </c>
      <c r="BA23" s="84">
        <v>25</v>
      </c>
      <c r="BB23" s="84"/>
      <c r="BC23" s="58" t="s">
        <v>8</v>
      </c>
      <c r="BD23" s="90">
        <f>+AR23*(AU23-AX23)*BA23</f>
        <v>2.375</v>
      </c>
      <c r="BE23" s="90"/>
      <c r="BF23" s="55" t="s">
        <v>9</v>
      </c>
      <c r="BG23" s="4"/>
      <c r="BH23" s="4"/>
      <c r="BI23" s="4" t="s">
        <v>115</v>
      </c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5"/>
    </row>
    <row r="24" spans="2:76" x14ac:dyDescent="0.2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25"/>
      <c r="AF24" s="4"/>
      <c r="AG24" s="4"/>
      <c r="AH24" s="98"/>
      <c r="AI24" s="98"/>
      <c r="AJ24" s="4"/>
      <c r="AK24" s="4"/>
      <c r="AL24" s="4"/>
      <c r="AM24" s="4"/>
      <c r="AN24" s="4"/>
      <c r="AO24" s="25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 t="s">
        <v>93</v>
      </c>
      <c r="BB24" s="4"/>
      <c r="BC24" s="4"/>
      <c r="BD24" s="84">
        <f>+BD23+BD22</f>
        <v>5.0299999999999994</v>
      </c>
      <c r="BE24" s="84"/>
      <c r="BF24" s="4" t="s">
        <v>9</v>
      </c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5"/>
    </row>
    <row r="25" spans="2:76" ht="11.25" customHeight="1" x14ac:dyDescent="0.2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98"/>
      <c r="AI25" s="98"/>
      <c r="AJ25" s="4"/>
      <c r="AK25" s="4"/>
      <c r="AL25" s="4"/>
      <c r="AM25" s="4"/>
      <c r="AN25" s="4"/>
      <c r="AO25" s="4"/>
      <c r="AP25" s="4"/>
      <c r="AQ25" s="4"/>
      <c r="AR25" s="4" t="s">
        <v>54</v>
      </c>
      <c r="AS25" s="4"/>
      <c r="AT25" s="4"/>
      <c r="AU25" s="4"/>
      <c r="AV25" s="4"/>
      <c r="AW25" s="84">
        <f>+BD24</f>
        <v>5.0299999999999994</v>
      </c>
      <c r="AX25" s="84"/>
      <c r="AY25" s="58" t="s">
        <v>6</v>
      </c>
      <c r="AZ25" s="84">
        <f>+AO19</f>
        <v>4.8</v>
      </c>
      <c r="BA25" s="84"/>
      <c r="BB25" s="4" t="s">
        <v>21</v>
      </c>
      <c r="BC25" s="4">
        <v>12</v>
      </c>
      <c r="BD25" s="58" t="s">
        <v>8</v>
      </c>
      <c r="BE25" s="84">
        <f>+AW25*AZ25^2/BC25</f>
        <v>9.6575999999999986</v>
      </c>
      <c r="BF25" s="84"/>
      <c r="BG25" s="4" t="s">
        <v>25</v>
      </c>
      <c r="BH25" s="4"/>
      <c r="BI25" s="4" t="s">
        <v>36</v>
      </c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5"/>
    </row>
    <row r="26" spans="2:76" x14ac:dyDescent="0.2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8"/>
      <c r="AI26" s="98"/>
      <c r="AJ26" s="4"/>
      <c r="AK26" s="4"/>
      <c r="AL26" s="4"/>
      <c r="AM26" s="4"/>
      <c r="AN26" s="4"/>
      <c r="AO26" s="4"/>
      <c r="AP26" s="4"/>
      <c r="AQ26" s="4"/>
      <c r="AR26" s="4" t="s">
        <v>28</v>
      </c>
      <c r="AS26" s="4"/>
      <c r="AT26" s="4"/>
      <c r="AU26" s="4"/>
      <c r="AV26" s="84">
        <f>-BE25</f>
        <v>-9.6575999999999986</v>
      </c>
      <c r="AW26" s="84"/>
      <c r="AX26" s="4" t="s">
        <v>25</v>
      </c>
      <c r="AY26" s="4"/>
      <c r="AZ26" s="4"/>
      <c r="BA26" s="4" t="s">
        <v>36</v>
      </c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5"/>
    </row>
    <row r="27" spans="2:76" x14ac:dyDescent="0.2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8"/>
      <c r="AI27" s="98"/>
      <c r="AJ27" s="4"/>
      <c r="AK27" s="4"/>
      <c r="AL27" s="4"/>
      <c r="AM27" s="4"/>
      <c r="AN27" s="4"/>
      <c r="AO27" s="4"/>
      <c r="AP27" s="4"/>
      <c r="AQ27" s="4"/>
      <c r="AR27" s="4" t="s">
        <v>55</v>
      </c>
      <c r="AS27" s="4"/>
      <c r="AT27" s="4"/>
      <c r="AU27" s="4"/>
      <c r="AV27" s="4"/>
      <c r="AW27" s="84">
        <f>+AW25</f>
        <v>5.0299999999999994</v>
      </c>
      <c r="AX27" s="84"/>
      <c r="AY27" s="58" t="s">
        <v>6</v>
      </c>
      <c r="AZ27" s="84">
        <f>+AZ25</f>
        <v>4.8</v>
      </c>
      <c r="BA27" s="84"/>
      <c r="BB27" s="4" t="s">
        <v>7</v>
      </c>
      <c r="BC27" s="4">
        <v>2</v>
      </c>
      <c r="BD27" s="58" t="s">
        <v>8</v>
      </c>
      <c r="BE27" s="84">
        <f>+AW27*AZ27/BC27</f>
        <v>12.071999999999997</v>
      </c>
      <c r="BF27" s="84"/>
      <c r="BG27" s="4" t="s">
        <v>32</v>
      </c>
      <c r="BH27" s="4"/>
      <c r="BI27" s="4" t="s">
        <v>37</v>
      </c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5"/>
    </row>
    <row r="28" spans="2:76" x14ac:dyDescent="0.2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8"/>
      <c r="AI28" s="98"/>
      <c r="AJ28" s="4"/>
      <c r="AK28" s="4"/>
      <c r="AL28" s="4"/>
      <c r="AM28" s="4"/>
      <c r="AN28" s="4"/>
      <c r="AO28" s="4"/>
      <c r="AP28" s="4"/>
      <c r="AQ28" s="4"/>
      <c r="AR28" s="4" t="s">
        <v>35</v>
      </c>
      <c r="AS28" s="4"/>
      <c r="AT28" s="4"/>
      <c r="AU28" s="4"/>
      <c r="AV28" s="84">
        <f>-BE27</f>
        <v>-12.071999999999997</v>
      </c>
      <c r="AW28" s="84"/>
      <c r="AX28" s="4" t="s">
        <v>32</v>
      </c>
      <c r="AY28" s="4"/>
      <c r="AZ28" s="4" t="s">
        <v>37</v>
      </c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5"/>
    </row>
    <row r="29" spans="2:76" x14ac:dyDescent="0.2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98"/>
      <c r="AI29" s="98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5"/>
    </row>
    <row r="30" spans="2:76" x14ac:dyDescent="0.2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25" t="s">
        <v>19</v>
      </c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5"/>
    </row>
    <row r="31" spans="2:76" x14ac:dyDescent="0.2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5"/>
    </row>
    <row r="32" spans="2:76" x14ac:dyDescent="0.2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0" t="s">
        <v>15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5"/>
    </row>
    <row r="33" spans="2:76" x14ac:dyDescent="0.2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 t="s">
        <v>80</v>
      </c>
      <c r="S33" s="87">
        <v>4.8</v>
      </c>
      <c r="T33" s="87"/>
      <c r="U33" s="4" t="s">
        <v>1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5"/>
    </row>
    <row r="34" spans="2:76" x14ac:dyDescent="0.2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8"/>
      <c r="AL34" s="4"/>
      <c r="AM34" s="4"/>
      <c r="AN34" s="4"/>
      <c r="AO34" s="4"/>
      <c r="AP34" s="4"/>
      <c r="AQ34" s="4"/>
      <c r="AR34" s="86" t="s">
        <v>95</v>
      </c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4"/>
      <c r="BT34" s="4"/>
      <c r="BU34" s="4"/>
      <c r="BV34" s="4"/>
      <c r="BW34" s="4"/>
      <c r="BX34" s="5"/>
    </row>
    <row r="35" spans="2:76" x14ac:dyDescent="0.2">
      <c r="B35" s="3"/>
      <c r="C35" s="4"/>
      <c r="D35" s="4"/>
      <c r="E35" s="4"/>
      <c r="F35" s="4"/>
      <c r="G35" s="4"/>
      <c r="H35" s="4"/>
      <c r="I35" s="4"/>
      <c r="J35" s="4"/>
      <c r="K35" s="4"/>
      <c r="L35" s="91" t="s">
        <v>50</v>
      </c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8"/>
      <c r="AL35" s="4"/>
      <c r="AM35" s="4"/>
      <c r="AN35" s="4"/>
      <c r="AO35" s="4"/>
      <c r="AP35" s="4"/>
      <c r="AQ35" s="4"/>
      <c r="AR35" s="86" t="s">
        <v>96</v>
      </c>
      <c r="AS35" s="86"/>
      <c r="AT35" s="86"/>
      <c r="AU35" s="86"/>
      <c r="AV35" s="86"/>
      <c r="AW35" s="86"/>
      <c r="AX35" s="86"/>
      <c r="AY35" s="86" t="s">
        <v>97</v>
      </c>
      <c r="AZ35" s="86"/>
      <c r="BA35" s="86"/>
      <c r="BB35" s="86"/>
      <c r="BC35" s="86"/>
      <c r="BD35" s="86"/>
      <c r="BE35" s="86" t="s">
        <v>98</v>
      </c>
      <c r="BF35" s="86"/>
      <c r="BG35" s="86"/>
      <c r="BH35" s="86"/>
      <c r="BI35" s="86"/>
      <c r="BJ35" s="86"/>
      <c r="BK35" s="86" t="s">
        <v>99</v>
      </c>
      <c r="BL35" s="86"/>
      <c r="BM35" s="86"/>
      <c r="BN35" s="86"/>
      <c r="BO35" s="86"/>
      <c r="BP35" s="86"/>
      <c r="BQ35" s="86"/>
      <c r="BR35" s="86"/>
      <c r="BS35" s="4"/>
      <c r="BT35" s="4"/>
      <c r="BU35" s="4"/>
      <c r="BV35" s="4"/>
      <c r="BW35" s="4"/>
      <c r="BX35" s="5"/>
    </row>
    <row r="36" spans="2:76" ht="12" thickBot="1" x14ac:dyDescent="0.25">
      <c r="B36" s="3"/>
      <c r="C36" s="4"/>
      <c r="D36" s="4"/>
      <c r="E36" s="4"/>
      <c r="F36" s="4"/>
      <c r="G36" s="4"/>
      <c r="H36" s="4"/>
      <c r="I36" s="4"/>
      <c r="J36" s="4"/>
      <c r="K36" s="4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58"/>
      <c r="AL36" s="4"/>
      <c r="AM36" s="4"/>
      <c r="AN36" s="4"/>
      <c r="AO36" s="4"/>
      <c r="AP36" s="4"/>
      <c r="AQ36" s="4"/>
      <c r="AR36" s="92" t="s">
        <v>100</v>
      </c>
      <c r="AS36" s="92"/>
      <c r="AT36" s="92"/>
      <c r="AU36" s="92"/>
      <c r="AV36" s="92"/>
      <c r="AW36" s="92"/>
      <c r="AX36" s="92"/>
      <c r="AY36" s="92" t="s">
        <v>101</v>
      </c>
      <c r="AZ36" s="92"/>
      <c r="BA36" s="92"/>
      <c r="BB36" s="92"/>
      <c r="BC36" s="92"/>
      <c r="BD36" s="92"/>
      <c r="BE36" s="92" t="s">
        <v>101</v>
      </c>
      <c r="BF36" s="92"/>
      <c r="BG36" s="92"/>
      <c r="BH36" s="92"/>
      <c r="BI36" s="92"/>
      <c r="BJ36" s="92"/>
      <c r="BK36" s="92" t="s">
        <v>101</v>
      </c>
      <c r="BL36" s="92"/>
      <c r="BM36" s="92"/>
      <c r="BN36" s="92"/>
      <c r="BO36" s="92"/>
      <c r="BP36" s="92"/>
      <c r="BQ36" s="92"/>
      <c r="BR36" s="92"/>
      <c r="BS36" s="4"/>
      <c r="BT36" s="4"/>
      <c r="BU36" s="4"/>
      <c r="BV36" s="4"/>
      <c r="BW36" s="4"/>
      <c r="BX36" s="5"/>
    </row>
    <row r="37" spans="2:76" ht="12" thickTop="1" x14ac:dyDescent="0.2">
      <c r="B37" s="3"/>
      <c r="C37" s="4"/>
      <c r="D37" s="4"/>
      <c r="E37" s="4"/>
      <c r="F37" s="4"/>
      <c r="G37" s="4"/>
      <c r="H37" s="4"/>
      <c r="I37" s="4"/>
      <c r="J37" s="4"/>
      <c r="K37" s="4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58"/>
      <c r="AL37" s="4"/>
      <c r="AM37" s="4"/>
      <c r="AN37" s="4"/>
      <c r="AO37" s="4"/>
      <c r="AP37" s="4"/>
      <c r="AQ37" s="4"/>
      <c r="AR37" s="93" t="s">
        <v>102</v>
      </c>
      <c r="AS37" s="93"/>
      <c r="AT37" s="93"/>
      <c r="AU37" s="93"/>
      <c r="AV37" s="93"/>
      <c r="AW37" s="93"/>
      <c r="AX37" s="93"/>
      <c r="AY37" s="93">
        <v>1.82</v>
      </c>
      <c r="AZ37" s="93"/>
      <c r="BA37" s="93"/>
      <c r="BB37" s="93"/>
      <c r="BC37" s="93"/>
      <c r="BD37" s="93"/>
      <c r="BE37" s="93" t="s">
        <v>23</v>
      </c>
      <c r="BF37" s="93"/>
      <c r="BG37" s="93"/>
      <c r="BH37" s="93"/>
      <c r="BI37" s="93"/>
      <c r="BJ37" s="93"/>
      <c r="BK37" s="93">
        <v>2.4</v>
      </c>
      <c r="BL37" s="93"/>
      <c r="BM37" s="93"/>
      <c r="BN37" s="93"/>
      <c r="BO37" s="93"/>
      <c r="BP37" s="93"/>
      <c r="BQ37" s="93"/>
      <c r="BR37" s="93"/>
      <c r="BS37" s="4"/>
      <c r="BT37" s="4"/>
      <c r="BU37" s="4"/>
      <c r="BV37" s="4"/>
      <c r="BW37" s="4"/>
      <c r="BX37" s="5"/>
    </row>
    <row r="38" spans="2:76" x14ac:dyDescent="0.2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8" t="s">
        <v>83</v>
      </c>
      <c r="O38" s="4"/>
      <c r="P38" s="4"/>
      <c r="Q38" s="4"/>
      <c r="R38" s="4"/>
      <c r="S38" s="84">
        <f>+R7</f>
        <v>4.5</v>
      </c>
      <c r="T38" s="84"/>
      <c r="U38" s="4" t="s">
        <v>82</v>
      </c>
      <c r="V38" s="84">
        <f>+S33</f>
        <v>4.8</v>
      </c>
      <c r="W38" s="84"/>
      <c r="X38" s="4" t="s">
        <v>7</v>
      </c>
      <c r="Y38" s="4">
        <v>3</v>
      </c>
      <c r="Z38" s="58" t="s">
        <v>8</v>
      </c>
      <c r="AA38" s="84">
        <f>+S38*V38/Y38</f>
        <v>7.1999999999999993</v>
      </c>
      <c r="AB38" s="84"/>
      <c r="AC38" s="4" t="s">
        <v>9</v>
      </c>
      <c r="AD38" s="4"/>
      <c r="AE38" s="4"/>
      <c r="AF38" s="4"/>
      <c r="AG38" s="4"/>
      <c r="AH38" s="4"/>
      <c r="AI38" s="4"/>
      <c r="AJ38" s="4"/>
      <c r="AK38" s="58"/>
      <c r="AL38" s="4"/>
      <c r="AM38" s="4"/>
      <c r="AN38" s="4"/>
      <c r="AO38" s="4"/>
      <c r="AP38" s="4"/>
      <c r="AQ38" s="4"/>
      <c r="AR38" s="86" t="s">
        <v>103</v>
      </c>
      <c r="AS38" s="86"/>
      <c r="AT38" s="86"/>
      <c r="AU38" s="86"/>
      <c r="AV38" s="86"/>
      <c r="AW38" s="86"/>
      <c r="AX38" s="86"/>
      <c r="AY38" s="86" t="s">
        <v>23</v>
      </c>
      <c r="AZ38" s="86"/>
      <c r="BA38" s="86"/>
      <c r="BB38" s="86"/>
      <c r="BC38" s="86"/>
      <c r="BD38" s="86"/>
      <c r="BE38" s="86" t="s">
        <v>23</v>
      </c>
      <c r="BF38" s="86"/>
      <c r="BG38" s="86"/>
      <c r="BH38" s="86"/>
      <c r="BI38" s="86"/>
      <c r="BJ38" s="86"/>
      <c r="BK38" s="86">
        <v>2.4</v>
      </c>
      <c r="BL38" s="86"/>
      <c r="BM38" s="86"/>
      <c r="BN38" s="86"/>
      <c r="BO38" s="86"/>
      <c r="BP38" s="86"/>
      <c r="BQ38" s="86"/>
      <c r="BR38" s="86"/>
      <c r="BS38" s="4"/>
      <c r="BT38" s="4"/>
      <c r="BU38" s="4"/>
      <c r="BV38" s="4"/>
      <c r="BW38" s="4"/>
      <c r="BX38" s="5"/>
    </row>
    <row r="39" spans="2:76" x14ac:dyDescent="0.2"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58"/>
      <c r="AL39" s="4"/>
      <c r="AM39" s="4"/>
      <c r="AN39" s="4"/>
      <c r="AO39" s="4"/>
      <c r="AP39" s="4"/>
      <c r="AQ39" s="4"/>
      <c r="AR39" s="86" t="s">
        <v>104</v>
      </c>
      <c r="AS39" s="86"/>
      <c r="AT39" s="86"/>
      <c r="AU39" s="86"/>
      <c r="AV39" s="86"/>
      <c r="AW39" s="86"/>
      <c r="AX39" s="86"/>
      <c r="AY39" s="86">
        <v>2.15</v>
      </c>
      <c r="AZ39" s="86"/>
      <c r="BA39" s="86"/>
      <c r="BB39" s="86"/>
      <c r="BC39" s="86"/>
      <c r="BD39" s="86"/>
      <c r="BE39" s="86">
        <v>2.15</v>
      </c>
      <c r="BF39" s="86"/>
      <c r="BG39" s="86"/>
      <c r="BH39" s="86"/>
      <c r="BI39" s="86"/>
      <c r="BJ39" s="86"/>
      <c r="BK39" s="86" t="s">
        <v>23</v>
      </c>
      <c r="BL39" s="86"/>
      <c r="BM39" s="86"/>
      <c r="BN39" s="86"/>
      <c r="BO39" s="86"/>
      <c r="BP39" s="86"/>
      <c r="BQ39" s="86"/>
      <c r="BR39" s="86"/>
      <c r="BS39" s="4"/>
      <c r="BT39" s="4"/>
      <c r="BU39" s="4"/>
      <c r="BV39" s="4"/>
      <c r="BW39" s="4"/>
      <c r="BX39" s="5"/>
    </row>
    <row r="40" spans="2:76" x14ac:dyDescent="0.2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58"/>
      <c r="AL40" s="4"/>
      <c r="AM40" s="4"/>
      <c r="AN40" s="4"/>
      <c r="AO40" s="4"/>
      <c r="AP40" s="4"/>
      <c r="AQ40" s="4"/>
      <c r="AR40" s="86" t="s">
        <v>105</v>
      </c>
      <c r="AS40" s="86"/>
      <c r="AT40" s="86"/>
      <c r="AU40" s="86"/>
      <c r="AV40" s="86"/>
      <c r="AW40" s="86"/>
      <c r="AX40" s="86"/>
      <c r="AY40" s="86">
        <v>2.4500000000000002</v>
      </c>
      <c r="AZ40" s="86"/>
      <c r="BA40" s="86"/>
      <c r="BB40" s="86"/>
      <c r="BC40" s="86"/>
      <c r="BD40" s="86"/>
      <c r="BE40" s="86">
        <v>2.4500000000000002</v>
      </c>
      <c r="BF40" s="86"/>
      <c r="BG40" s="86"/>
      <c r="BH40" s="86"/>
      <c r="BI40" s="86"/>
      <c r="BJ40" s="86"/>
      <c r="BK40" s="86">
        <v>2.85</v>
      </c>
      <c r="BL40" s="86"/>
      <c r="BM40" s="86"/>
      <c r="BN40" s="86"/>
      <c r="BO40" s="86"/>
      <c r="BP40" s="86"/>
      <c r="BQ40" s="86"/>
      <c r="BR40" s="86"/>
      <c r="BS40" s="4"/>
      <c r="BT40" s="4"/>
      <c r="BU40" s="4"/>
      <c r="BV40" s="4"/>
      <c r="BW40" s="4"/>
      <c r="BX40" s="5"/>
    </row>
    <row r="41" spans="2:76" x14ac:dyDescent="0.2">
      <c r="B41" s="3"/>
      <c r="C41" s="4"/>
      <c r="D41" s="4"/>
      <c r="E41" s="4"/>
      <c r="F41" s="4"/>
      <c r="G41" s="4"/>
      <c r="H41" s="4"/>
      <c r="I41" s="4"/>
      <c r="J41" s="4"/>
      <c r="K41" s="41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9"/>
      <c r="AI41" s="4"/>
      <c r="AJ41" s="4"/>
      <c r="AK41" s="58"/>
      <c r="AL41" s="4"/>
      <c r="AM41" s="4"/>
      <c r="AN41" s="4"/>
      <c r="AO41" s="4"/>
      <c r="AP41" s="4"/>
      <c r="AQ41" s="4"/>
      <c r="AR41" s="86" t="s">
        <v>106</v>
      </c>
      <c r="AS41" s="86"/>
      <c r="AT41" s="86"/>
      <c r="AU41" s="86"/>
      <c r="AV41" s="86"/>
      <c r="AW41" s="86"/>
      <c r="AX41" s="86"/>
      <c r="AY41" s="86" t="s">
        <v>23</v>
      </c>
      <c r="AZ41" s="86"/>
      <c r="BA41" s="86"/>
      <c r="BB41" s="86"/>
      <c r="BC41" s="86"/>
      <c r="BD41" s="86"/>
      <c r="BE41" s="86">
        <v>2.5</v>
      </c>
      <c r="BF41" s="86"/>
      <c r="BG41" s="86"/>
      <c r="BH41" s="86"/>
      <c r="BI41" s="86"/>
      <c r="BJ41" s="86"/>
      <c r="BK41" s="86" t="s">
        <v>23</v>
      </c>
      <c r="BL41" s="86"/>
      <c r="BM41" s="86"/>
      <c r="BN41" s="86"/>
      <c r="BO41" s="86"/>
      <c r="BP41" s="86"/>
      <c r="BQ41" s="86"/>
      <c r="BR41" s="86"/>
      <c r="BS41" s="4"/>
      <c r="BT41" s="4"/>
      <c r="BU41" s="4"/>
      <c r="BV41" s="4"/>
      <c r="BW41" s="4"/>
      <c r="BX41" s="5"/>
    </row>
    <row r="42" spans="2:76" x14ac:dyDescent="0.2">
      <c r="B42" s="3"/>
      <c r="C42" s="4"/>
      <c r="D42" s="4"/>
      <c r="E42" s="4"/>
      <c r="F42" s="4"/>
      <c r="G42" s="4"/>
      <c r="H42" s="4"/>
      <c r="I42" s="4"/>
      <c r="J42" s="4"/>
      <c r="K42" s="4" t="s">
        <v>17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 t="s">
        <v>18</v>
      </c>
      <c r="AB42" s="4"/>
      <c r="AC42" s="4"/>
      <c r="AD42" s="4"/>
      <c r="AE42" s="4"/>
      <c r="AF42" s="4"/>
      <c r="AG42" s="4"/>
      <c r="AH42" s="41"/>
      <c r="AI42" s="4"/>
      <c r="AJ42" s="4"/>
      <c r="AK42" s="4"/>
      <c r="AL42" s="4"/>
      <c r="AM42" s="4"/>
      <c r="AN42" s="4"/>
      <c r="AO42" s="4"/>
      <c r="AP42" s="4"/>
      <c r="AQ42" s="4"/>
      <c r="AR42" s="86" t="s">
        <v>107</v>
      </c>
      <c r="AS42" s="86"/>
      <c r="AT42" s="86"/>
      <c r="AU42" s="86"/>
      <c r="AV42" s="86"/>
      <c r="AW42" s="86"/>
      <c r="AX42" s="86"/>
      <c r="AY42" s="86" t="s">
        <v>23</v>
      </c>
      <c r="AZ42" s="86"/>
      <c r="BA42" s="86"/>
      <c r="BB42" s="86"/>
      <c r="BC42" s="86"/>
      <c r="BD42" s="86"/>
      <c r="BE42" s="86">
        <v>2.8</v>
      </c>
      <c r="BF42" s="86"/>
      <c r="BG42" s="86"/>
      <c r="BH42" s="86"/>
      <c r="BI42" s="86"/>
      <c r="BJ42" s="86"/>
      <c r="BK42" s="86" t="s">
        <v>23</v>
      </c>
      <c r="BL42" s="86"/>
      <c r="BM42" s="86"/>
      <c r="BN42" s="86"/>
      <c r="BO42" s="86"/>
      <c r="BP42" s="86"/>
      <c r="BQ42" s="86"/>
      <c r="BR42" s="86"/>
      <c r="BS42" s="4"/>
      <c r="BT42" s="4"/>
      <c r="BU42" s="4"/>
      <c r="BV42" s="4"/>
      <c r="BW42" s="4"/>
      <c r="BX42" s="5"/>
    </row>
    <row r="43" spans="2:76" x14ac:dyDescent="0.2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86" t="s">
        <v>108</v>
      </c>
      <c r="AS43" s="86"/>
      <c r="AT43" s="86"/>
      <c r="AU43" s="86"/>
      <c r="AV43" s="86"/>
      <c r="AW43" s="86"/>
      <c r="AX43" s="86"/>
      <c r="AY43" s="86">
        <v>2.9</v>
      </c>
      <c r="AZ43" s="86"/>
      <c r="BA43" s="86"/>
      <c r="BB43" s="86"/>
      <c r="BC43" s="86"/>
      <c r="BD43" s="86"/>
      <c r="BE43" s="86">
        <v>2.95</v>
      </c>
      <c r="BF43" s="86"/>
      <c r="BG43" s="86"/>
      <c r="BH43" s="86"/>
      <c r="BI43" s="86"/>
      <c r="BJ43" s="86"/>
      <c r="BK43" s="86">
        <v>3.75</v>
      </c>
      <c r="BL43" s="86"/>
      <c r="BM43" s="86"/>
      <c r="BN43" s="86"/>
      <c r="BO43" s="86"/>
      <c r="BP43" s="86"/>
      <c r="BQ43" s="86"/>
      <c r="BR43" s="86"/>
      <c r="BS43" s="4"/>
      <c r="BT43" s="4"/>
      <c r="BU43" s="4"/>
      <c r="BV43" s="4"/>
      <c r="BW43" s="4"/>
      <c r="BX43" s="5"/>
    </row>
    <row r="44" spans="2:76" x14ac:dyDescent="0.2"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 t="s">
        <v>81</v>
      </c>
      <c r="Q44" s="4"/>
      <c r="R44" s="83">
        <f>+S33</f>
        <v>4.8</v>
      </c>
      <c r="S44" s="83"/>
      <c r="T44" s="4" t="s">
        <v>1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86" t="s">
        <v>109</v>
      </c>
      <c r="AS44" s="86"/>
      <c r="AT44" s="86"/>
      <c r="AU44" s="86"/>
      <c r="AV44" s="86"/>
      <c r="AW44" s="86"/>
      <c r="AX44" s="86"/>
      <c r="AY44" s="86">
        <v>3.35</v>
      </c>
      <c r="AZ44" s="86"/>
      <c r="BA44" s="86"/>
      <c r="BB44" s="86"/>
      <c r="BC44" s="86"/>
      <c r="BD44" s="86"/>
      <c r="BE44" s="86">
        <v>3.35</v>
      </c>
      <c r="BF44" s="86"/>
      <c r="BG44" s="86"/>
      <c r="BH44" s="86"/>
      <c r="BI44" s="86"/>
      <c r="BJ44" s="86"/>
      <c r="BK44" s="86" t="s">
        <v>23</v>
      </c>
      <c r="BL44" s="86"/>
      <c r="BM44" s="86"/>
      <c r="BN44" s="86"/>
      <c r="BO44" s="86"/>
      <c r="BP44" s="86"/>
      <c r="BQ44" s="86"/>
      <c r="BR44" s="86"/>
      <c r="BS44" s="4"/>
      <c r="BT44" s="4"/>
      <c r="BU44" s="4"/>
      <c r="BV44" s="4"/>
      <c r="BW44" s="4"/>
      <c r="BX44" s="5"/>
    </row>
    <row r="45" spans="2:76" x14ac:dyDescent="0.2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86" t="s">
        <v>110</v>
      </c>
      <c r="AS45" s="86"/>
      <c r="AT45" s="86"/>
      <c r="AU45" s="86"/>
      <c r="AV45" s="86"/>
      <c r="AW45" s="86"/>
      <c r="AX45" s="86"/>
      <c r="AY45" s="86">
        <v>3.35</v>
      </c>
      <c r="AZ45" s="86"/>
      <c r="BA45" s="86"/>
      <c r="BB45" s="86"/>
      <c r="BC45" s="86"/>
      <c r="BD45" s="86"/>
      <c r="BE45" s="86">
        <v>3.35</v>
      </c>
      <c r="BF45" s="86"/>
      <c r="BG45" s="86"/>
      <c r="BH45" s="86"/>
      <c r="BI45" s="86"/>
      <c r="BJ45" s="86"/>
      <c r="BK45" s="86" t="s">
        <v>23</v>
      </c>
      <c r="BL45" s="86"/>
      <c r="BM45" s="86"/>
      <c r="BN45" s="86"/>
      <c r="BO45" s="86"/>
      <c r="BP45" s="86"/>
      <c r="BQ45" s="86"/>
      <c r="BR45" s="86"/>
      <c r="BS45" s="4"/>
      <c r="BT45" s="4"/>
      <c r="BU45" s="4"/>
      <c r="BV45" s="4"/>
      <c r="BW45" s="4"/>
      <c r="BX45" s="5"/>
    </row>
    <row r="46" spans="2:76" x14ac:dyDescent="0.2">
      <c r="B46" s="3"/>
      <c r="C46" s="4"/>
      <c r="D46" s="4"/>
      <c r="E46" s="4"/>
      <c r="F46" s="4"/>
      <c r="G46" s="4"/>
      <c r="H46" s="4"/>
      <c r="I46" s="24" t="s">
        <v>52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86" t="s">
        <v>111</v>
      </c>
      <c r="AS46" s="86"/>
      <c r="AT46" s="86"/>
      <c r="AU46" s="86"/>
      <c r="AV46" s="86"/>
      <c r="AW46" s="86"/>
      <c r="AX46" s="86"/>
      <c r="AY46" s="86">
        <v>3.85</v>
      </c>
      <c r="AZ46" s="86"/>
      <c r="BA46" s="86"/>
      <c r="BB46" s="86"/>
      <c r="BC46" s="86"/>
      <c r="BD46" s="86"/>
      <c r="BE46" s="86">
        <v>3.85</v>
      </c>
      <c r="BF46" s="86"/>
      <c r="BG46" s="86"/>
      <c r="BH46" s="86"/>
      <c r="BI46" s="86"/>
      <c r="BJ46" s="86"/>
      <c r="BK46" s="86">
        <v>4.55</v>
      </c>
      <c r="BL46" s="86"/>
      <c r="BM46" s="86"/>
      <c r="BN46" s="86"/>
      <c r="BO46" s="86"/>
      <c r="BP46" s="86"/>
      <c r="BQ46" s="86"/>
      <c r="BR46" s="86"/>
      <c r="BS46" s="4"/>
      <c r="BT46" s="4"/>
      <c r="BU46" s="4"/>
      <c r="BV46" s="4"/>
      <c r="BW46" s="4"/>
      <c r="BX46" s="5"/>
    </row>
    <row r="47" spans="2:76" x14ac:dyDescent="0.2">
      <c r="B47" s="3"/>
      <c r="C47" s="4"/>
      <c r="D47" s="4"/>
      <c r="E47" s="4"/>
      <c r="F47" s="4"/>
      <c r="G47" s="4"/>
      <c r="H47" s="4"/>
      <c r="I47" s="54" t="s">
        <v>86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5"/>
    </row>
    <row r="48" spans="2:76" x14ac:dyDescent="0.2">
      <c r="B48" s="3"/>
      <c r="C48" s="4"/>
      <c r="D48" s="4"/>
      <c r="E48" s="4"/>
      <c r="F48" s="4"/>
      <c r="G48" s="4"/>
      <c r="H48" s="4"/>
      <c r="I48" s="4" t="s">
        <v>38</v>
      </c>
      <c r="J48" s="4"/>
      <c r="K48" s="4"/>
      <c r="L48" s="4"/>
      <c r="M48" s="4"/>
      <c r="N48" s="84">
        <f>+AA38</f>
        <v>7.1999999999999993</v>
      </c>
      <c r="O48" s="84"/>
      <c r="P48" s="58" t="s">
        <v>6</v>
      </c>
      <c r="Q48" s="84">
        <f>+S33</f>
        <v>4.8</v>
      </c>
      <c r="R48" s="84"/>
      <c r="S48" s="4" t="s">
        <v>21</v>
      </c>
      <c r="T48" s="4">
        <v>12</v>
      </c>
      <c r="U48" s="58" t="s">
        <v>8</v>
      </c>
      <c r="V48" s="84">
        <f>+N48*Q48^2/T48</f>
        <v>13.823999999999998</v>
      </c>
      <c r="W48" s="84"/>
      <c r="X48" s="4" t="s">
        <v>25</v>
      </c>
      <c r="Y48" s="4"/>
      <c r="Z48" s="4" t="s">
        <v>36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5"/>
    </row>
    <row r="49" spans="2:76" x14ac:dyDescent="0.2">
      <c r="B49" s="3"/>
      <c r="C49" s="4"/>
      <c r="D49" s="4"/>
      <c r="E49" s="4"/>
      <c r="F49" s="4"/>
      <c r="G49" s="4"/>
      <c r="H49" s="4"/>
      <c r="I49" s="4" t="s">
        <v>48</v>
      </c>
      <c r="J49" s="4"/>
      <c r="K49" s="4"/>
      <c r="L49" s="4"/>
      <c r="M49" s="84">
        <f>-V48</f>
        <v>-13.823999999999998</v>
      </c>
      <c r="N49" s="84"/>
      <c r="O49" s="4" t="s">
        <v>25</v>
      </c>
      <c r="P49" s="4"/>
      <c r="Q49" s="4"/>
      <c r="R49" s="4" t="s">
        <v>36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5"/>
    </row>
    <row r="50" spans="2:76" x14ac:dyDescent="0.2">
      <c r="B50" s="3"/>
      <c r="C50" s="4"/>
      <c r="D50" s="4"/>
      <c r="E50" s="4"/>
      <c r="F50" s="4"/>
      <c r="G50" s="4"/>
      <c r="H50" s="4"/>
      <c r="I50" s="4" t="s">
        <v>39</v>
      </c>
      <c r="J50" s="4"/>
      <c r="K50" s="4"/>
      <c r="L50" s="4"/>
      <c r="M50" s="4"/>
      <c r="N50" s="84">
        <f>+AA38</f>
        <v>7.1999999999999993</v>
      </c>
      <c r="O50" s="84"/>
      <c r="P50" s="58" t="s">
        <v>6</v>
      </c>
      <c r="Q50" s="84">
        <f>+R44</f>
        <v>4.8</v>
      </c>
      <c r="R50" s="84"/>
      <c r="S50" s="4" t="s">
        <v>7</v>
      </c>
      <c r="T50" s="4">
        <v>2</v>
      </c>
      <c r="U50" s="58" t="s">
        <v>8</v>
      </c>
      <c r="V50" s="84">
        <f>+N50*Q50/T50</f>
        <v>17.279999999999998</v>
      </c>
      <c r="W50" s="84"/>
      <c r="X50" s="4" t="s">
        <v>32</v>
      </c>
      <c r="Y50" s="4"/>
      <c r="Z50" s="4" t="s">
        <v>37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5"/>
    </row>
    <row r="51" spans="2:76" x14ac:dyDescent="0.2">
      <c r="B51" s="3"/>
      <c r="C51" s="4"/>
      <c r="D51" s="4"/>
      <c r="E51" s="4"/>
      <c r="F51" s="4"/>
      <c r="G51" s="4"/>
      <c r="H51" s="4"/>
      <c r="I51" s="4" t="s">
        <v>33</v>
      </c>
      <c r="J51" s="4"/>
      <c r="K51" s="4"/>
      <c r="L51" s="4"/>
      <c r="M51" s="84">
        <f>-V50</f>
        <v>-17.279999999999998</v>
      </c>
      <c r="N51" s="84"/>
      <c r="O51" s="4" t="s">
        <v>32</v>
      </c>
      <c r="P51" s="4"/>
      <c r="Q51" s="4" t="s">
        <v>37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5"/>
    </row>
    <row r="52" spans="2:76" x14ac:dyDescent="0.2">
      <c r="B52" s="3"/>
      <c r="C52" s="4"/>
      <c r="D52" s="4"/>
      <c r="E52" s="4"/>
      <c r="F52" s="4"/>
      <c r="G52" s="4"/>
      <c r="H52" s="4"/>
      <c r="I52" s="54" t="s">
        <v>113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5"/>
    </row>
    <row r="53" spans="2:76" x14ac:dyDescent="0.2">
      <c r="B53" s="3"/>
      <c r="C53" s="4"/>
      <c r="D53" s="4"/>
      <c r="E53" s="4"/>
      <c r="F53" s="4"/>
      <c r="G53" s="4"/>
      <c r="H53" s="4"/>
      <c r="I53" s="4" t="s">
        <v>112</v>
      </c>
      <c r="J53" s="4"/>
      <c r="K53" s="4"/>
      <c r="L53" s="4"/>
      <c r="M53" s="4"/>
      <c r="N53" s="4"/>
      <c r="O53" s="4"/>
      <c r="P53" s="87" t="s">
        <v>108</v>
      </c>
      <c r="Q53" s="87"/>
      <c r="R53" s="87"/>
      <c r="S53" s="4"/>
      <c r="T53" s="87" t="s">
        <v>97</v>
      </c>
      <c r="U53" s="87"/>
      <c r="V53" s="87"/>
      <c r="W53" s="87"/>
      <c r="X53" s="87"/>
      <c r="Y53" s="87"/>
      <c r="Z53" s="87"/>
      <c r="AA53" s="8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5"/>
    </row>
    <row r="54" spans="2:76" x14ac:dyDescent="0.2">
      <c r="B54" s="3"/>
      <c r="C54" s="4"/>
      <c r="D54" s="4"/>
      <c r="E54" s="4"/>
      <c r="F54" s="4"/>
      <c r="G54" s="4"/>
      <c r="H54" s="4"/>
      <c r="I54" s="4" t="s">
        <v>88</v>
      </c>
      <c r="J54" s="4"/>
      <c r="K54" s="4"/>
      <c r="L54" s="4"/>
      <c r="M54" s="4"/>
      <c r="N54" s="87">
        <v>0.25</v>
      </c>
      <c r="O54" s="87"/>
      <c r="P54" s="4" t="s">
        <v>1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5"/>
    </row>
    <row r="55" spans="2:76" x14ac:dyDescent="0.2">
      <c r="B55" s="3"/>
      <c r="C55" s="4"/>
      <c r="D55" s="4"/>
      <c r="E55" s="4"/>
      <c r="F55" s="4"/>
      <c r="G55" s="4"/>
      <c r="H55" s="4"/>
      <c r="I55" s="4" t="s">
        <v>89</v>
      </c>
      <c r="J55" s="4"/>
      <c r="K55" s="4"/>
      <c r="L55" s="4"/>
      <c r="M55" s="4"/>
      <c r="N55" s="87">
        <v>0.5</v>
      </c>
      <c r="O55" s="87"/>
      <c r="P55" s="4" t="s">
        <v>1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5"/>
    </row>
    <row r="56" spans="2:76" x14ac:dyDescent="0.2">
      <c r="B56" s="3"/>
      <c r="C56" s="4"/>
      <c r="D56" s="4"/>
      <c r="E56" s="4"/>
      <c r="F56" s="4"/>
      <c r="G56" s="4"/>
      <c r="H56" s="4"/>
      <c r="I56" s="4" t="s">
        <v>91</v>
      </c>
      <c r="J56" s="4"/>
      <c r="K56" s="4"/>
      <c r="L56" s="4"/>
      <c r="M56" s="4"/>
      <c r="N56" s="4"/>
      <c r="O56" s="87">
        <v>0.12</v>
      </c>
      <c r="P56" s="87"/>
      <c r="Q56" s="4" t="s">
        <v>1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5"/>
    </row>
    <row r="57" spans="2:76" x14ac:dyDescent="0.2">
      <c r="B57" s="3"/>
      <c r="C57" s="4"/>
      <c r="D57" s="4"/>
      <c r="E57" s="4"/>
      <c r="F57" s="4"/>
      <c r="G57" s="4"/>
      <c r="H57" s="4"/>
      <c r="I57" s="4" t="s">
        <v>94</v>
      </c>
      <c r="J57" s="4"/>
      <c r="K57" s="4"/>
      <c r="L57" s="4"/>
      <c r="M57" s="4"/>
      <c r="N57" s="4"/>
      <c r="O57" s="87">
        <v>1.6</v>
      </c>
      <c r="P57" s="87"/>
      <c r="Q57" s="4" t="s">
        <v>1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5"/>
    </row>
    <row r="58" spans="2:76" x14ac:dyDescent="0.2">
      <c r="B58" s="3"/>
      <c r="C58" s="4"/>
      <c r="D58" s="4"/>
      <c r="E58" s="4"/>
      <c r="F58" s="4"/>
      <c r="G58" s="4"/>
      <c r="H58" s="4"/>
      <c r="I58" s="84">
        <f>IF(T53="yatay delikli tuğla",INDEX(AY37:AY46,MATCH(P53,AR37:AR46,0),0),IF(T53="düşey delikli tuğla",INDEX(BE37:BE46,MATCH(P53,AR37:AR46,0),0),IF(T53="düşey delikli taşıyıcı tuğla",INDEX(BK37:BK46,MATCH(P53,AR37:AR46,0),0),"hatalı")))</f>
        <v>2.9</v>
      </c>
      <c r="J58" s="84"/>
      <c r="K58" s="4" t="s">
        <v>22</v>
      </c>
      <c r="L58" s="99">
        <f>+BH6</f>
        <v>3</v>
      </c>
      <c r="M58" s="99"/>
      <c r="N58" s="58" t="s">
        <v>23</v>
      </c>
      <c r="O58" s="84">
        <f>+N55</f>
        <v>0.5</v>
      </c>
      <c r="P58" s="84"/>
      <c r="Q58" s="58" t="s">
        <v>23</v>
      </c>
      <c r="R58" s="84">
        <f>+O57</f>
        <v>1.6</v>
      </c>
      <c r="S58" s="84"/>
      <c r="T58" s="4" t="s">
        <v>90</v>
      </c>
      <c r="U58" s="84">
        <f>+I58*(L58-O58-R58)</f>
        <v>2.61</v>
      </c>
      <c r="V58" s="84"/>
      <c r="W58" s="4" t="s">
        <v>9</v>
      </c>
      <c r="X58" s="4"/>
      <c r="Y58" s="4"/>
      <c r="Z58" s="4" t="s">
        <v>114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5"/>
    </row>
    <row r="59" spans="2:76" x14ac:dyDescent="0.2">
      <c r="B59" s="3"/>
      <c r="C59" s="4"/>
      <c r="D59" s="4"/>
      <c r="E59" s="4"/>
      <c r="F59" s="4"/>
      <c r="G59" s="4"/>
      <c r="H59" s="4"/>
      <c r="I59" s="84">
        <f>+N54</f>
        <v>0.25</v>
      </c>
      <c r="J59" s="84"/>
      <c r="K59" s="4" t="s">
        <v>22</v>
      </c>
      <c r="L59" s="84">
        <f>+N55</f>
        <v>0.5</v>
      </c>
      <c r="M59" s="84"/>
      <c r="N59" s="58" t="s">
        <v>23</v>
      </c>
      <c r="O59" s="84">
        <f>+O56</f>
        <v>0.12</v>
      </c>
      <c r="P59" s="84"/>
      <c r="Q59" s="4" t="s">
        <v>92</v>
      </c>
      <c r="R59" s="84">
        <v>25</v>
      </c>
      <c r="S59" s="84"/>
      <c r="T59" s="58" t="s">
        <v>8</v>
      </c>
      <c r="U59" s="90">
        <f>+I59*(L59-O59)*R59</f>
        <v>2.375</v>
      </c>
      <c r="V59" s="90"/>
      <c r="W59" s="55" t="s">
        <v>9</v>
      </c>
      <c r="X59" s="55"/>
      <c r="Y59" s="4"/>
      <c r="Z59" s="4" t="s">
        <v>115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5"/>
    </row>
    <row r="60" spans="2:76" x14ac:dyDescent="0.2"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 t="s">
        <v>93</v>
      </c>
      <c r="S60" s="4"/>
      <c r="T60" s="4"/>
      <c r="U60" s="84">
        <f>+U59+U58</f>
        <v>4.9849999999999994</v>
      </c>
      <c r="V60" s="84"/>
      <c r="W60" s="4" t="s">
        <v>9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5"/>
    </row>
    <row r="61" spans="2:76" x14ac:dyDescent="0.2">
      <c r="B61" s="3"/>
      <c r="C61" s="4"/>
      <c r="D61" s="4"/>
      <c r="E61" s="4"/>
      <c r="F61" s="4"/>
      <c r="G61" s="4"/>
      <c r="H61" s="4"/>
      <c r="I61" s="4" t="s">
        <v>38</v>
      </c>
      <c r="J61" s="4"/>
      <c r="K61" s="4"/>
      <c r="L61" s="4"/>
      <c r="M61" s="4"/>
      <c r="N61" s="84">
        <f>+U60</f>
        <v>4.9849999999999994</v>
      </c>
      <c r="O61" s="84"/>
      <c r="P61" s="58" t="s">
        <v>6</v>
      </c>
      <c r="Q61" s="84">
        <f>+S33</f>
        <v>4.8</v>
      </c>
      <c r="R61" s="84"/>
      <c r="S61" s="4" t="s">
        <v>21</v>
      </c>
      <c r="T61" s="4">
        <v>12</v>
      </c>
      <c r="U61" s="58" t="s">
        <v>8</v>
      </c>
      <c r="V61" s="84">
        <f>+N61*Q61^2/T61</f>
        <v>9.5711999999999993</v>
      </c>
      <c r="W61" s="84"/>
      <c r="X61" s="4" t="s">
        <v>25</v>
      </c>
      <c r="Y61" s="4"/>
      <c r="Z61" s="4" t="s">
        <v>36</v>
      </c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5"/>
    </row>
    <row r="62" spans="2:76" x14ac:dyDescent="0.2">
      <c r="B62" s="3"/>
      <c r="C62" s="4"/>
      <c r="D62" s="4"/>
      <c r="E62" s="4"/>
      <c r="F62" s="4"/>
      <c r="G62" s="4"/>
      <c r="H62" s="4"/>
      <c r="I62" s="4" t="s">
        <v>48</v>
      </c>
      <c r="J62" s="4"/>
      <c r="K62" s="4"/>
      <c r="L62" s="4"/>
      <c r="M62" s="84">
        <f>-V61</f>
        <v>-9.5711999999999993</v>
      </c>
      <c r="N62" s="84"/>
      <c r="O62" s="4" t="s">
        <v>25</v>
      </c>
      <c r="P62" s="4"/>
      <c r="Q62" s="4"/>
      <c r="R62" s="4" t="s">
        <v>36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5"/>
    </row>
    <row r="63" spans="2:76" x14ac:dyDescent="0.2">
      <c r="B63" s="3"/>
      <c r="C63" s="4"/>
      <c r="D63" s="4"/>
      <c r="E63" s="4"/>
      <c r="F63" s="4"/>
      <c r="G63" s="4"/>
      <c r="H63" s="4"/>
      <c r="I63" s="4" t="s">
        <v>39</v>
      </c>
      <c r="J63" s="4"/>
      <c r="K63" s="4"/>
      <c r="L63" s="4"/>
      <c r="M63" s="4"/>
      <c r="N63" s="84">
        <f>+N61</f>
        <v>4.9849999999999994</v>
      </c>
      <c r="O63" s="84"/>
      <c r="P63" s="58" t="s">
        <v>6</v>
      </c>
      <c r="Q63" s="84">
        <f>+Q61</f>
        <v>4.8</v>
      </c>
      <c r="R63" s="84"/>
      <c r="S63" s="4" t="s">
        <v>7</v>
      </c>
      <c r="T63" s="4">
        <v>2</v>
      </c>
      <c r="U63" s="58" t="s">
        <v>8</v>
      </c>
      <c r="V63" s="84">
        <f>+N63*Q63/T63</f>
        <v>11.963999999999999</v>
      </c>
      <c r="W63" s="84"/>
      <c r="X63" s="4" t="s">
        <v>32</v>
      </c>
      <c r="Y63" s="4"/>
      <c r="Z63" s="4" t="s">
        <v>37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5"/>
    </row>
    <row r="64" spans="2:76" x14ac:dyDescent="0.2">
      <c r="B64" s="3"/>
      <c r="C64" s="4"/>
      <c r="D64" s="4"/>
      <c r="E64" s="4"/>
      <c r="F64" s="4"/>
      <c r="G64" s="4"/>
      <c r="H64" s="4"/>
      <c r="I64" s="4" t="s">
        <v>33</v>
      </c>
      <c r="J64" s="4"/>
      <c r="K64" s="4"/>
      <c r="L64" s="4"/>
      <c r="M64" s="84">
        <f>-V63</f>
        <v>-11.963999999999999</v>
      </c>
      <c r="N64" s="84"/>
      <c r="O64" s="4" t="s">
        <v>32</v>
      </c>
      <c r="P64" s="4"/>
      <c r="Q64" s="4" t="s">
        <v>37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5"/>
    </row>
    <row r="65" spans="2:76" ht="12" thickBot="1" x14ac:dyDescent="0.25"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5"/>
    </row>
    <row r="66" spans="2:76" ht="12" thickTop="1" x14ac:dyDescent="0.2"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5"/>
    </row>
    <row r="67" spans="2:76" x14ac:dyDescent="0.2">
      <c r="B67" s="3"/>
      <c r="C67" s="4"/>
      <c r="D67" s="4"/>
      <c r="E67" s="4"/>
      <c r="F67" s="4"/>
      <c r="G67" s="4"/>
      <c r="H67" s="4"/>
      <c r="I67" s="6" t="s">
        <v>61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1" t="s">
        <v>53</v>
      </c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5"/>
    </row>
    <row r="68" spans="2:76" x14ac:dyDescent="0.2"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1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5"/>
    </row>
    <row r="69" spans="2:76" x14ac:dyDescent="0.2"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1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5"/>
    </row>
    <row r="70" spans="2:76" x14ac:dyDescent="0.2"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 t="s">
        <v>3</v>
      </c>
      <c r="Q70" s="4"/>
      <c r="R70" s="4"/>
      <c r="S70" s="4"/>
      <c r="T70" s="87">
        <v>4.5</v>
      </c>
      <c r="U70" s="87"/>
      <c r="V70" s="4" t="s">
        <v>4</v>
      </c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1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5"/>
    </row>
    <row r="71" spans="2:76" x14ac:dyDescent="0.2"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 t="s">
        <v>84</v>
      </c>
      <c r="AJ71" s="4"/>
      <c r="AK71" s="4"/>
      <c r="AL71" s="4"/>
      <c r="AM71" s="4"/>
      <c r="AN71" s="84">
        <f>+T70</f>
        <v>4.5</v>
      </c>
      <c r="AO71" s="84"/>
      <c r="AP71" s="58" t="s">
        <v>6</v>
      </c>
      <c r="AQ71" s="84">
        <f>+AE82</f>
        <v>5.0999999999999996</v>
      </c>
      <c r="AR71" s="84"/>
      <c r="AS71" s="4" t="s">
        <v>7</v>
      </c>
      <c r="AT71" s="4">
        <v>2</v>
      </c>
      <c r="AU71" s="58" t="s">
        <v>8</v>
      </c>
      <c r="AV71" s="84">
        <f>+AN71*AQ71/AT71</f>
        <v>11.475</v>
      </c>
      <c r="AW71" s="84"/>
      <c r="AX71" s="4" t="s">
        <v>9</v>
      </c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5"/>
    </row>
    <row r="72" spans="2:76" ht="11.25" customHeight="1" x14ac:dyDescent="0.2"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 t="s">
        <v>87</v>
      </c>
      <c r="BD72" s="4"/>
      <c r="BE72" s="4"/>
      <c r="BF72" s="4"/>
      <c r="BG72" s="4"/>
      <c r="BH72" s="4"/>
      <c r="BI72" s="87">
        <v>3</v>
      </c>
      <c r="BJ72" s="87"/>
      <c r="BK72" s="4" t="s">
        <v>1</v>
      </c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5"/>
    </row>
    <row r="73" spans="2:76" x14ac:dyDescent="0.2"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5"/>
    </row>
    <row r="74" spans="2:76" ht="11.25" customHeight="1" x14ac:dyDescent="0.2"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5" t="s">
        <v>20</v>
      </c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5"/>
    </row>
    <row r="75" spans="2:76" x14ac:dyDescent="0.2"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100" t="s">
        <v>85</v>
      </c>
      <c r="AH75" s="4"/>
      <c r="AI75" s="4"/>
      <c r="AJ75" s="4"/>
      <c r="AK75" s="4"/>
      <c r="AL75" s="4"/>
      <c r="AM75" s="25"/>
      <c r="AN75" s="4"/>
      <c r="AO75" s="4"/>
      <c r="AP75" s="4"/>
      <c r="AQ75" s="4"/>
      <c r="AR75" s="4"/>
      <c r="AS75" s="4"/>
      <c r="AT75" s="4"/>
      <c r="AU75" s="24" t="s">
        <v>51</v>
      </c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5"/>
    </row>
    <row r="76" spans="2:76" x14ac:dyDescent="0.2"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Q76" s="4"/>
      <c r="R76" s="4"/>
      <c r="S76" s="4"/>
      <c r="Y76" s="4"/>
      <c r="Z76" s="4"/>
      <c r="AA76" s="4"/>
      <c r="AB76" s="4"/>
      <c r="AC76" s="4"/>
      <c r="AD76" s="4"/>
      <c r="AE76" s="4"/>
      <c r="AF76" s="4"/>
      <c r="AG76" s="100"/>
      <c r="AH76" s="4"/>
      <c r="AI76" s="4"/>
      <c r="AJ76" s="4"/>
      <c r="AK76" s="4"/>
      <c r="AL76" s="4"/>
      <c r="AM76" s="25"/>
      <c r="AN76" s="4"/>
      <c r="AO76" s="4"/>
      <c r="AP76" s="4"/>
      <c r="AQ76" s="25" t="s">
        <v>1</v>
      </c>
      <c r="AR76" s="4"/>
      <c r="AS76" s="4"/>
      <c r="AT76" s="4"/>
      <c r="AU76" s="54" t="s">
        <v>86</v>
      </c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5"/>
    </row>
    <row r="77" spans="2:76" x14ac:dyDescent="0.2"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100"/>
      <c r="AH77" s="4"/>
      <c r="AI77" s="4"/>
      <c r="AJ77" s="52"/>
      <c r="AK77" s="52"/>
      <c r="AL77" s="4"/>
      <c r="AM77" s="25"/>
      <c r="AN77" s="4"/>
      <c r="AO77" s="4"/>
      <c r="AP77" s="4"/>
      <c r="AQ77" s="85">
        <f>+AS83/2</f>
        <v>2.5499999999999998</v>
      </c>
      <c r="AR77" s="4"/>
      <c r="AS77" s="4"/>
      <c r="AT77" s="4"/>
      <c r="AU77" s="4" t="s">
        <v>27</v>
      </c>
      <c r="AV77" s="4"/>
      <c r="AW77" s="4"/>
      <c r="AX77" s="4"/>
      <c r="AY77" s="41"/>
      <c r="AZ77" s="41"/>
      <c r="BA77" s="41"/>
      <c r="BB77" s="41">
        <v>5</v>
      </c>
      <c r="BC77" s="60" t="s">
        <v>6</v>
      </c>
      <c r="BD77" s="83">
        <f>+AV71</f>
        <v>11.475</v>
      </c>
      <c r="BE77" s="83"/>
      <c r="BF77" s="60" t="s">
        <v>6</v>
      </c>
      <c r="BG77" s="83">
        <f>+AS83</f>
        <v>5.0999999999999996</v>
      </c>
      <c r="BH77" s="83"/>
      <c r="BI77" s="41" t="s">
        <v>21</v>
      </c>
      <c r="BJ77" s="41">
        <v>96</v>
      </c>
      <c r="BK77" s="60" t="s">
        <v>8</v>
      </c>
      <c r="BL77" s="83">
        <f>+BB77*BD77*BG77^2/BJ77</f>
        <v>15.545039062499997</v>
      </c>
      <c r="BM77" s="83"/>
      <c r="BN77" s="4" t="s">
        <v>25</v>
      </c>
      <c r="BO77" s="4"/>
      <c r="BP77" s="4"/>
      <c r="BQ77" s="4" t="s">
        <v>36</v>
      </c>
      <c r="BR77" s="4"/>
      <c r="BS77" s="4"/>
      <c r="BT77" s="4"/>
      <c r="BU77" s="4"/>
      <c r="BV77" s="4"/>
      <c r="BW77" s="4"/>
      <c r="BX77" s="5"/>
    </row>
    <row r="78" spans="2:76" x14ac:dyDescent="0.2"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100"/>
      <c r="AH78" s="4"/>
      <c r="AI78" s="4"/>
      <c r="AJ78" s="52"/>
      <c r="AK78" s="52"/>
      <c r="AL78" s="4"/>
      <c r="AM78" s="25"/>
      <c r="AN78" s="4"/>
      <c r="AO78" s="4"/>
      <c r="AP78" s="4"/>
      <c r="AQ78" s="85"/>
      <c r="AR78" s="4"/>
      <c r="AS78" s="4"/>
      <c r="AT78" s="4"/>
      <c r="AU78" s="4" t="s">
        <v>28</v>
      </c>
      <c r="AV78" s="4"/>
      <c r="AW78" s="4"/>
      <c r="AX78" s="4"/>
      <c r="AY78" s="83">
        <f>-BL77</f>
        <v>-15.545039062499997</v>
      </c>
      <c r="AZ78" s="83"/>
      <c r="BA78" s="41" t="s">
        <v>25</v>
      </c>
      <c r="BB78" s="41"/>
      <c r="BC78" s="41"/>
      <c r="BD78" s="41" t="s">
        <v>36</v>
      </c>
      <c r="BE78" s="41"/>
      <c r="BF78" s="41"/>
      <c r="BG78" s="41"/>
      <c r="BH78" s="41"/>
      <c r="BI78" s="41"/>
      <c r="BJ78" s="41"/>
      <c r="BK78" s="41"/>
      <c r="BL78" s="41"/>
      <c r="BM78" s="41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5"/>
    </row>
    <row r="79" spans="2:76" ht="11.25" customHeight="1" x14ac:dyDescent="0.2"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100"/>
      <c r="AH79" s="4"/>
      <c r="AI79" s="4"/>
      <c r="AJ79" s="52"/>
      <c r="AK79" s="52"/>
      <c r="AL79" s="4"/>
      <c r="AM79" s="25"/>
      <c r="AN79" s="4"/>
      <c r="AO79" s="4"/>
      <c r="AP79" s="4"/>
      <c r="AQ79" s="85"/>
      <c r="AR79" s="4"/>
      <c r="AS79" s="4"/>
      <c r="AT79" s="4"/>
      <c r="AU79" s="4" t="s">
        <v>34</v>
      </c>
      <c r="AV79" s="4"/>
      <c r="AW79" s="4"/>
      <c r="AX79" s="4"/>
      <c r="AY79" s="41"/>
      <c r="AZ79" s="83">
        <f>+AV71</f>
        <v>11.475</v>
      </c>
      <c r="BA79" s="83"/>
      <c r="BB79" s="60" t="s">
        <v>6</v>
      </c>
      <c r="BC79" s="83">
        <f>+AS83</f>
        <v>5.0999999999999996</v>
      </c>
      <c r="BD79" s="83"/>
      <c r="BE79" s="41" t="s">
        <v>7</v>
      </c>
      <c r="BF79" s="41">
        <v>4</v>
      </c>
      <c r="BG79" s="60" t="s">
        <v>8</v>
      </c>
      <c r="BH79" s="83">
        <f>+AZ79*BC79/BF79</f>
        <v>14.630624999999998</v>
      </c>
      <c r="BI79" s="83"/>
      <c r="BJ79" s="41" t="s">
        <v>32</v>
      </c>
      <c r="BK79" s="41"/>
      <c r="BL79" s="41" t="s">
        <v>37</v>
      </c>
      <c r="BM79" s="41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5"/>
    </row>
    <row r="80" spans="2:76" x14ac:dyDescent="0.2"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100"/>
      <c r="AH80" s="4"/>
      <c r="AI80" s="4"/>
      <c r="AJ80" s="52"/>
      <c r="AK80" s="52"/>
      <c r="AL80" s="4"/>
      <c r="AM80" s="25"/>
      <c r="AN80" s="4"/>
      <c r="AO80" s="4"/>
      <c r="AP80" s="4"/>
      <c r="AQ80" s="4"/>
      <c r="AR80" s="4"/>
      <c r="AS80" s="4"/>
      <c r="AT80" s="4"/>
      <c r="AU80" s="4" t="s">
        <v>35</v>
      </c>
      <c r="AV80" s="4"/>
      <c r="AW80" s="4"/>
      <c r="AX80" s="4"/>
      <c r="AY80" s="83">
        <f>-BH79</f>
        <v>-14.630624999999998</v>
      </c>
      <c r="AZ80" s="83"/>
      <c r="BA80" s="41" t="s">
        <v>32</v>
      </c>
      <c r="BB80" s="41"/>
      <c r="BC80" s="41" t="s">
        <v>37</v>
      </c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5"/>
    </row>
    <row r="81" spans="2:76" x14ac:dyDescent="0.2"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25" t="s">
        <v>1</v>
      </c>
      <c r="AF81" s="4"/>
      <c r="AG81" s="100"/>
      <c r="AH81" s="4"/>
      <c r="AI81" s="4"/>
      <c r="AJ81" s="52"/>
      <c r="AK81" s="52"/>
      <c r="AL81" s="4"/>
      <c r="AM81" s="25"/>
      <c r="AN81" s="4"/>
      <c r="AO81" s="4"/>
      <c r="AP81" s="4"/>
      <c r="AQ81" s="4"/>
      <c r="AR81" s="4"/>
      <c r="AS81" s="25"/>
      <c r="AT81" s="4"/>
      <c r="AU81" s="54" t="s">
        <v>113</v>
      </c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5"/>
    </row>
    <row r="82" spans="2:76" ht="11.25" customHeight="1" x14ac:dyDescent="0.2"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88" t="s">
        <v>16</v>
      </c>
      <c r="AD82" s="4"/>
      <c r="AE82" s="85">
        <f>+S96</f>
        <v>5.0999999999999996</v>
      </c>
      <c r="AF82" s="4"/>
      <c r="AG82" s="100"/>
      <c r="AH82" s="4"/>
      <c r="AI82" s="4"/>
      <c r="AJ82" s="52"/>
      <c r="AK82" s="52"/>
      <c r="AL82" s="25"/>
      <c r="AM82" s="25"/>
      <c r="AN82" s="4"/>
      <c r="AO82" s="4"/>
      <c r="AP82" s="4"/>
      <c r="AQ82" s="4"/>
      <c r="AR82" s="4"/>
      <c r="AS82" s="25" t="s">
        <v>1</v>
      </c>
      <c r="AT82" s="4"/>
      <c r="AU82" s="4" t="s">
        <v>112</v>
      </c>
      <c r="AV82" s="4"/>
      <c r="AW82" s="4"/>
      <c r="AX82" s="4"/>
      <c r="AY82" s="4"/>
      <c r="AZ82" s="4"/>
      <c r="BA82" s="4"/>
      <c r="BB82" s="87" t="s">
        <v>108</v>
      </c>
      <c r="BC82" s="87"/>
      <c r="BD82" s="87"/>
      <c r="BE82" s="4"/>
      <c r="BF82" s="87" t="s">
        <v>99</v>
      </c>
      <c r="BG82" s="87"/>
      <c r="BH82" s="87"/>
      <c r="BI82" s="87"/>
      <c r="BJ82" s="87"/>
      <c r="BK82" s="87"/>
      <c r="BL82" s="87"/>
      <c r="BM82" s="87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5"/>
    </row>
    <row r="83" spans="2:76" x14ac:dyDescent="0.2"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88"/>
      <c r="AD83" s="4"/>
      <c r="AE83" s="85"/>
      <c r="AF83" s="4"/>
      <c r="AG83" s="100"/>
      <c r="AH83" s="4"/>
      <c r="AI83" s="4"/>
      <c r="AJ83" s="52"/>
      <c r="AK83" s="52"/>
      <c r="AL83" s="25"/>
      <c r="AM83" s="25"/>
      <c r="AN83" s="4"/>
      <c r="AO83" s="4"/>
      <c r="AP83" s="4"/>
      <c r="AQ83" s="4"/>
      <c r="AR83" s="4"/>
      <c r="AS83" s="85">
        <f>+AE82</f>
        <v>5.0999999999999996</v>
      </c>
      <c r="AT83" s="4"/>
      <c r="AU83" s="4" t="s">
        <v>88</v>
      </c>
      <c r="AV83" s="4"/>
      <c r="AW83" s="4"/>
      <c r="AX83" s="4"/>
      <c r="AY83" s="4"/>
      <c r="AZ83" s="87">
        <v>0.25</v>
      </c>
      <c r="BA83" s="87"/>
      <c r="BB83" s="4" t="s">
        <v>1</v>
      </c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5"/>
    </row>
    <row r="84" spans="2:76" x14ac:dyDescent="0.2"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88"/>
      <c r="AD84" s="4"/>
      <c r="AE84" s="85"/>
      <c r="AF84" s="4"/>
      <c r="AG84" s="100"/>
      <c r="AH84" s="4"/>
      <c r="AI84" s="4"/>
      <c r="AJ84" s="52"/>
      <c r="AK84" s="52"/>
      <c r="AL84" s="25"/>
      <c r="AM84" s="25"/>
      <c r="AN84" s="4"/>
      <c r="AO84" s="4"/>
      <c r="AP84" s="4"/>
      <c r="AQ84" s="4"/>
      <c r="AR84" s="4"/>
      <c r="AS84" s="85"/>
      <c r="AT84" s="4"/>
      <c r="AU84" s="4" t="s">
        <v>89</v>
      </c>
      <c r="AV84" s="4"/>
      <c r="AW84" s="4"/>
      <c r="AX84" s="4"/>
      <c r="AY84" s="4"/>
      <c r="AZ84" s="87">
        <v>0.5</v>
      </c>
      <c r="BA84" s="87"/>
      <c r="BB84" s="4" t="s">
        <v>1</v>
      </c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5"/>
    </row>
    <row r="85" spans="2:76" ht="11.25" customHeight="1" x14ac:dyDescent="0.2"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89" t="s">
        <v>81</v>
      </c>
      <c r="AF85" s="4"/>
      <c r="AG85" s="100"/>
      <c r="AH85" s="4"/>
      <c r="AI85" s="4"/>
      <c r="AJ85" s="52"/>
      <c r="AK85" s="52"/>
      <c r="AL85" s="25"/>
      <c r="AM85" s="25"/>
      <c r="AN85" s="4"/>
      <c r="AO85" s="4"/>
      <c r="AP85" s="4"/>
      <c r="AQ85" s="4"/>
      <c r="AR85" s="4"/>
      <c r="AS85" s="85"/>
      <c r="AT85" s="4"/>
      <c r="AU85" s="4" t="s">
        <v>91</v>
      </c>
      <c r="AV85" s="4"/>
      <c r="AW85" s="4"/>
      <c r="AX85" s="4"/>
      <c r="AY85" s="4"/>
      <c r="AZ85" s="4"/>
      <c r="BA85" s="87">
        <v>0.12</v>
      </c>
      <c r="BB85" s="87"/>
      <c r="BC85" s="4" t="s">
        <v>1</v>
      </c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5"/>
    </row>
    <row r="86" spans="2:76" x14ac:dyDescent="0.2"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89"/>
      <c r="AF86" s="4"/>
      <c r="AG86" s="100"/>
      <c r="AH86" s="4"/>
      <c r="AI86" s="4"/>
      <c r="AJ86" s="52"/>
      <c r="AK86" s="52"/>
      <c r="AL86" s="25"/>
      <c r="AM86" s="25"/>
      <c r="AN86" s="4"/>
      <c r="AO86" s="4"/>
      <c r="AP86" s="4"/>
      <c r="AQ86" s="25" t="s">
        <v>1</v>
      </c>
      <c r="AR86" s="4"/>
      <c r="AS86" s="25"/>
      <c r="AT86" s="4"/>
      <c r="AU86" s="4" t="s">
        <v>94</v>
      </c>
      <c r="AV86" s="4"/>
      <c r="AW86" s="4"/>
      <c r="AX86" s="4"/>
      <c r="AY86" s="4"/>
      <c r="AZ86" s="4"/>
      <c r="BA86" s="87">
        <v>1.6</v>
      </c>
      <c r="BB86" s="87"/>
      <c r="BC86" s="4" t="s">
        <v>1</v>
      </c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5"/>
    </row>
    <row r="87" spans="2:76" x14ac:dyDescent="0.2"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25"/>
      <c r="AF87" s="4"/>
      <c r="AG87" s="100"/>
      <c r="AH87" s="4"/>
      <c r="AI87" s="4"/>
      <c r="AJ87" s="52"/>
      <c r="AK87" s="52"/>
      <c r="AL87" s="25"/>
      <c r="AM87" s="25"/>
      <c r="AN87" s="4"/>
      <c r="AO87" s="4"/>
      <c r="AP87" s="4"/>
      <c r="AQ87" s="85">
        <f>+AS83/2</f>
        <v>2.5499999999999998</v>
      </c>
      <c r="AR87" s="4"/>
      <c r="AS87" s="25"/>
      <c r="AT87" s="4"/>
      <c r="AU87" s="84">
        <f>IF(BF82="yatay delikli tuğla",INDEX(BB108:BB117,MATCH(BB82,AU108:AU117,0),0),IF(BF82="düşey delikli tuğla",INDEX(BH108:BH117,MATCH(BB82,AU108:AU117,0),0),IF(BF82="düşey delikli taşıyıcı tuğla",INDEX(BN108:BN117,MATCH(BB82,AU108:AU117,0),0),"hatalı")))</f>
        <v>3.75</v>
      </c>
      <c r="AV87" s="84"/>
      <c r="AW87" s="4" t="s">
        <v>22</v>
      </c>
      <c r="AX87" s="84">
        <f>+BI72</f>
        <v>3</v>
      </c>
      <c r="AY87" s="84"/>
      <c r="AZ87" s="58" t="s">
        <v>23</v>
      </c>
      <c r="BA87" s="84">
        <f>+AZ84</f>
        <v>0.5</v>
      </c>
      <c r="BB87" s="84"/>
      <c r="BC87" s="58" t="s">
        <v>23</v>
      </c>
      <c r="BD87" s="84">
        <f>+BA86</f>
        <v>1.6</v>
      </c>
      <c r="BE87" s="84"/>
      <c r="BF87" s="4" t="s">
        <v>90</v>
      </c>
      <c r="BG87" s="84">
        <f>+AU87*(AX87-BA87-BD87)</f>
        <v>3.3749999999999996</v>
      </c>
      <c r="BH87" s="84"/>
      <c r="BI87" s="4" t="s">
        <v>9</v>
      </c>
      <c r="BJ87" s="4"/>
      <c r="BK87" s="4"/>
      <c r="BL87" s="4" t="s">
        <v>114</v>
      </c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5"/>
    </row>
    <row r="88" spans="2:76" ht="11.25" customHeight="1" x14ac:dyDescent="0.2"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100"/>
      <c r="AH88" s="4"/>
      <c r="AI88" s="4"/>
      <c r="AJ88" s="52"/>
      <c r="AK88" s="52"/>
      <c r="AL88" s="25"/>
      <c r="AM88" s="25"/>
      <c r="AN88" s="4"/>
      <c r="AO88" s="4"/>
      <c r="AP88" s="4"/>
      <c r="AQ88" s="85"/>
      <c r="AR88" s="4"/>
      <c r="AS88" s="4"/>
      <c r="AT88" s="4"/>
      <c r="AU88" s="84">
        <f>+AZ83</f>
        <v>0.25</v>
      </c>
      <c r="AV88" s="84"/>
      <c r="AW88" s="4" t="s">
        <v>22</v>
      </c>
      <c r="AX88" s="84">
        <f>+AZ84</f>
        <v>0.5</v>
      </c>
      <c r="AY88" s="84"/>
      <c r="AZ88" s="58" t="s">
        <v>23</v>
      </c>
      <c r="BA88" s="84">
        <f>+BA85</f>
        <v>0.12</v>
      </c>
      <c r="BB88" s="84"/>
      <c r="BC88" s="4" t="s">
        <v>92</v>
      </c>
      <c r="BD88" s="84">
        <v>25</v>
      </c>
      <c r="BE88" s="84"/>
      <c r="BF88" s="58" t="s">
        <v>8</v>
      </c>
      <c r="BG88" s="90">
        <f>+AU88*(AX88-BA88)*BD88</f>
        <v>2.375</v>
      </c>
      <c r="BH88" s="90"/>
      <c r="BI88" s="55" t="s">
        <v>9</v>
      </c>
      <c r="BJ88" s="4"/>
      <c r="BK88" s="4"/>
      <c r="BL88" s="4" t="s">
        <v>115</v>
      </c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5"/>
    </row>
    <row r="89" spans="2:76" x14ac:dyDescent="0.2"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100"/>
      <c r="AH89" s="4"/>
      <c r="AI89" s="4"/>
      <c r="AJ89" s="52"/>
      <c r="AK89" s="52"/>
      <c r="AL89" s="25"/>
      <c r="AM89" s="25"/>
      <c r="AN89" s="4"/>
      <c r="AO89" s="4"/>
      <c r="AP89" s="4"/>
      <c r="AQ89" s="85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 t="s">
        <v>93</v>
      </c>
      <c r="BE89" s="4"/>
      <c r="BF89" s="4"/>
      <c r="BG89" s="84">
        <f>+BG88+BG87</f>
        <v>5.75</v>
      </c>
      <c r="BH89" s="84"/>
      <c r="BI89" s="4" t="s">
        <v>9</v>
      </c>
      <c r="BJ89" s="56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5"/>
    </row>
    <row r="90" spans="2:76" x14ac:dyDescent="0.2"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100"/>
      <c r="AH90" s="4"/>
      <c r="AI90" s="4"/>
      <c r="AJ90" s="52"/>
      <c r="AK90" s="52"/>
      <c r="AL90" s="4"/>
      <c r="AM90" s="25"/>
      <c r="AN90" s="4"/>
      <c r="AO90" s="4"/>
      <c r="AP90" s="4"/>
      <c r="AQ90" s="25"/>
      <c r="AR90" s="4"/>
      <c r="AS90" s="4"/>
      <c r="AT90" s="4"/>
      <c r="AU90" s="4" t="s">
        <v>54</v>
      </c>
      <c r="AV90" s="4"/>
      <c r="AW90" s="4"/>
      <c r="AX90" s="4"/>
      <c r="AY90" s="4"/>
      <c r="AZ90" s="84">
        <f>+BG89</f>
        <v>5.75</v>
      </c>
      <c r="BA90" s="84"/>
      <c r="BB90" s="58" t="s">
        <v>6</v>
      </c>
      <c r="BC90" s="84">
        <f>+AS83</f>
        <v>5.0999999999999996</v>
      </c>
      <c r="BD90" s="84"/>
      <c r="BE90" s="4" t="s">
        <v>21</v>
      </c>
      <c r="BF90" s="4">
        <v>12</v>
      </c>
      <c r="BG90" s="58" t="s">
        <v>8</v>
      </c>
      <c r="BH90" s="84">
        <f>+AZ90*BC90^2/BF90</f>
        <v>12.463124999999998</v>
      </c>
      <c r="BI90" s="84"/>
      <c r="BJ90" s="4" t="s">
        <v>25</v>
      </c>
      <c r="BK90" s="4"/>
      <c r="BL90" s="4" t="s">
        <v>36</v>
      </c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5"/>
    </row>
    <row r="91" spans="2:76" x14ac:dyDescent="0.2"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100"/>
      <c r="AH91" s="4"/>
      <c r="AI91" s="4"/>
      <c r="AJ91" s="52"/>
      <c r="AK91" s="52"/>
      <c r="AL91" s="4"/>
      <c r="AM91" s="25"/>
      <c r="AN91" s="4"/>
      <c r="AO91" s="4"/>
      <c r="AP91" s="4"/>
      <c r="AQ91" s="4"/>
      <c r="AR91" s="4"/>
      <c r="AS91" s="4"/>
      <c r="AT91" s="4"/>
      <c r="AU91" s="4" t="s">
        <v>28</v>
      </c>
      <c r="AV91" s="4"/>
      <c r="AW91" s="4"/>
      <c r="AX91" s="4"/>
      <c r="AY91" s="84">
        <f>-BH90</f>
        <v>-12.463124999999998</v>
      </c>
      <c r="AZ91" s="84"/>
      <c r="BA91" s="4" t="s">
        <v>25</v>
      </c>
      <c r="BB91" s="4"/>
      <c r="BC91" s="4"/>
      <c r="BD91" s="4" t="s">
        <v>36</v>
      </c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5"/>
    </row>
    <row r="92" spans="2:76" x14ac:dyDescent="0.2"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100"/>
      <c r="AH92" s="4"/>
      <c r="AI92" s="4"/>
      <c r="AJ92" s="52"/>
      <c r="AK92" s="52"/>
      <c r="AL92" s="4"/>
      <c r="AM92" s="25"/>
      <c r="AN92" s="4"/>
      <c r="AO92" s="4"/>
      <c r="AP92" s="4"/>
      <c r="AQ92" s="4"/>
      <c r="AR92" s="4"/>
      <c r="AS92" s="4"/>
      <c r="AT92" s="4"/>
      <c r="AU92" s="4" t="s">
        <v>55</v>
      </c>
      <c r="AV92" s="4"/>
      <c r="AW92" s="4"/>
      <c r="AX92" s="4"/>
      <c r="AY92" s="4"/>
      <c r="AZ92" s="84">
        <f>+AZ90</f>
        <v>5.75</v>
      </c>
      <c r="BA92" s="84"/>
      <c r="BB92" s="58" t="s">
        <v>6</v>
      </c>
      <c r="BC92" s="84">
        <f>+BC90</f>
        <v>5.0999999999999996</v>
      </c>
      <c r="BD92" s="84"/>
      <c r="BE92" s="4" t="s">
        <v>7</v>
      </c>
      <c r="BF92" s="4">
        <v>2</v>
      </c>
      <c r="BG92" s="58" t="s">
        <v>8</v>
      </c>
      <c r="BH92" s="84">
        <f>+AZ92*BC92/BF92</f>
        <v>14.6625</v>
      </c>
      <c r="BI92" s="84"/>
      <c r="BJ92" s="4" t="s">
        <v>32</v>
      </c>
      <c r="BK92" s="4"/>
      <c r="BL92" s="4" t="s">
        <v>37</v>
      </c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5"/>
    </row>
    <row r="93" spans="2:76" x14ac:dyDescent="0.2"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52"/>
      <c r="AK93" s="52"/>
      <c r="AL93" s="4"/>
      <c r="AM93" s="4"/>
      <c r="AN93" s="4"/>
      <c r="AO93" s="4"/>
      <c r="AP93" s="25" t="s">
        <v>19</v>
      </c>
      <c r="AQ93" s="4"/>
      <c r="AR93" s="4"/>
      <c r="AS93" s="4"/>
      <c r="AT93" s="4"/>
      <c r="AU93" s="4" t="s">
        <v>35</v>
      </c>
      <c r="AV93" s="4"/>
      <c r="AW93" s="4"/>
      <c r="AX93" s="4"/>
      <c r="AY93" s="84">
        <f>-BH92</f>
        <v>-14.6625</v>
      </c>
      <c r="AZ93" s="84"/>
      <c r="BA93" s="4" t="s">
        <v>32</v>
      </c>
      <c r="BB93" s="4"/>
      <c r="BC93" s="4" t="s">
        <v>37</v>
      </c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5"/>
    </row>
    <row r="94" spans="2:76" x14ac:dyDescent="0.2"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51"/>
      <c r="BI94" s="51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5"/>
    </row>
    <row r="95" spans="2:76" x14ac:dyDescent="0.2">
      <c r="B95" s="3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0" t="s">
        <v>15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51"/>
      <c r="BI95" s="51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5"/>
    </row>
    <row r="96" spans="2:76" x14ac:dyDescent="0.2">
      <c r="B96" s="3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 t="s">
        <v>80</v>
      </c>
      <c r="S96" s="87">
        <v>5.0999999999999996</v>
      </c>
      <c r="T96" s="87"/>
      <c r="U96" s="4" t="s">
        <v>1</v>
      </c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51"/>
      <c r="BI96" s="51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5"/>
    </row>
    <row r="97" spans="2:76" x14ac:dyDescent="0.2">
      <c r="B97" s="3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58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51"/>
      <c r="BI97" s="51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5"/>
    </row>
    <row r="98" spans="2:76" x14ac:dyDescent="0.2">
      <c r="B98" s="3"/>
      <c r="C98" s="4"/>
      <c r="D98" s="4"/>
      <c r="E98" s="4"/>
      <c r="F98" s="4"/>
      <c r="G98" s="4"/>
      <c r="H98" s="4"/>
      <c r="I98" s="4"/>
      <c r="J98" s="4"/>
      <c r="K98" s="4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58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51"/>
      <c r="BI98" s="51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5"/>
    </row>
    <row r="99" spans="2:76" x14ac:dyDescent="0.2">
      <c r="B99" s="3"/>
      <c r="C99" s="4"/>
      <c r="D99" s="4"/>
      <c r="E99" s="4"/>
      <c r="F99" s="4"/>
      <c r="G99" s="4"/>
      <c r="H99" s="4"/>
      <c r="I99" s="4"/>
      <c r="J99" s="4"/>
      <c r="K99" s="4"/>
      <c r="L99" s="53"/>
      <c r="M99" s="48" t="s">
        <v>85</v>
      </c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58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51"/>
      <c r="BI99" s="51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5"/>
    </row>
    <row r="100" spans="2:76" x14ac:dyDescent="0.2"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58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51"/>
      <c r="BI100" s="51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5"/>
    </row>
    <row r="101" spans="2:76" x14ac:dyDescent="0.2">
      <c r="B101" s="3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8"/>
      <c r="O101" s="4"/>
      <c r="P101" s="4"/>
      <c r="Q101" s="4"/>
      <c r="R101" s="4"/>
      <c r="S101" s="4"/>
      <c r="T101" s="4"/>
      <c r="U101" s="4"/>
      <c r="V101" s="4" t="s">
        <v>84</v>
      </c>
      <c r="W101" s="4"/>
      <c r="X101" s="4"/>
      <c r="Y101" s="4"/>
      <c r="Z101" s="4"/>
      <c r="AA101" s="84">
        <f>+T70</f>
        <v>4.5</v>
      </c>
      <c r="AB101" s="84"/>
      <c r="AC101" s="58" t="s">
        <v>6</v>
      </c>
      <c r="AD101" s="84">
        <f>+S96</f>
        <v>5.0999999999999996</v>
      </c>
      <c r="AE101" s="84"/>
      <c r="AF101" s="4" t="s">
        <v>7</v>
      </c>
      <c r="AG101" s="4">
        <v>2</v>
      </c>
      <c r="AH101" s="58" t="s">
        <v>8</v>
      </c>
      <c r="AI101" s="84">
        <f>+AA101*AD101/AG101</f>
        <v>11.475</v>
      </c>
      <c r="AJ101" s="84"/>
      <c r="AK101" s="4" t="s">
        <v>9</v>
      </c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51"/>
      <c r="BI101" s="51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5"/>
    </row>
    <row r="102" spans="2:76" x14ac:dyDescent="0.2">
      <c r="B102" s="3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58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51"/>
      <c r="BI102" s="51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5"/>
    </row>
    <row r="103" spans="2:76" x14ac:dyDescent="0.2">
      <c r="B103" s="3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58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51"/>
      <c r="BI103" s="51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5"/>
    </row>
    <row r="104" spans="2:76" x14ac:dyDescent="0.2">
      <c r="B104" s="3"/>
      <c r="C104" s="4"/>
      <c r="D104" s="4"/>
      <c r="E104" s="4"/>
      <c r="F104" s="4"/>
      <c r="G104" s="4"/>
      <c r="H104" s="4"/>
      <c r="I104" s="4"/>
      <c r="J104" s="4"/>
      <c r="K104" s="41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9"/>
      <c r="AI104" s="4"/>
      <c r="AJ104" s="4"/>
      <c r="AK104" s="58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51"/>
      <c r="BI104" s="51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5"/>
    </row>
    <row r="105" spans="2:76" x14ac:dyDescent="0.2">
      <c r="B105" s="3"/>
      <c r="C105" s="4"/>
      <c r="D105" s="4"/>
      <c r="E105" s="4"/>
      <c r="F105" s="4"/>
      <c r="G105" s="4"/>
      <c r="H105" s="4"/>
      <c r="I105" s="4"/>
      <c r="J105" s="4"/>
      <c r="K105" s="41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1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86" t="s">
        <v>95</v>
      </c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4"/>
      <c r="BW105" s="4"/>
      <c r="BX105" s="5"/>
    </row>
    <row r="106" spans="2:76" x14ac:dyDescent="0.2">
      <c r="B106" s="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86" t="s">
        <v>96</v>
      </c>
      <c r="AV106" s="86"/>
      <c r="AW106" s="86"/>
      <c r="AX106" s="86"/>
      <c r="AY106" s="86"/>
      <c r="AZ106" s="86"/>
      <c r="BA106" s="86"/>
      <c r="BB106" s="86" t="s">
        <v>97</v>
      </c>
      <c r="BC106" s="86"/>
      <c r="BD106" s="86"/>
      <c r="BE106" s="86"/>
      <c r="BF106" s="86"/>
      <c r="BG106" s="86"/>
      <c r="BH106" s="86" t="s">
        <v>98</v>
      </c>
      <c r="BI106" s="86"/>
      <c r="BJ106" s="86"/>
      <c r="BK106" s="86"/>
      <c r="BL106" s="86"/>
      <c r="BM106" s="86"/>
      <c r="BN106" s="86" t="s">
        <v>99</v>
      </c>
      <c r="BO106" s="86"/>
      <c r="BP106" s="86"/>
      <c r="BQ106" s="86"/>
      <c r="BR106" s="86"/>
      <c r="BS106" s="86"/>
      <c r="BT106" s="86"/>
      <c r="BU106" s="86"/>
      <c r="BV106" s="4"/>
      <c r="BW106" s="4"/>
      <c r="BX106" s="5"/>
    </row>
    <row r="107" spans="2:76" ht="12" thickBot="1" x14ac:dyDescent="0.25"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1"/>
      <c r="S107" s="41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58"/>
      <c r="AU107" s="92" t="s">
        <v>100</v>
      </c>
      <c r="AV107" s="92"/>
      <c r="AW107" s="92"/>
      <c r="AX107" s="92"/>
      <c r="AY107" s="92"/>
      <c r="AZ107" s="92"/>
      <c r="BA107" s="92"/>
      <c r="BB107" s="92" t="s">
        <v>101</v>
      </c>
      <c r="BC107" s="92"/>
      <c r="BD107" s="92"/>
      <c r="BE107" s="92"/>
      <c r="BF107" s="92"/>
      <c r="BG107" s="92"/>
      <c r="BH107" s="92" t="s">
        <v>101</v>
      </c>
      <c r="BI107" s="92"/>
      <c r="BJ107" s="92"/>
      <c r="BK107" s="92"/>
      <c r="BL107" s="92"/>
      <c r="BM107" s="92"/>
      <c r="BN107" s="92" t="s">
        <v>101</v>
      </c>
      <c r="BO107" s="92"/>
      <c r="BP107" s="92"/>
      <c r="BQ107" s="92"/>
      <c r="BR107" s="92"/>
      <c r="BS107" s="92"/>
      <c r="BT107" s="92"/>
      <c r="BU107" s="92"/>
      <c r="BV107" s="4"/>
      <c r="BW107" s="4"/>
      <c r="BX107" s="5"/>
    </row>
    <row r="108" spans="2:76" ht="12" thickTop="1" x14ac:dyDescent="0.2"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58"/>
      <c r="AT108" s="58"/>
      <c r="AU108" s="93" t="s">
        <v>102</v>
      </c>
      <c r="AV108" s="93"/>
      <c r="AW108" s="93"/>
      <c r="AX108" s="93"/>
      <c r="AY108" s="93"/>
      <c r="AZ108" s="93"/>
      <c r="BA108" s="93"/>
      <c r="BB108" s="93">
        <v>1.82</v>
      </c>
      <c r="BC108" s="93"/>
      <c r="BD108" s="93"/>
      <c r="BE108" s="93"/>
      <c r="BF108" s="93"/>
      <c r="BG108" s="93"/>
      <c r="BH108" s="93" t="s">
        <v>23</v>
      </c>
      <c r="BI108" s="93"/>
      <c r="BJ108" s="93"/>
      <c r="BK108" s="93"/>
      <c r="BL108" s="93"/>
      <c r="BM108" s="93"/>
      <c r="BN108" s="93">
        <v>2.4</v>
      </c>
      <c r="BO108" s="93"/>
      <c r="BP108" s="93"/>
      <c r="BQ108" s="93"/>
      <c r="BR108" s="93"/>
      <c r="BS108" s="93"/>
      <c r="BT108" s="93"/>
      <c r="BU108" s="93"/>
      <c r="BV108" s="4"/>
      <c r="BW108" s="4"/>
      <c r="BX108" s="5"/>
    </row>
    <row r="109" spans="2:76" x14ac:dyDescent="0.2">
      <c r="B109" s="3"/>
      <c r="C109" s="4"/>
      <c r="D109" s="4"/>
      <c r="E109" s="4"/>
      <c r="F109" s="4"/>
      <c r="G109" s="4"/>
      <c r="H109" s="4"/>
      <c r="I109" s="24"/>
      <c r="J109" s="4"/>
      <c r="K109" s="4" t="s">
        <v>17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29" t="s">
        <v>18</v>
      </c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58"/>
      <c r="AT109" s="58"/>
      <c r="AU109" s="86" t="s">
        <v>103</v>
      </c>
      <c r="AV109" s="86"/>
      <c r="AW109" s="86"/>
      <c r="AX109" s="86"/>
      <c r="AY109" s="86"/>
      <c r="AZ109" s="86"/>
      <c r="BA109" s="86"/>
      <c r="BB109" s="86" t="s">
        <v>23</v>
      </c>
      <c r="BC109" s="86"/>
      <c r="BD109" s="86"/>
      <c r="BE109" s="86"/>
      <c r="BF109" s="86"/>
      <c r="BG109" s="86"/>
      <c r="BH109" s="86" t="s">
        <v>23</v>
      </c>
      <c r="BI109" s="86"/>
      <c r="BJ109" s="86"/>
      <c r="BK109" s="86"/>
      <c r="BL109" s="86"/>
      <c r="BM109" s="86"/>
      <c r="BN109" s="86">
        <v>2.4</v>
      </c>
      <c r="BO109" s="86"/>
      <c r="BP109" s="86"/>
      <c r="BQ109" s="86"/>
      <c r="BR109" s="86"/>
      <c r="BS109" s="86"/>
      <c r="BT109" s="86"/>
      <c r="BU109" s="86"/>
      <c r="BV109" s="4"/>
      <c r="BW109" s="4"/>
      <c r="BX109" s="5"/>
    </row>
    <row r="110" spans="2:76" x14ac:dyDescent="0.2">
      <c r="B110" s="3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84">
        <f>+S112/2</f>
        <v>2.5499999999999998</v>
      </c>
      <c r="O110" s="84"/>
      <c r="P110" s="58" t="s">
        <v>1</v>
      </c>
      <c r="Q110" s="4"/>
      <c r="R110" s="4"/>
      <c r="S110" s="4"/>
      <c r="T110" s="4"/>
      <c r="U110" s="58"/>
      <c r="V110" s="4"/>
      <c r="W110" s="84">
        <f>+S112/2</f>
        <v>2.5499999999999998</v>
      </c>
      <c r="X110" s="84"/>
      <c r="Y110" s="58" t="s">
        <v>1</v>
      </c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58"/>
      <c r="AT110" s="58"/>
      <c r="AU110" s="86" t="s">
        <v>104</v>
      </c>
      <c r="AV110" s="86"/>
      <c r="AW110" s="86"/>
      <c r="AX110" s="86"/>
      <c r="AY110" s="86"/>
      <c r="AZ110" s="86"/>
      <c r="BA110" s="86"/>
      <c r="BB110" s="86">
        <v>2.15</v>
      </c>
      <c r="BC110" s="86"/>
      <c r="BD110" s="86"/>
      <c r="BE110" s="86"/>
      <c r="BF110" s="86"/>
      <c r="BG110" s="86"/>
      <c r="BH110" s="86">
        <v>2.15</v>
      </c>
      <c r="BI110" s="86"/>
      <c r="BJ110" s="86"/>
      <c r="BK110" s="86"/>
      <c r="BL110" s="86"/>
      <c r="BM110" s="86"/>
      <c r="BN110" s="86" t="s">
        <v>23</v>
      </c>
      <c r="BO110" s="86"/>
      <c r="BP110" s="86"/>
      <c r="BQ110" s="86"/>
      <c r="BR110" s="86"/>
      <c r="BS110" s="86"/>
      <c r="BT110" s="86"/>
      <c r="BU110" s="86"/>
      <c r="BV110" s="4"/>
      <c r="BW110" s="4"/>
      <c r="BX110" s="5"/>
    </row>
    <row r="111" spans="2:76" x14ac:dyDescent="0.2">
      <c r="B111" s="3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58"/>
      <c r="AT111" s="58"/>
      <c r="AU111" s="86" t="s">
        <v>105</v>
      </c>
      <c r="AV111" s="86"/>
      <c r="AW111" s="86"/>
      <c r="AX111" s="86"/>
      <c r="AY111" s="86"/>
      <c r="AZ111" s="86"/>
      <c r="BA111" s="86"/>
      <c r="BB111" s="86">
        <v>2.4500000000000002</v>
      </c>
      <c r="BC111" s="86"/>
      <c r="BD111" s="86"/>
      <c r="BE111" s="86"/>
      <c r="BF111" s="86"/>
      <c r="BG111" s="86"/>
      <c r="BH111" s="86">
        <v>2.4500000000000002</v>
      </c>
      <c r="BI111" s="86"/>
      <c r="BJ111" s="86"/>
      <c r="BK111" s="86"/>
      <c r="BL111" s="86"/>
      <c r="BM111" s="86"/>
      <c r="BN111" s="86">
        <v>2.85</v>
      </c>
      <c r="BO111" s="86"/>
      <c r="BP111" s="86"/>
      <c r="BQ111" s="86"/>
      <c r="BR111" s="86"/>
      <c r="BS111" s="86"/>
      <c r="BT111" s="86"/>
      <c r="BU111" s="86"/>
      <c r="BV111" s="4"/>
      <c r="BW111" s="4"/>
      <c r="BX111" s="5"/>
    </row>
    <row r="112" spans="2:76" x14ac:dyDescent="0.2">
      <c r="B112" s="3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58"/>
      <c r="Q112" s="4"/>
      <c r="R112" s="4" t="s">
        <v>80</v>
      </c>
      <c r="S112" s="84">
        <f>+S96</f>
        <v>5.0999999999999996</v>
      </c>
      <c r="T112" s="84"/>
      <c r="U112" s="58" t="s">
        <v>1</v>
      </c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58"/>
      <c r="AT112" s="58"/>
      <c r="AU112" s="86" t="s">
        <v>106</v>
      </c>
      <c r="AV112" s="86"/>
      <c r="AW112" s="86"/>
      <c r="AX112" s="86"/>
      <c r="AY112" s="86"/>
      <c r="AZ112" s="86"/>
      <c r="BA112" s="86"/>
      <c r="BB112" s="86" t="s">
        <v>23</v>
      </c>
      <c r="BC112" s="86"/>
      <c r="BD112" s="86"/>
      <c r="BE112" s="86"/>
      <c r="BF112" s="86"/>
      <c r="BG112" s="86"/>
      <c r="BH112" s="86">
        <v>2.5</v>
      </c>
      <c r="BI112" s="86"/>
      <c r="BJ112" s="86"/>
      <c r="BK112" s="86"/>
      <c r="BL112" s="86"/>
      <c r="BM112" s="86"/>
      <c r="BN112" s="86" t="s">
        <v>23</v>
      </c>
      <c r="BO112" s="86"/>
      <c r="BP112" s="86"/>
      <c r="BQ112" s="86"/>
      <c r="BR112" s="86"/>
      <c r="BS112" s="86"/>
      <c r="BT112" s="86"/>
      <c r="BU112" s="86"/>
      <c r="BV112" s="4"/>
      <c r="BW112" s="4"/>
      <c r="BX112" s="5"/>
    </row>
    <row r="113" spans="2:76" x14ac:dyDescent="0.2">
      <c r="B113" s="3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58"/>
      <c r="AT113" s="58"/>
      <c r="AU113" s="86" t="s">
        <v>107</v>
      </c>
      <c r="AV113" s="86"/>
      <c r="AW113" s="86"/>
      <c r="AX113" s="86"/>
      <c r="AY113" s="86"/>
      <c r="AZ113" s="86"/>
      <c r="BA113" s="86"/>
      <c r="BB113" s="86" t="s">
        <v>23</v>
      </c>
      <c r="BC113" s="86"/>
      <c r="BD113" s="86"/>
      <c r="BE113" s="86"/>
      <c r="BF113" s="86"/>
      <c r="BG113" s="86"/>
      <c r="BH113" s="86">
        <v>2.8</v>
      </c>
      <c r="BI113" s="86"/>
      <c r="BJ113" s="86"/>
      <c r="BK113" s="86"/>
      <c r="BL113" s="86"/>
      <c r="BM113" s="86"/>
      <c r="BN113" s="86" t="s">
        <v>23</v>
      </c>
      <c r="BO113" s="86"/>
      <c r="BP113" s="86"/>
      <c r="BQ113" s="86"/>
      <c r="BR113" s="86"/>
      <c r="BS113" s="86"/>
      <c r="BT113" s="86"/>
      <c r="BU113" s="86"/>
      <c r="BV113" s="4"/>
      <c r="BW113" s="4"/>
      <c r="BX113" s="5"/>
    </row>
    <row r="114" spans="2:76" x14ac:dyDescent="0.2">
      <c r="B114" s="3"/>
      <c r="C114" s="4"/>
      <c r="D114" s="4"/>
      <c r="E114" s="4"/>
      <c r="F114" s="4"/>
      <c r="G114" s="4"/>
      <c r="H114" s="24" t="s">
        <v>52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58"/>
      <c r="AT114" s="58"/>
      <c r="AU114" s="86" t="s">
        <v>108</v>
      </c>
      <c r="AV114" s="86"/>
      <c r="AW114" s="86"/>
      <c r="AX114" s="86"/>
      <c r="AY114" s="86"/>
      <c r="AZ114" s="86"/>
      <c r="BA114" s="86"/>
      <c r="BB114" s="86">
        <v>2.9</v>
      </c>
      <c r="BC114" s="86"/>
      <c r="BD114" s="86"/>
      <c r="BE114" s="86"/>
      <c r="BF114" s="86"/>
      <c r="BG114" s="86"/>
      <c r="BH114" s="86">
        <v>2.95</v>
      </c>
      <c r="BI114" s="86"/>
      <c r="BJ114" s="86"/>
      <c r="BK114" s="86"/>
      <c r="BL114" s="86"/>
      <c r="BM114" s="86"/>
      <c r="BN114" s="86">
        <v>3.75</v>
      </c>
      <c r="BO114" s="86"/>
      <c r="BP114" s="86"/>
      <c r="BQ114" s="86"/>
      <c r="BR114" s="86"/>
      <c r="BS114" s="86"/>
      <c r="BT114" s="86"/>
      <c r="BU114" s="86"/>
      <c r="BV114" s="4"/>
      <c r="BW114" s="4"/>
      <c r="BX114" s="5"/>
    </row>
    <row r="115" spans="2:76" x14ac:dyDescent="0.2">
      <c r="B115" s="3"/>
      <c r="C115" s="4"/>
      <c r="D115" s="4"/>
      <c r="E115" s="4"/>
      <c r="F115" s="4"/>
      <c r="G115" s="4"/>
      <c r="H115" s="54" t="s">
        <v>86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58"/>
      <c r="AT115" s="58"/>
      <c r="AU115" s="86" t="s">
        <v>109</v>
      </c>
      <c r="AV115" s="86"/>
      <c r="AW115" s="86"/>
      <c r="AX115" s="86"/>
      <c r="AY115" s="86"/>
      <c r="AZ115" s="86"/>
      <c r="BA115" s="86"/>
      <c r="BB115" s="86">
        <v>3.35</v>
      </c>
      <c r="BC115" s="86"/>
      <c r="BD115" s="86"/>
      <c r="BE115" s="86"/>
      <c r="BF115" s="86"/>
      <c r="BG115" s="86"/>
      <c r="BH115" s="86">
        <v>3.35</v>
      </c>
      <c r="BI115" s="86"/>
      <c r="BJ115" s="86"/>
      <c r="BK115" s="86"/>
      <c r="BL115" s="86"/>
      <c r="BM115" s="86"/>
      <c r="BN115" s="86" t="s">
        <v>23</v>
      </c>
      <c r="BO115" s="86"/>
      <c r="BP115" s="86"/>
      <c r="BQ115" s="86"/>
      <c r="BR115" s="86"/>
      <c r="BS115" s="86"/>
      <c r="BT115" s="86"/>
      <c r="BU115" s="86"/>
      <c r="BV115" s="4"/>
      <c r="BW115" s="4"/>
      <c r="BX115" s="5"/>
    </row>
    <row r="116" spans="2:76" x14ac:dyDescent="0.2">
      <c r="B116" s="3"/>
      <c r="C116" s="4"/>
      <c r="D116" s="4"/>
      <c r="E116" s="4"/>
      <c r="F116" s="4"/>
      <c r="G116" s="4"/>
      <c r="H116" s="4" t="s">
        <v>116</v>
      </c>
      <c r="I116" s="4"/>
      <c r="J116" s="4"/>
      <c r="K116" s="4"/>
      <c r="L116" s="41"/>
      <c r="M116" s="41"/>
      <c r="N116" s="41"/>
      <c r="O116" s="41">
        <v>5</v>
      </c>
      <c r="P116" s="60" t="s">
        <v>6</v>
      </c>
      <c r="Q116" s="83">
        <f>+AI101</f>
        <v>11.475</v>
      </c>
      <c r="R116" s="83"/>
      <c r="S116" s="60" t="s">
        <v>6</v>
      </c>
      <c r="T116" s="83">
        <f>+S112</f>
        <v>5.0999999999999996</v>
      </c>
      <c r="U116" s="83"/>
      <c r="V116" s="41" t="s">
        <v>21</v>
      </c>
      <c r="W116" s="41">
        <v>96</v>
      </c>
      <c r="X116" s="60" t="s">
        <v>8</v>
      </c>
      <c r="Y116" s="83">
        <f>+O116*Q116*T116^2/W116</f>
        <v>15.545039062499997</v>
      </c>
      <c r="Z116" s="83"/>
      <c r="AA116" s="4" t="s">
        <v>25</v>
      </c>
      <c r="AB116" s="4"/>
      <c r="AC116" s="4"/>
      <c r="AD116" s="4" t="s">
        <v>36</v>
      </c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86" t="s">
        <v>110</v>
      </c>
      <c r="AV116" s="86"/>
      <c r="AW116" s="86"/>
      <c r="AX116" s="86"/>
      <c r="AY116" s="86"/>
      <c r="AZ116" s="86"/>
      <c r="BA116" s="86"/>
      <c r="BB116" s="86">
        <v>3.35</v>
      </c>
      <c r="BC116" s="86"/>
      <c r="BD116" s="86"/>
      <c r="BE116" s="86"/>
      <c r="BF116" s="86"/>
      <c r="BG116" s="86"/>
      <c r="BH116" s="86">
        <v>3.35</v>
      </c>
      <c r="BI116" s="86"/>
      <c r="BJ116" s="86"/>
      <c r="BK116" s="86"/>
      <c r="BL116" s="86"/>
      <c r="BM116" s="86"/>
      <c r="BN116" s="86" t="s">
        <v>23</v>
      </c>
      <c r="BO116" s="86"/>
      <c r="BP116" s="86"/>
      <c r="BQ116" s="86"/>
      <c r="BR116" s="86"/>
      <c r="BS116" s="86"/>
      <c r="BT116" s="86"/>
      <c r="BU116" s="86"/>
      <c r="BV116" s="4"/>
      <c r="BW116" s="4"/>
      <c r="BX116" s="5"/>
    </row>
    <row r="117" spans="2:76" x14ac:dyDescent="0.2">
      <c r="B117" s="3"/>
      <c r="C117" s="4"/>
      <c r="D117" s="4"/>
      <c r="E117" s="4"/>
      <c r="F117" s="4"/>
      <c r="G117" s="4"/>
      <c r="H117" s="4" t="s">
        <v>48</v>
      </c>
      <c r="I117" s="4"/>
      <c r="J117" s="4"/>
      <c r="K117" s="4"/>
      <c r="L117" s="83">
        <f>-Y116</f>
        <v>-15.545039062499997</v>
      </c>
      <c r="M117" s="83"/>
      <c r="N117" s="41" t="s">
        <v>25</v>
      </c>
      <c r="O117" s="41"/>
      <c r="P117" s="41"/>
      <c r="Q117" s="41" t="s">
        <v>36</v>
      </c>
      <c r="R117" s="41"/>
      <c r="S117" s="41"/>
      <c r="T117" s="41"/>
      <c r="U117" s="41"/>
      <c r="V117" s="41"/>
      <c r="W117" s="41"/>
      <c r="X117" s="41"/>
      <c r="Y117" s="41"/>
      <c r="Z117" s="41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86" t="s">
        <v>111</v>
      </c>
      <c r="AV117" s="86"/>
      <c r="AW117" s="86"/>
      <c r="AX117" s="86"/>
      <c r="AY117" s="86"/>
      <c r="AZ117" s="86"/>
      <c r="BA117" s="86"/>
      <c r="BB117" s="86">
        <v>3.85</v>
      </c>
      <c r="BC117" s="86"/>
      <c r="BD117" s="86"/>
      <c r="BE117" s="86"/>
      <c r="BF117" s="86"/>
      <c r="BG117" s="86"/>
      <c r="BH117" s="86">
        <v>3.85</v>
      </c>
      <c r="BI117" s="86"/>
      <c r="BJ117" s="86"/>
      <c r="BK117" s="86"/>
      <c r="BL117" s="86"/>
      <c r="BM117" s="86"/>
      <c r="BN117" s="86">
        <v>4.55</v>
      </c>
      <c r="BO117" s="86"/>
      <c r="BP117" s="86"/>
      <c r="BQ117" s="86"/>
      <c r="BR117" s="86"/>
      <c r="BS117" s="86"/>
      <c r="BT117" s="86"/>
      <c r="BU117" s="86"/>
      <c r="BV117" s="4"/>
      <c r="BW117" s="4"/>
      <c r="BX117" s="5"/>
    </row>
    <row r="118" spans="2:76" x14ac:dyDescent="0.2">
      <c r="B118" s="3"/>
      <c r="C118" s="4"/>
      <c r="D118" s="4"/>
      <c r="E118" s="4"/>
      <c r="F118" s="4"/>
      <c r="G118" s="4"/>
      <c r="H118" s="4" t="s">
        <v>117</v>
      </c>
      <c r="I118" s="4"/>
      <c r="J118" s="4"/>
      <c r="K118" s="4"/>
      <c r="L118" s="41"/>
      <c r="M118" s="83">
        <f>+AI101</f>
        <v>11.475</v>
      </c>
      <c r="N118" s="83"/>
      <c r="O118" s="60" t="s">
        <v>6</v>
      </c>
      <c r="P118" s="83">
        <f>+S112</f>
        <v>5.0999999999999996</v>
      </c>
      <c r="Q118" s="83"/>
      <c r="R118" s="41" t="s">
        <v>7</v>
      </c>
      <c r="S118" s="41">
        <v>4</v>
      </c>
      <c r="T118" s="60" t="s">
        <v>8</v>
      </c>
      <c r="U118" s="83">
        <f>+M118*P118/S118</f>
        <v>14.630624999999998</v>
      </c>
      <c r="V118" s="83"/>
      <c r="W118" s="41" t="s">
        <v>32</v>
      </c>
      <c r="X118" s="41"/>
      <c r="Y118" s="41" t="s">
        <v>37</v>
      </c>
      <c r="Z118" s="41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5"/>
    </row>
    <row r="119" spans="2:76" x14ac:dyDescent="0.2">
      <c r="B119" s="3"/>
      <c r="C119" s="4"/>
      <c r="D119" s="4"/>
      <c r="E119" s="4"/>
      <c r="F119" s="4"/>
      <c r="G119" s="4"/>
      <c r="H119" s="4" t="s">
        <v>33</v>
      </c>
      <c r="I119" s="4"/>
      <c r="J119" s="4"/>
      <c r="K119" s="4"/>
      <c r="L119" s="83">
        <f>-U118</f>
        <v>-14.630624999999998</v>
      </c>
      <c r="M119" s="83"/>
      <c r="N119" s="41" t="s">
        <v>32</v>
      </c>
      <c r="O119" s="41"/>
      <c r="P119" s="41" t="s">
        <v>37</v>
      </c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5"/>
    </row>
    <row r="120" spans="2:76" x14ac:dyDescent="0.2">
      <c r="B120" s="3"/>
      <c r="C120" s="4"/>
      <c r="D120" s="4"/>
      <c r="E120" s="4"/>
      <c r="F120" s="4"/>
      <c r="G120" s="4"/>
      <c r="H120" s="54" t="s">
        <v>113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5"/>
    </row>
    <row r="121" spans="2:76" x14ac:dyDescent="0.2">
      <c r="B121" s="3"/>
      <c r="C121" s="4"/>
      <c r="D121" s="4"/>
      <c r="E121" s="4"/>
      <c r="F121" s="4"/>
      <c r="G121" s="4"/>
      <c r="H121" s="4" t="s">
        <v>112</v>
      </c>
      <c r="I121" s="4"/>
      <c r="J121" s="4"/>
      <c r="K121" s="4"/>
      <c r="L121" s="4"/>
      <c r="M121" s="4"/>
      <c r="N121" s="4"/>
      <c r="O121" s="87" t="s">
        <v>108</v>
      </c>
      <c r="P121" s="87"/>
      <c r="Q121" s="87"/>
      <c r="R121" s="4"/>
      <c r="S121" s="87" t="s">
        <v>99</v>
      </c>
      <c r="T121" s="87"/>
      <c r="U121" s="87"/>
      <c r="V121" s="87"/>
      <c r="W121" s="87"/>
      <c r="X121" s="87"/>
      <c r="Y121" s="87"/>
      <c r="Z121" s="87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5"/>
    </row>
    <row r="122" spans="2:76" x14ac:dyDescent="0.2">
      <c r="B122" s="3"/>
      <c r="C122" s="4"/>
      <c r="D122" s="4"/>
      <c r="E122" s="4"/>
      <c r="F122" s="4"/>
      <c r="G122" s="4"/>
      <c r="H122" s="4" t="s">
        <v>88</v>
      </c>
      <c r="I122" s="4"/>
      <c r="J122" s="4"/>
      <c r="K122" s="4"/>
      <c r="L122" s="4"/>
      <c r="M122" s="87">
        <v>0.25</v>
      </c>
      <c r="N122" s="87"/>
      <c r="O122" s="4" t="s">
        <v>1</v>
      </c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5"/>
    </row>
    <row r="123" spans="2:76" x14ac:dyDescent="0.2">
      <c r="B123" s="3"/>
      <c r="C123" s="4"/>
      <c r="D123" s="4"/>
      <c r="E123" s="4"/>
      <c r="F123" s="4"/>
      <c r="G123" s="4"/>
      <c r="H123" s="4" t="s">
        <v>89</v>
      </c>
      <c r="I123" s="4"/>
      <c r="J123" s="4"/>
      <c r="K123" s="4"/>
      <c r="L123" s="4"/>
      <c r="M123" s="87">
        <v>0.5</v>
      </c>
      <c r="N123" s="87"/>
      <c r="O123" s="4" t="s">
        <v>1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5"/>
    </row>
    <row r="124" spans="2:76" x14ac:dyDescent="0.2">
      <c r="B124" s="3"/>
      <c r="C124" s="4"/>
      <c r="D124" s="4"/>
      <c r="E124" s="4"/>
      <c r="F124" s="4"/>
      <c r="G124" s="4"/>
      <c r="H124" s="4" t="s">
        <v>91</v>
      </c>
      <c r="I124" s="4"/>
      <c r="J124" s="4"/>
      <c r="K124" s="4"/>
      <c r="L124" s="4"/>
      <c r="M124" s="4"/>
      <c r="N124" s="87">
        <v>0.12</v>
      </c>
      <c r="O124" s="87"/>
      <c r="P124" s="4" t="s">
        <v>1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5"/>
    </row>
    <row r="125" spans="2:76" x14ac:dyDescent="0.2">
      <c r="B125" s="3"/>
      <c r="C125" s="4"/>
      <c r="D125" s="4"/>
      <c r="E125" s="4"/>
      <c r="F125" s="4"/>
      <c r="G125" s="4"/>
      <c r="H125" s="4" t="s">
        <v>94</v>
      </c>
      <c r="I125" s="4"/>
      <c r="J125" s="4"/>
      <c r="K125" s="4"/>
      <c r="L125" s="4"/>
      <c r="M125" s="4"/>
      <c r="N125" s="87">
        <v>1.6</v>
      </c>
      <c r="O125" s="87"/>
      <c r="P125" s="4" t="s">
        <v>1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5"/>
    </row>
    <row r="126" spans="2:76" x14ac:dyDescent="0.2">
      <c r="B126" s="3"/>
      <c r="C126" s="4"/>
      <c r="D126" s="4"/>
      <c r="E126" s="4"/>
      <c r="F126" s="4"/>
      <c r="G126" s="4"/>
      <c r="H126" s="84">
        <f>IF(S121="yatay delikli tuğla",INDEX(BB108:BB117,MATCH(O121,AU108:AU117,0),0),IF(S121="düşey delikli tuğla",INDEX(BH108:BH117,MATCH(O121,AU108:AU117,0),0),IF(S121="düşey delikli taşıyıcı tuğla",INDEX(BN108:BN117,MATCH(O121,AU108:AU117,0),0),"hatalı")))</f>
        <v>3.75</v>
      </c>
      <c r="I126" s="84"/>
      <c r="J126" s="4" t="s">
        <v>22</v>
      </c>
      <c r="K126" s="84">
        <f>+BI72</f>
        <v>3</v>
      </c>
      <c r="L126" s="84"/>
      <c r="M126" s="58" t="s">
        <v>23</v>
      </c>
      <c r="N126" s="84">
        <f>+M123</f>
        <v>0.5</v>
      </c>
      <c r="O126" s="84"/>
      <c r="P126" s="58" t="s">
        <v>23</v>
      </c>
      <c r="Q126" s="84">
        <f>+N125</f>
        <v>1.6</v>
      </c>
      <c r="R126" s="84"/>
      <c r="S126" s="4" t="s">
        <v>90</v>
      </c>
      <c r="T126" s="84">
        <f>+H126*(K126-N126-Q126)</f>
        <v>3.3749999999999996</v>
      </c>
      <c r="U126" s="84"/>
      <c r="V126" s="4" t="s">
        <v>9</v>
      </c>
      <c r="W126" s="4"/>
      <c r="X126" s="4"/>
      <c r="Y126" s="4" t="s">
        <v>114</v>
      </c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5"/>
    </row>
    <row r="127" spans="2:76" x14ac:dyDescent="0.2">
      <c r="B127" s="3"/>
      <c r="C127" s="4"/>
      <c r="D127" s="4"/>
      <c r="E127" s="4"/>
      <c r="F127" s="4"/>
      <c r="G127" s="4"/>
      <c r="H127" s="84">
        <f>+M122</f>
        <v>0.25</v>
      </c>
      <c r="I127" s="84"/>
      <c r="J127" s="4" t="s">
        <v>22</v>
      </c>
      <c r="K127" s="84">
        <f>+M123</f>
        <v>0.5</v>
      </c>
      <c r="L127" s="84"/>
      <c r="M127" s="58" t="s">
        <v>23</v>
      </c>
      <c r="N127" s="84">
        <f>+N124</f>
        <v>0.12</v>
      </c>
      <c r="O127" s="84"/>
      <c r="P127" s="4" t="s">
        <v>92</v>
      </c>
      <c r="Q127" s="84">
        <v>25</v>
      </c>
      <c r="R127" s="84"/>
      <c r="S127" s="58" t="s">
        <v>8</v>
      </c>
      <c r="T127" s="90">
        <f>+H127*(K127-N127)*Q127</f>
        <v>2.375</v>
      </c>
      <c r="U127" s="90"/>
      <c r="V127" s="55" t="s">
        <v>9</v>
      </c>
      <c r="W127" s="55"/>
      <c r="X127" s="4"/>
      <c r="Y127" s="4" t="s">
        <v>115</v>
      </c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5"/>
    </row>
    <row r="128" spans="2:76" x14ac:dyDescent="0.2">
      <c r="B128" s="3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 t="s">
        <v>93</v>
      </c>
      <c r="R128" s="4"/>
      <c r="S128" s="4"/>
      <c r="T128" s="84">
        <f>+T127+T126</f>
        <v>5.75</v>
      </c>
      <c r="U128" s="84"/>
      <c r="V128" s="4" t="s">
        <v>9</v>
      </c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5"/>
    </row>
    <row r="129" spans="2:76" x14ac:dyDescent="0.2">
      <c r="B129" s="3"/>
      <c r="C129" s="4"/>
      <c r="D129" s="4"/>
      <c r="E129" s="4"/>
      <c r="F129" s="4"/>
      <c r="G129" s="4"/>
      <c r="H129" s="4" t="s">
        <v>38</v>
      </c>
      <c r="I129" s="4"/>
      <c r="J129" s="4"/>
      <c r="K129" s="4"/>
      <c r="L129" s="4"/>
      <c r="M129" s="84">
        <f>+T128</f>
        <v>5.75</v>
      </c>
      <c r="N129" s="84"/>
      <c r="O129" s="58" t="s">
        <v>6</v>
      </c>
      <c r="P129" s="84">
        <f>+S112</f>
        <v>5.0999999999999996</v>
      </c>
      <c r="Q129" s="84"/>
      <c r="R129" s="4" t="s">
        <v>21</v>
      </c>
      <c r="S129" s="4">
        <v>12</v>
      </c>
      <c r="T129" s="58" t="s">
        <v>8</v>
      </c>
      <c r="U129" s="84">
        <f>+M129*P129^2/S129</f>
        <v>12.463124999999998</v>
      </c>
      <c r="V129" s="84"/>
      <c r="W129" s="4" t="s">
        <v>25</v>
      </c>
      <c r="X129" s="4"/>
      <c r="Y129" s="4" t="s">
        <v>36</v>
      </c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5"/>
    </row>
    <row r="130" spans="2:76" x14ac:dyDescent="0.2">
      <c r="B130" s="3"/>
      <c r="C130" s="4"/>
      <c r="D130" s="4"/>
      <c r="E130" s="4"/>
      <c r="F130" s="4"/>
      <c r="G130" s="4"/>
      <c r="H130" s="4" t="s">
        <v>48</v>
      </c>
      <c r="I130" s="4"/>
      <c r="J130" s="4"/>
      <c r="K130" s="4"/>
      <c r="L130" s="84">
        <f>-U129</f>
        <v>-12.463124999999998</v>
      </c>
      <c r="M130" s="84"/>
      <c r="N130" s="4" t="s">
        <v>25</v>
      </c>
      <c r="O130" s="4"/>
      <c r="P130" s="4"/>
      <c r="Q130" s="4" t="s">
        <v>36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5"/>
    </row>
    <row r="131" spans="2:76" x14ac:dyDescent="0.2">
      <c r="B131" s="3"/>
      <c r="C131" s="4"/>
      <c r="D131" s="4"/>
      <c r="E131" s="4"/>
      <c r="F131" s="4"/>
      <c r="G131" s="4"/>
      <c r="H131" s="4" t="s">
        <v>39</v>
      </c>
      <c r="I131" s="4"/>
      <c r="J131" s="4"/>
      <c r="K131" s="4"/>
      <c r="L131" s="4"/>
      <c r="M131" s="84">
        <f>+M129</f>
        <v>5.75</v>
      </c>
      <c r="N131" s="84"/>
      <c r="O131" s="58" t="s">
        <v>6</v>
      </c>
      <c r="P131" s="84">
        <f>+P129</f>
        <v>5.0999999999999996</v>
      </c>
      <c r="Q131" s="84"/>
      <c r="R131" s="4" t="s">
        <v>7</v>
      </c>
      <c r="S131" s="4">
        <v>2</v>
      </c>
      <c r="T131" s="58" t="s">
        <v>8</v>
      </c>
      <c r="U131" s="84">
        <f>+M131*P131/S131</f>
        <v>14.6625</v>
      </c>
      <c r="V131" s="84"/>
      <c r="W131" s="4" t="s">
        <v>32</v>
      </c>
      <c r="X131" s="4"/>
      <c r="Y131" s="4" t="s">
        <v>37</v>
      </c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5"/>
    </row>
    <row r="132" spans="2:76" x14ac:dyDescent="0.2">
      <c r="B132" s="3"/>
      <c r="C132" s="4"/>
      <c r="D132" s="4"/>
      <c r="E132" s="4"/>
      <c r="F132" s="4"/>
      <c r="G132" s="4"/>
      <c r="H132" s="4" t="s">
        <v>33</v>
      </c>
      <c r="I132" s="4"/>
      <c r="J132" s="4"/>
      <c r="K132" s="4"/>
      <c r="L132" s="84">
        <f>-U131</f>
        <v>-14.6625</v>
      </c>
      <c r="M132" s="84"/>
      <c r="N132" s="4" t="s">
        <v>32</v>
      </c>
      <c r="O132" s="4"/>
      <c r="P132" s="4" t="s">
        <v>37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5"/>
    </row>
    <row r="133" spans="2:76" ht="12" thickBot="1" x14ac:dyDescent="0.25">
      <c r="B133" s="30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2"/>
    </row>
    <row r="134" spans="2:76" ht="12" thickTop="1" x14ac:dyDescent="0.2">
      <c r="B134" s="33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5"/>
    </row>
    <row r="135" spans="2:76" x14ac:dyDescent="0.2">
      <c r="B135" s="3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5"/>
    </row>
    <row r="136" spans="2:76" x14ac:dyDescent="0.2">
      <c r="B136" s="3"/>
      <c r="C136" s="4"/>
      <c r="D136" s="4"/>
      <c r="E136" s="4"/>
      <c r="F136" s="4"/>
      <c r="G136" s="4"/>
      <c r="H136" s="4"/>
      <c r="I136" s="6" t="s">
        <v>61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1" t="s">
        <v>53</v>
      </c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5"/>
    </row>
    <row r="137" spans="2:76" ht="12" thickBot="1" x14ac:dyDescent="0.25">
      <c r="B137" s="3"/>
      <c r="C137" s="4"/>
      <c r="D137" s="4"/>
      <c r="E137" s="7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7"/>
      <c r="AB137" s="7"/>
      <c r="AC137" s="7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5"/>
    </row>
    <row r="138" spans="2:76" x14ac:dyDescent="0.2">
      <c r="B138" s="3"/>
      <c r="C138" s="4"/>
      <c r="D138" s="4"/>
      <c r="E138" s="4"/>
      <c r="F138" s="7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73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5"/>
    </row>
    <row r="139" spans="2:76" x14ac:dyDescent="0.2">
      <c r="B139" s="3"/>
      <c r="C139" s="4"/>
      <c r="D139" s="4"/>
      <c r="E139" s="4"/>
      <c r="F139" s="7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73"/>
      <c r="AC139" s="4"/>
      <c r="AD139" s="4"/>
      <c r="AE139" s="4"/>
      <c r="AF139" s="4"/>
      <c r="AG139" s="4"/>
      <c r="AH139" s="48" t="s">
        <v>118</v>
      </c>
      <c r="AI139" s="4"/>
      <c r="AJ139" s="4"/>
      <c r="AK139" s="4"/>
      <c r="AL139" s="4"/>
      <c r="AM139" s="4"/>
      <c r="AN139" s="4"/>
      <c r="AO139" s="84">
        <f>+R145</f>
        <v>4.5</v>
      </c>
      <c r="AP139" s="84"/>
      <c r="AQ139" s="58" t="s">
        <v>6</v>
      </c>
      <c r="AR139" s="84">
        <f>+AE148</f>
        <v>3.2</v>
      </c>
      <c r="AS139" s="84"/>
      <c r="AT139" s="4" t="s">
        <v>7</v>
      </c>
      <c r="AU139" s="4">
        <v>3</v>
      </c>
      <c r="AV139" s="58" t="s">
        <v>8</v>
      </c>
      <c r="AW139" s="84">
        <f>+AO139*AR139/AU139</f>
        <v>4.8</v>
      </c>
      <c r="AX139" s="84"/>
      <c r="AY139" s="48" t="s">
        <v>9</v>
      </c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5"/>
    </row>
    <row r="140" spans="2:76" ht="12" thickBot="1" x14ac:dyDescent="0.25">
      <c r="B140" s="3"/>
      <c r="C140" s="4"/>
      <c r="D140" s="4"/>
      <c r="E140" s="4"/>
      <c r="F140" s="7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7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5"/>
    </row>
    <row r="141" spans="2:76" ht="12" thickBot="1" x14ac:dyDescent="0.25">
      <c r="B141" s="57"/>
      <c r="C141" s="4"/>
      <c r="D141" s="4"/>
      <c r="E141" s="10"/>
      <c r="F141" s="11"/>
      <c r="G141" s="11"/>
      <c r="H141" s="12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10"/>
      <c r="AB141" s="11"/>
      <c r="AC141" s="12"/>
      <c r="AD141" s="4"/>
      <c r="AE141" s="4"/>
      <c r="AF141" s="4"/>
      <c r="AG141" s="4"/>
      <c r="AH141" s="4"/>
      <c r="AI141" s="13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 t="s">
        <v>87</v>
      </c>
      <c r="BC141" s="4"/>
      <c r="BD141" s="4"/>
      <c r="BE141" s="4"/>
      <c r="BF141" s="4"/>
      <c r="BG141" s="4"/>
      <c r="BH141" s="87">
        <v>3</v>
      </c>
      <c r="BI141" s="87"/>
      <c r="BJ141" s="4" t="s">
        <v>1</v>
      </c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5"/>
    </row>
    <row r="142" spans="2:76" ht="12" thickBot="1" x14ac:dyDescent="0.25">
      <c r="B142" s="57"/>
      <c r="C142" s="76"/>
      <c r="D142" s="77"/>
      <c r="E142" s="16"/>
      <c r="F142" s="17"/>
      <c r="G142" s="17"/>
      <c r="H142" s="18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7"/>
      <c r="AA142" s="16"/>
      <c r="AB142" s="17"/>
      <c r="AC142" s="18"/>
      <c r="AD142" s="79"/>
      <c r="AE142" s="76"/>
      <c r="AF142" s="76"/>
      <c r="AG142" s="76"/>
      <c r="AH142" s="76"/>
      <c r="AI142" s="13"/>
      <c r="AJ142" s="98" t="s">
        <v>50</v>
      </c>
      <c r="AK142" s="98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5"/>
    </row>
    <row r="143" spans="2:76" ht="12" thickBot="1" x14ac:dyDescent="0.25">
      <c r="B143" s="57"/>
      <c r="C143" s="4"/>
      <c r="D143" s="4"/>
      <c r="E143" s="19"/>
      <c r="F143" s="20"/>
      <c r="G143" s="20"/>
      <c r="H143" s="21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19"/>
      <c r="AB143" s="20"/>
      <c r="AC143" s="21"/>
      <c r="AD143" s="4"/>
      <c r="AE143" s="4"/>
      <c r="AF143" s="4"/>
      <c r="AG143" s="4"/>
      <c r="AH143" s="4"/>
      <c r="AI143" s="13"/>
      <c r="AJ143" s="98"/>
      <c r="AK143" s="98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5"/>
    </row>
    <row r="144" spans="2:76" ht="11.25" customHeight="1" x14ac:dyDescent="0.2">
      <c r="B144" s="3"/>
      <c r="C144" s="4"/>
      <c r="D144" s="4"/>
      <c r="E144" s="4"/>
      <c r="F144" s="75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5"/>
      <c r="AC144" s="4"/>
      <c r="AD144" s="4"/>
      <c r="AE144" s="4"/>
      <c r="AF144" s="4"/>
      <c r="AG144" s="4"/>
      <c r="AH144" s="4"/>
      <c r="AI144" s="4"/>
      <c r="AJ144" s="98"/>
      <c r="AK144" s="98"/>
      <c r="AL144" s="4"/>
      <c r="AM144" s="4"/>
      <c r="AN144" s="4"/>
      <c r="AO144" s="4"/>
      <c r="AP144" s="25" t="s">
        <v>20</v>
      </c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5"/>
    </row>
    <row r="145" spans="2:76" x14ac:dyDescent="0.2">
      <c r="B145" s="3"/>
      <c r="C145" s="4"/>
      <c r="D145" s="4"/>
      <c r="E145" s="4"/>
      <c r="F145" s="73"/>
      <c r="G145" s="78"/>
      <c r="H145" s="78"/>
      <c r="I145" s="78"/>
      <c r="J145" s="78"/>
      <c r="K145" s="78"/>
      <c r="L145" s="78"/>
      <c r="M145" s="78"/>
      <c r="N145" s="78" t="s">
        <v>3</v>
      </c>
      <c r="O145" s="78"/>
      <c r="P145" s="78"/>
      <c r="Q145" s="78"/>
      <c r="R145" s="87">
        <v>4.5</v>
      </c>
      <c r="S145" s="87"/>
      <c r="T145" s="78" t="s">
        <v>4</v>
      </c>
      <c r="U145" s="78"/>
      <c r="V145" s="78"/>
      <c r="W145" s="78"/>
      <c r="X145" s="78"/>
      <c r="Y145" s="78"/>
      <c r="Z145" s="78"/>
      <c r="AA145" s="78"/>
      <c r="AB145" s="73"/>
      <c r="AC145" s="4"/>
      <c r="AD145" s="4"/>
      <c r="AE145" s="4"/>
      <c r="AF145" s="4"/>
      <c r="AG145" s="23"/>
      <c r="AH145" s="23"/>
      <c r="AI145" s="23"/>
      <c r="AJ145" s="98"/>
      <c r="AK145" s="98"/>
      <c r="AL145" s="4"/>
      <c r="AM145" s="4"/>
      <c r="AN145" s="4"/>
      <c r="AO145" s="4"/>
      <c r="AP145" s="4"/>
      <c r="AQ145" s="4"/>
      <c r="AR145" s="4"/>
      <c r="AS145" s="4"/>
      <c r="AT145" s="24" t="s">
        <v>51</v>
      </c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5"/>
    </row>
    <row r="146" spans="2:76" x14ac:dyDescent="0.2">
      <c r="B146" s="3"/>
      <c r="C146" s="4"/>
      <c r="D146" s="4"/>
      <c r="E146" s="4"/>
      <c r="F146" s="73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3"/>
      <c r="AC146" s="4"/>
      <c r="AD146" s="4"/>
      <c r="AE146" s="4"/>
      <c r="AF146" s="4"/>
      <c r="AG146" s="23"/>
      <c r="AH146" s="23"/>
      <c r="AI146" s="23"/>
      <c r="AJ146" s="98"/>
      <c r="AK146" s="98"/>
      <c r="AL146" s="4"/>
      <c r="AM146" s="4"/>
      <c r="AN146" s="4"/>
      <c r="AO146" s="4"/>
      <c r="AP146" s="4"/>
      <c r="AQ146" s="4"/>
      <c r="AR146" s="4"/>
      <c r="AS146" s="4"/>
      <c r="AT146" s="54" t="s">
        <v>86</v>
      </c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5"/>
    </row>
    <row r="147" spans="2:76" x14ac:dyDescent="0.2">
      <c r="B147" s="3"/>
      <c r="C147" s="4"/>
      <c r="D147" s="4"/>
      <c r="E147" s="4"/>
      <c r="F147" s="73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3"/>
      <c r="AC147" s="4"/>
      <c r="AD147" s="4"/>
      <c r="AE147" s="25" t="s">
        <v>1</v>
      </c>
      <c r="AF147" s="4"/>
      <c r="AG147" s="23"/>
      <c r="AH147" s="23"/>
      <c r="AI147" s="23"/>
      <c r="AJ147" s="98"/>
      <c r="AK147" s="98"/>
      <c r="AL147" s="4"/>
      <c r="AM147" s="4"/>
      <c r="AN147" s="4"/>
      <c r="AO147" s="4"/>
      <c r="AP147" s="4"/>
      <c r="AQ147" s="4"/>
      <c r="AR147" s="4"/>
      <c r="AS147" s="4"/>
      <c r="AT147" s="4" t="s">
        <v>54</v>
      </c>
      <c r="AU147" s="4"/>
      <c r="AV147" s="4"/>
      <c r="AW147" s="4"/>
      <c r="AX147" s="4"/>
      <c r="AY147" s="84">
        <f>+AW139</f>
        <v>4.8</v>
      </c>
      <c r="AZ147" s="84"/>
      <c r="BA147" s="58" t="s">
        <v>6</v>
      </c>
      <c r="BB147" s="84">
        <f>+AR149</f>
        <v>3.2</v>
      </c>
      <c r="BC147" s="84"/>
      <c r="BD147" s="4" t="s">
        <v>21</v>
      </c>
      <c r="BE147" s="4">
        <v>12</v>
      </c>
      <c r="BF147" s="58" t="s">
        <v>8</v>
      </c>
      <c r="BG147" s="84">
        <f>+AY147*BB147^2/BE147</f>
        <v>4.096000000000001</v>
      </c>
      <c r="BH147" s="84"/>
      <c r="BI147" s="4" t="s">
        <v>25</v>
      </c>
      <c r="BJ147" s="4"/>
      <c r="BK147" s="4" t="s">
        <v>36</v>
      </c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5"/>
    </row>
    <row r="148" spans="2:76" x14ac:dyDescent="0.2">
      <c r="B148" s="3"/>
      <c r="C148" s="4"/>
      <c r="D148" s="4"/>
      <c r="E148" s="4"/>
      <c r="F148" s="73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3"/>
      <c r="AC148" s="88" t="s">
        <v>16</v>
      </c>
      <c r="AD148" s="4"/>
      <c r="AE148" s="94">
        <v>3.2</v>
      </c>
      <c r="AF148" s="4"/>
      <c r="AG148" s="23"/>
      <c r="AH148" s="23"/>
      <c r="AI148" s="23"/>
      <c r="AJ148" s="98"/>
      <c r="AK148" s="98"/>
      <c r="AL148" s="4"/>
      <c r="AM148" s="4"/>
      <c r="AN148" s="4"/>
      <c r="AO148" s="4"/>
      <c r="AP148" s="4"/>
      <c r="AQ148" s="4"/>
      <c r="AR148" s="25" t="s">
        <v>1</v>
      </c>
      <c r="AS148" s="4"/>
      <c r="AT148" s="4" t="s">
        <v>28</v>
      </c>
      <c r="AU148" s="4"/>
      <c r="AV148" s="4"/>
      <c r="AW148" s="4"/>
      <c r="AX148" s="84">
        <f>-BG147</f>
        <v>-4.096000000000001</v>
      </c>
      <c r="AY148" s="84"/>
      <c r="AZ148" s="4" t="s">
        <v>25</v>
      </c>
      <c r="BA148" s="4"/>
      <c r="BB148" s="4"/>
      <c r="BC148" s="4" t="s">
        <v>36</v>
      </c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5"/>
    </row>
    <row r="149" spans="2:76" x14ac:dyDescent="0.2">
      <c r="B149" s="3"/>
      <c r="C149" s="4"/>
      <c r="D149" s="4"/>
      <c r="E149" s="4"/>
      <c r="F149" s="73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3"/>
      <c r="AC149" s="88"/>
      <c r="AD149" s="4"/>
      <c r="AE149" s="94"/>
      <c r="AF149" s="4"/>
      <c r="AG149" s="23"/>
      <c r="AH149" s="23"/>
      <c r="AI149" s="23"/>
      <c r="AJ149" s="98"/>
      <c r="AK149" s="98"/>
      <c r="AL149" s="4"/>
      <c r="AM149" s="4"/>
      <c r="AN149" s="4"/>
      <c r="AO149" s="4"/>
      <c r="AP149" s="4"/>
      <c r="AQ149" s="4"/>
      <c r="AR149" s="89">
        <f>+AE148</f>
        <v>3.2</v>
      </c>
      <c r="AS149" s="4"/>
      <c r="AT149" s="4" t="s">
        <v>55</v>
      </c>
      <c r="AU149" s="4"/>
      <c r="AV149" s="4"/>
      <c r="AW149" s="4"/>
      <c r="AX149" s="4"/>
      <c r="AY149" s="84">
        <f>+AW139</f>
        <v>4.8</v>
      </c>
      <c r="AZ149" s="84"/>
      <c r="BA149" s="58" t="s">
        <v>6</v>
      </c>
      <c r="BB149" s="84">
        <f>+AR149</f>
        <v>3.2</v>
      </c>
      <c r="BC149" s="84"/>
      <c r="BD149" s="4" t="s">
        <v>7</v>
      </c>
      <c r="BE149" s="4">
        <v>2</v>
      </c>
      <c r="BF149" s="58" t="s">
        <v>8</v>
      </c>
      <c r="BG149" s="84">
        <f>+AY149*BB149/BE149</f>
        <v>7.68</v>
      </c>
      <c r="BH149" s="84"/>
      <c r="BI149" s="4" t="s">
        <v>32</v>
      </c>
      <c r="BJ149" s="4"/>
      <c r="BK149" s="4" t="s">
        <v>37</v>
      </c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5"/>
    </row>
    <row r="150" spans="2:76" ht="11.25" customHeight="1" x14ac:dyDescent="0.2">
      <c r="B150" s="3"/>
      <c r="C150" s="4"/>
      <c r="D150" s="4"/>
      <c r="E150" s="4"/>
      <c r="F150" s="73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3"/>
      <c r="AC150" s="88"/>
      <c r="AD150" s="4"/>
      <c r="AE150" s="94"/>
      <c r="AF150" s="4"/>
      <c r="AG150" s="23"/>
      <c r="AH150" s="23"/>
      <c r="AI150" s="23"/>
      <c r="AJ150" s="98"/>
      <c r="AK150" s="98"/>
      <c r="AL150" s="4"/>
      <c r="AM150" s="4"/>
      <c r="AN150" s="4"/>
      <c r="AO150" s="4"/>
      <c r="AP150" s="4"/>
      <c r="AQ150" s="4"/>
      <c r="AR150" s="89"/>
      <c r="AS150" s="4"/>
      <c r="AT150" s="4" t="s">
        <v>35</v>
      </c>
      <c r="AU150" s="4"/>
      <c r="AV150" s="4"/>
      <c r="AW150" s="4"/>
      <c r="AX150" s="84">
        <f>-BG149</f>
        <v>-7.68</v>
      </c>
      <c r="AY150" s="84"/>
      <c r="AZ150" s="4" t="s">
        <v>32</v>
      </c>
      <c r="BA150" s="4"/>
      <c r="BB150" s="4" t="s">
        <v>37</v>
      </c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5"/>
    </row>
    <row r="151" spans="2:76" x14ac:dyDescent="0.2">
      <c r="B151" s="3"/>
      <c r="C151" s="4"/>
      <c r="D151" s="4"/>
      <c r="E151" s="4"/>
      <c r="F151" s="73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3"/>
      <c r="AC151" s="4"/>
      <c r="AD151" s="4"/>
      <c r="AE151" s="89" t="s">
        <v>0</v>
      </c>
      <c r="AF151" s="4"/>
      <c r="AG151" s="23"/>
      <c r="AH151" s="23"/>
      <c r="AI151" s="23"/>
      <c r="AJ151" s="98"/>
      <c r="AK151" s="98"/>
      <c r="AL151" s="4"/>
      <c r="AM151" s="4"/>
      <c r="AN151" s="4"/>
      <c r="AO151" s="4"/>
      <c r="AP151" s="4"/>
      <c r="AQ151" s="4"/>
      <c r="AR151" s="89"/>
      <c r="AS151" s="4"/>
      <c r="AT151" s="54" t="s">
        <v>113</v>
      </c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5"/>
    </row>
    <row r="152" spans="2:76" x14ac:dyDescent="0.2">
      <c r="B152" s="3"/>
      <c r="C152" s="4"/>
      <c r="D152" s="4"/>
      <c r="E152" s="4"/>
      <c r="F152" s="73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3"/>
      <c r="AC152" s="4"/>
      <c r="AD152" s="4"/>
      <c r="AE152" s="89"/>
      <c r="AF152" s="4"/>
      <c r="AG152" s="23"/>
      <c r="AH152" s="23"/>
      <c r="AI152" s="23"/>
      <c r="AJ152" s="98"/>
      <c r="AK152" s="98"/>
      <c r="AL152" s="4"/>
      <c r="AM152" s="4"/>
      <c r="AN152" s="4"/>
      <c r="AO152" s="4"/>
      <c r="AP152" s="4"/>
      <c r="AQ152" s="4"/>
      <c r="AR152" s="89" t="s">
        <v>0</v>
      </c>
      <c r="AS152" s="4"/>
      <c r="AT152" s="4" t="s">
        <v>112</v>
      </c>
      <c r="AU152" s="4"/>
      <c r="AV152" s="4"/>
      <c r="AW152" s="4"/>
      <c r="AX152" s="4"/>
      <c r="AY152" s="4"/>
      <c r="AZ152" s="4"/>
      <c r="BA152" s="87" t="s">
        <v>108</v>
      </c>
      <c r="BB152" s="87"/>
      <c r="BC152" s="87"/>
      <c r="BD152" s="4"/>
      <c r="BE152" s="87" t="s">
        <v>99</v>
      </c>
      <c r="BF152" s="87"/>
      <c r="BG152" s="87"/>
      <c r="BH152" s="87"/>
      <c r="BI152" s="87"/>
      <c r="BJ152" s="87"/>
      <c r="BK152" s="87"/>
      <c r="BL152" s="87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5"/>
    </row>
    <row r="153" spans="2:76" x14ac:dyDescent="0.2">
      <c r="B153" s="3"/>
      <c r="C153" s="4"/>
      <c r="D153" s="4"/>
      <c r="E153" s="4"/>
      <c r="F153" s="73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3"/>
      <c r="AC153" s="4"/>
      <c r="AD153" s="4"/>
      <c r="AE153" s="89"/>
      <c r="AF153" s="4"/>
      <c r="AG153" s="23"/>
      <c r="AH153" s="23"/>
      <c r="AI153" s="23"/>
      <c r="AJ153" s="98"/>
      <c r="AK153" s="98"/>
      <c r="AL153" s="4"/>
      <c r="AM153" s="4"/>
      <c r="AN153" s="4"/>
      <c r="AO153" s="4"/>
      <c r="AP153" s="4"/>
      <c r="AQ153" s="4"/>
      <c r="AR153" s="89"/>
      <c r="AS153" s="4"/>
      <c r="AT153" s="4" t="s">
        <v>88</v>
      </c>
      <c r="AU153" s="4"/>
      <c r="AV153" s="4"/>
      <c r="AW153" s="4"/>
      <c r="AX153" s="4"/>
      <c r="AY153" s="87">
        <v>0.25</v>
      </c>
      <c r="AZ153" s="87"/>
      <c r="BA153" s="4" t="s">
        <v>1</v>
      </c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5"/>
    </row>
    <row r="154" spans="2:76" ht="12" customHeight="1" thickBot="1" x14ac:dyDescent="0.25">
      <c r="B154" s="3"/>
      <c r="C154" s="4"/>
      <c r="D154" s="4"/>
      <c r="E154" s="4"/>
      <c r="F154" s="73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4"/>
      <c r="AC154" s="4"/>
      <c r="AD154" s="4"/>
      <c r="AE154" s="4"/>
      <c r="AF154" s="4"/>
      <c r="AG154" s="4"/>
      <c r="AH154" s="4"/>
      <c r="AI154" s="4"/>
      <c r="AJ154" s="98"/>
      <c r="AK154" s="98"/>
      <c r="AL154" s="4"/>
      <c r="AM154" s="4"/>
      <c r="AN154" s="4"/>
      <c r="AO154" s="4"/>
      <c r="AP154" s="4"/>
      <c r="AQ154" s="4"/>
      <c r="AR154" s="89"/>
      <c r="AS154" s="4"/>
      <c r="AT154" s="4" t="s">
        <v>89</v>
      </c>
      <c r="AU154" s="4"/>
      <c r="AV154" s="4"/>
      <c r="AW154" s="4"/>
      <c r="AX154" s="4"/>
      <c r="AY154" s="87">
        <v>0.5</v>
      </c>
      <c r="AZ154" s="87"/>
      <c r="BA154" s="4" t="s">
        <v>1</v>
      </c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5"/>
    </row>
    <row r="155" spans="2:76" ht="12" thickBot="1" x14ac:dyDescent="0.25">
      <c r="B155" s="3"/>
      <c r="C155" s="4"/>
      <c r="D155" s="4"/>
      <c r="E155" s="4"/>
      <c r="F155" s="74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10"/>
      <c r="AB155" s="11"/>
      <c r="AC155" s="12"/>
      <c r="AD155" s="4"/>
      <c r="AE155" s="4"/>
      <c r="AF155" s="4"/>
      <c r="AG155" s="4"/>
      <c r="AH155" s="4"/>
      <c r="AI155" s="4"/>
      <c r="AJ155" s="98"/>
      <c r="AK155" s="98"/>
      <c r="AL155" s="4"/>
      <c r="AM155" s="4"/>
      <c r="AN155" s="4"/>
      <c r="AO155" s="4"/>
      <c r="AP155" s="4"/>
      <c r="AQ155" s="4"/>
      <c r="AR155" s="4"/>
      <c r="AS155" s="4"/>
      <c r="AT155" s="4" t="s">
        <v>91</v>
      </c>
      <c r="AU155" s="4"/>
      <c r="AV155" s="4"/>
      <c r="AW155" s="4"/>
      <c r="AX155" s="4"/>
      <c r="AY155" s="4"/>
      <c r="AZ155" s="87">
        <v>0.12</v>
      </c>
      <c r="BA155" s="87"/>
      <c r="BB155" s="4" t="s">
        <v>1</v>
      </c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5"/>
    </row>
    <row r="156" spans="2:76" ht="12" thickBot="1" x14ac:dyDescent="0.25">
      <c r="B156" s="57"/>
      <c r="C156" s="4"/>
      <c r="D156" s="4"/>
      <c r="E156" s="10"/>
      <c r="F156" s="11"/>
      <c r="G156" s="12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16"/>
      <c r="AB156" s="17"/>
      <c r="AC156" s="18"/>
      <c r="AD156" s="4"/>
      <c r="AE156" s="4"/>
      <c r="AF156" s="4"/>
      <c r="AG156" s="4"/>
      <c r="AH156" s="4"/>
      <c r="AI156" s="13"/>
      <c r="AJ156" s="98"/>
      <c r="AK156" s="98"/>
      <c r="AL156" s="4"/>
      <c r="AM156" s="4"/>
      <c r="AN156" s="4"/>
      <c r="AO156" s="4"/>
      <c r="AP156" s="4"/>
      <c r="AQ156" s="4"/>
      <c r="AR156" s="4"/>
      <c r="AS156" s="4"/>
      <c r="AT156" s="4" t="s">
        <v>94</v>
      </c>
      <c r="AU156" s="4"/>
      <c r="AV156" s="4"/>
      <c r="AW156" s="4"/>
      <c r="AX156" s="4"/>
      <c r="AY156" s="4"/>
      <c r="AZ156" s="87">
        <v>1.6</v>
      </c>
      <c r="BA156" s="87"/>
      <c r="BB156" s="4" t="s">
        <v>1</v>
      </c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5"/>
    </row>
    <row r="157" spans="2:76" ht="12" thickBot="1" x14ac:dyDescent="0.25">
      <c r="B157" s="57"/>
      <c r="C157" s="76"/>
      <c r="D157" s="77"/>
      <c r="E157" s="16"/>
      <c r="F157" s="17"/>
      <c r="G157" s="18"/>
      <c r="H157" s="79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7"/>
      <c r="AA157" s="16"/>
      <c r="AB157" s="17"/>
      <c r="AC157" s="18"/>
      <c r="AD157" s="79"/>
      <c r="AE157" s="76"/>
      <c r="AF157" s="76"/>
      <c r="AG157" s="76"/>
      <c r="AH157" s="76"/>
      <c r="AI157" s="13"/>
      <c r="AJ157" s="98"/>
      <c r="AK157" s="98"/>
      <c r="AL157" s="4"/>
      <c r="AM157" s="4"/>
      <c r="AN157" s="4"/>
      <c r="AO157" s="4"/>
      <c r="AP157" s="25" t="s">
        <v>19</v>
      </c>
      <c r="AQ157" s="4"/>
      <c r="AR157" s="4"/>
      <c r="AS157" s="4"/>
      <c r="AT157" s="84">
        <f>IF(BE152="yatay delikli tuğla",INDEX(BA172:BA181,MATCH(BA152,AT172:AT181,0),0),IF(BE152="düşey delikli tuğla",INDEX(BG172:BG181,MATCH(BA152,AT172:AT181,0),0),IF(BE152="düşey delikli taşıyıcı tuğla",INDEX(BM172:BM181,MATCH(BA152,AT172:AT181,0),0),"hatalı")))</f>
        <v>3.75</v>
      </c>
      <c r="AU157" s="84"/>
      <c r="AV157" s="4" t="s">
        <v>22</v>
      </c>
      <c r="AW157" s="84">
        <f>+BH141</f>
        <v>3</v>
      </c>
      <c r="AX157" s="84"/>
      <c r="AY157" s="58" t="s">
        <v>23</v>
      </c>
      <c r="AZ157" s="84">
        <f>+AY154</f>
        <v>0.5</v>
      </c>
      <c r="BA157" s="84"/>
      <c r="BB157" s="58" t="s">
        <v>23</v>
      </c>
      <c r="BC157" s="84">
        <f>+AZ156</f>
        <v>1.6</v>
      </c>
      <c r="BD157" s="84"/>
      <c r="BE157" s="4" t="s">
        <v>90</v>
      </c>
      <c r="BF157" s="84">
        <f>+AT157*(AW157-AZ157-BC157)</f>
        <v>3.3749999999999996</v>
      </c>
      <c r="BG157" s="84"/>
      <c r="BH157" s="4" t="s">
        <v>9</v>
      </c>
      <c r="BI157" s="4"/>
      <c r="BJ157" s="4"/>
      <c r="BK157" s="4" t="s">
        <v>114</v>
      </c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5"/>
    </row>
    <row r="158" spans="2:76" ht="12" thickBot="1" x14ac:dyDescent="0.25">
      <c r="B158" s="57"/>
      <c r="C158" s="4"/>
      <c r="D158" s="4"/>
      <c r="E158" s="19"/>
      <c r="F158" s="20"/>
      <c r="G158" s="21"/>
      <c r="H158" s="4"/>
      <c r="I158" s="4"/>
      <c r="J158" s="4"/>
      <c r="K158" s="4"/>
      <c r="L158" s="4"/>
      <c r="M158" s="4"/>
      <c r="N158" s="4"/>
      <c r="O158" s="26" t="s">
        <v>15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19"/>
      <c r="AB158" s="20"/>
      <c r="AC158" s="21"/>
      <c r="AD158" s="4"/>
      <c r="AE158" s="4"/>
      <c r="AF158" s="4"/>
      <c r="AG158" s="4"/>
      <c r="AH158" s="4"/>
      <c r="AI158" s="13"/>
      <c r="AJ158" s="98"/>
      <c r="AK158" s="98"/>
      <c r="AL158" s="4"/>
      <c r="AM158" s="4"/>
      <c r="AN158" s="4"/>
      <c r="AO158" s="4"/>
      <c r="AP158" s="4"/>
      <c r="AQ158" s="4"/>
      <c r="AR158" s="4"/>
      <c r="AS158" s="4"/>
      <c r="AT158" s="84">
        <f>+AY153</f>
        <v>0.25</v>
      </c>
      <c r="AU158" s="84"/>
      <c r="AV158" s="4" t="s">
        <v>22</v>
      </c>
      <c r="AW158" s="84">
        <f>+AY154</f>
        <v>0.5</v>
      </c>
      <c r="AX158" s="84"/>
      <c r="AY158" s="58" t="s">
        <v>23</v>
      </c>
      <c r="AZ158" s="84">
        <f>+AZ155</f>
        <v>0.12</v>
      </c>
      <c r="BA158" s="84"/>
      <c r="BB158" s="4" t="s">
        <v>92</v>
      </c>
      <c r="BC158" s="84">
        <v>25</v>
      </c>
      <c r="BD158" s="84"/>
      <c r="BE158" s="58" t="s">
        <v>8</v>
      </c>
      <c r="BF158" s="90">
        <f>+AT158*(AW158-AZ158)*BC158</f>
        <v>2.375</v>
      </c>
      <c r="BG158" s="90"/>
      <c r="BH158" s="55" t="s">
        <v>9</v>
      </c>
      <c r="BI158" s="55"/>
      <c r="BJ158" s="4"/>
      <c r="BK158" s="4" t="s">
        <v>115</v>
      </c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5"/>
    </row>
    <row r="159" spans="2:76" x14ac:dyDescent="0.2">
      <c r="B159" s="3"/>
      <c r="C159" s="4"/>
      <c r="D159" s="4"/>
      <c r="E159" s="4"/>
      <c r="F159" s="75"/>
      <c r="G159" s="4"/>
      <c r="H159" s="4"/>
      <c r="I159" s="4"/>
      <c r="J159" s="4"/>
      <c r="K159" s="4"/>
      <c r="L159" s="4"/>
      <c r="M159" s="4"/>
      <c r="N159" s="4" t="s">
        <v>2</v>
      </c>
      <c r="O159" s="4"/>
      <c r="P159" s="4"/>
      <c r="Q159" s="87">
        <v>5.0999999999999996</v>
      </c>
      <c r="R159" s="87"/>
      <c r="S159" s="4" t="s">
        <v>1</v>
      </c>
      <c r="T159" s="4"/>
      <c r="U159" s="4"/>
      <c r="V159" s="4"/>
      <c r="W159" s="4"/>
      <c r="X159" s="4"/>
      <c r="Y159" s="4"/>
      <c r="Z159" s="4"/>
      <c r="AA159" s="4"/>
      <c r="AB159" s="75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 t="s">
        <v>93</v>
      </c>
      <c r="BD159" s="4"/>
      <c r="BE159" s="4"/>
      <c r="BF159" s="84">
        <f>+BF158+BF157</f>
        <v>5.75</v>
      </c>
      <c r="BG159" s="84"/>
      <c r="BH159" s="4" t="s">
        <v>9</v>
      </c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5"/>
    </row>
    <row r="160" spans="2:76" x14ac:dyDescent="0.2">
      <c r="B160" s="3"/>
      <c r="C160" s="4"/>
      <c r="D160" s="4"/>
      <c r="E160" s="4"/>
      <c r="F160" s="73"/>
      <c r="G160" s="4"/>
      <c r="H160" s="4"/>
      <c r="I160" s="4"/>
      <c r="J160" s="4"/>
      <c r="K160" s="4"/>
      <c r="L160" s="4"/>
      <c r="M160" s="4"/>
      <c r="N160" s="4"/>
      <c r="O160" s="4"/>
      <c r="P160" s="1" t="str">
        <f>IF(Q159&gt;AE148,"","diğer kenardan uzun olmalı değiştir.")</f>
        <v/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73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 t="s">
        <v>54</v>
      </c>
      <c r="AU160" s="4"/>
      <c r="AV160" s="4"/>
      <c r="AW160" s="4"/>
      <c r="AX160" s="4"/>
      <c r="AY160" s="84">
        <f>+BF159</f>
        <v>5.75</v>
      </c>
      <c r="AZ160" s="84"/>
      <c r="BA160" s="58" t="s">
        <v>6</v>
      </c>
      <c r="BB160" s="84">
        <f>+AR149</f>
        <v>3.2</v>
      </c>
      <c r="BC160" s="84"/>
      <c r="BD160" s="4" t="s">
        <v>21</v>
      </c>
      <c r="BE160" s="4">
        <v>12</v>
      </c>
      <c r="BF160" s="58" t="s">
        <v>8</v>
      </c>
      <c r="BG160" s="84">
        <f>+AY160*BB160^2/BE160</f>
        <v>4.9066666666666672</v>
      </c>
      <c r="BH160" s="84"/>
      <c r="BI160" s="4" t="s">
        <v>25</v>
      </c>
      <c r="BJ160" s="4"/>
      <c r="BK160" s="4" t="s">
        <v>36</v>
      </c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5"/>
    </row>
    <row r="161" spans="2:76" ht="12" thickBot="1" x14ac:dyDescent="0.25">
      <c r="B161" s="3"/>
      <c r="C161" s="4"/>
      <c r="D161" s="4"/>
      <c r="E161" s="4"/>
      <c r="F161" s="7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80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 t="s">
        <v>28</v>
      </c>
      <c r="AU161" s="4"/>
      <c r="AV161" s="4"/>
      <c r="AW161" s="4"/>
      <c r="AX161" s="84">
        <f>-BG160</f>
        <v>-4.9066666666666672</v>
      </c>
      <c r="AY161" s="84"/>
      <c r="AZ161" s="4" t="s">
        <v>25</v>
      </c>
      <c r="BA161" s="4"/>
      <c r="BB161" s="4"/>
      <c r="BC161" s="4" t="s">
        <v>36</v>
      </c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5"/>
    </row>
    <row r="162" spans="2:76" x14ac:dyDescent="0.2">
      <c r="B162" s="3"/>
      <c r="C162" s="4"/>
      <c r="D162" s="4"/>
      <c r="E162" s="27"/>
      <c r="F162" s="27"/>
      <c r="G162" s="2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27"/>
      <c r="AB162" s="27"/>
      <c r="AC162" s="27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 t="s">
        <v>55</v>
      </c>
      <c r="AU162" s="4"/>
      <c r="AV162" s="4"/>
      <c r="AW162" s="4"/>
      <c r="AX162" s="4"/>
      <c r="AY162" s="84">
        <f>+AY160</f>
        <v>5.75</v>
      </c>
      <c r="AZ162" s="84"/>
      <c r="BA162" s="58" t="s">
        <v>6</v>
      </c>
      <c r="BB162" s="84">
        <f>+BB160</f>
        <v>3.2</v>
      </c>
      <c r="BC162" s="84"/>
      <c r="BD162" s="4" t="s">
        <v>7</v>
      </c>
      <c r="BE162" s="4">
        <v>2</v>
      </c>
      <c r="BF162" s="58" t="s">
        <v>8</v>
      </c>
      <c r="BG162" s="84">
        <f>+AY162*BB162/BE162</f>
        <v>9.2000000000000011</v>
      </c>
      <c r="BH162" s="84"/>
      <c r="BI162" s="4" t="s">
        <v>32</v>
      </c>
      <c r="BJ162" s="4"/>
      <c r="BK162" s="4" t="s">
        <v>37</v>
      </c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5"/>
    </row>
    <row r="163" spans="2:76" x14ac:dyDescent="0.2">
      <c r="B163" s="3"/>
      <c r="C163" s="4"/>
      <c r="D163" s="4"/>
      <c r="E163" s="4"/>
      <c r="F163" s="4"/>
      <c r="G163" s="4"/>
      <c r="H163" s="28" t="s">
        <v>49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 t="s">
        <v>35</v>
      </c>
      <c r="AU163" s="4"/>
      <c r="AV163" s="4"/>
      <c r="AW163" s="4"/>
      <c r="AX163" s="84">
        <f>-BG162</f>
        <v>-9.2000000000000011</v>
      </c>
      <c r="AY163" s="84"/>
      <c r="AZ163" s="4" t="s">
        <v>32</v>
      </c>
      <c r="BA163" s="4"/>
      <c r="BB163" s="4" t="s">
        <v>37</v>
      </c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5"/>
    </row>
    <row r="164" spans="2:76" x14ac:dyDescent="0.2">
      <c r="B164" s="3"/>
      <c r="C164" s="4"/>
      <c r="D164" s="4"/>
      <c r="E164" s="4"/>
      <c r="F164" s="4"/>
      <c r="G164" s="4"/>
      <c r="H164" s="4" t="s">
        <v>44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5"/>
    </row>
    <row r="165" spans="2:76" x14ac:dyDescent="0.2">
      <c r="B165" s="3"/>
      <c r="C165" s="4"/>
      <c r="D165" s="4"/>
      <c r="E165" s="4"/>
      <c r="F165" s="4"/>
      <c r="G165" s="4"/>
      <c r="H165" s="4" t="s">
        <v>45</v>
      </c>
      <c r="I165" s="84">
        <v>0.5</v>
      </c>
      <c r="J165" s="84"/>
      <c r="K165" s="58" t="s">
        <v>6</v>
      </c>
      <c r="L165" s="84">
        <f>+R145</f>
        <v>4.5</v>
      </c>
      <c r="M165" s="84"/>
      <c r="N165" s="58" t="s">
        <v>6</v>
      </c>
      <c r="O165" s="84">
        <f>+AE148</f>
        <v>3.2</v>
      </c>
      <c r="P165" s="84"/>
      <c r="Q165" s="4" t="s">
        <v>22</v>
      </c>
      <c r="R165" s="4">
        <v>1</v>
      </c>
      <c r="S165" s="58" t="s">
        <v>23</v>
      </c>
      <c r="T165" s="4">
        <v>1</v>
      </c>
      <c r="U165" s="4" t="s">
        <v>46</v>
      </c>
      <c r="V165" s="4">
        <v>3</v>
      </c>
      <c r="W165" s="58" t="s">
        <v>22</v>
      </c>
      <c r="X165" s="84">
        <f>+Q159</f>
        <v>5.0999999999999996</v>
      </c>
      <c r="Y165" s="84"/>
      <c r="Z165" s="4" t="s">
        <v>7</v>
      </c>
      <c r="AA165" s="84">
        <f>+AE148</f>
        <v>3.2</v>
      </c>
      <c r="AB165" s="84"/>
      <c r="AC165" s="4" t="s">
        <v>47</v>
      </c>
      <c r="AD165" s="4"/>
      <c r="AE165" s="84">
        <f>I165*L165*O165*(R165-T165/(V165*(X165/AA165)^2))</f>
        <v>6.2551326412918105</v>
      </c>
      <c r="AF165" s="84"/>
      <c r="AG165" s="4" t="s">
        <v>9</v>
      </c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5"/>
    </row>
    <row r="166" spans="2:76" x14ac:dyDescent="0.2">
      <c r="B166" s="3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5"/>
    </row>
    <row r="167" spans="2:76" x14ac:dyDescent="0.2"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5"/>
    </row>
    <row r="168" spans="2:76" x14ac:dyDescent="0.2">
      <c r="B168" s="3"/>
      <c r="C168" s="4"/>
      <c r="D168" s="4"/>
      <c r="E168" s="4"/>
      <c r="F168" s="4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9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5"/>
    </row>
    <row r="169" spans="2:76" x14ac:dyDescent="0.2">
      <c r="B169" s="3"/>
      <c r="C169" s="4"/>
      <c r="D169" s="4"/>
      <c r="E169" s="4"/>
      <c r="F169" s="41"/>
      <c r="G169" s="4" t="s">
        <v>17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 t="s">
        <v>18</v>
      </c>
      <c r="AC169" s="41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86" t="s">
        <v>95</v>
      </c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4"/>
      <c r="BV169" s="4"/>
      <c r="BW169" s="4"/>
      <c r="BX169" s="5"/>
    </row>
    <row r="170" spans="2:76" x14ac:dyDescent="0.2">
      <c r="B170" s="3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86" t="s">
        <v>96</v>
      </c>
      <c r="AU170" s="86"/>
      <c r="AV170" s="86"/>
      <c r="AW170" s="86"/>
      <c r="AX170" s="86"/>
      <c r="AY170" s="86"/>
      <c r="AZ170" s="86"/>
      <c r="BA170" s="86" t="s">
        <v>97</v>
      </c>
      <c r="BB170" s="86"/>
      <c r="BC170" s="86"/>
      <c r="BD170" s="86"/>
      <c r="BE170" s="86"/>
      <c r="BF170" s="86"/>
      <c r="BG170" s="86" t="s">
        <v>98</v>
      </c>
      <c r="BH170" s="86"/>
      <c r="BI170" s="86"/>
      <c r="BJ170" s="86"/>
      <c r="BK170" s="86"/>
      <c r="BL170" s="86"/>
      <c r="BM170" s="86" t="s">
        <v>99</v>
      </c>
      <c r="BN170" s="86"/>
      <c r="BO170" s="86"/>
      <c r="BP170" s="86"/>
      <c r="BQ170" s="86"/>
      <c r="BR170" s="86"/>
      <c r="BS170" s="86"/>
      <c r="BT170" s="86"/>
      <c r="BU170" s="4"/>
      <c r="BV170" s="4"/>
      <c r="BW170" s="4"/>
      <c r="BX170" s="5"/>
    </row>
    <row r="171" spans="2:76" ht="12" thickBot="1" x14ac:dyDescent="0.25">
      <c r="B171" s="3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 t="s">
        <v>2</v>
      </c>
      <c r="P171" s="4"/>
      <c r="Q171" s="4"/>
      <c r="R171" s="83">
        <f>+Q159</f>
        <v>5.0999999999999996</v>
      </c>
      <c r="S171" s="83"/>
      <c r="T171" s="4" t="s">
        <v>1</v>
      </c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92" t="s">
        <v>100</v>
      </c>
      <c r="AU171" s="92"/>
      <c r="AV171" s="92"/>
      <c r="AW171" s="92"/>
      <c r="AX171" s="92"/>
      <c r="AY171" s="92"/>
      <c r="AZ171" s="92"/>
      <c r="BA171" s="92" t="s">
        <v>101</v>
      </c>
      <c r="BB171" s="92"/>
      <c r="BC171" s="92"/>
      <c r="BD171" s="92"/>
      <c r="BE171" s="92"/>
      <c r="BF171" s="92"/>
      <c r="BG171" s="92" t="s">
        <v>101</v>
      </c>
      <c r="BH171" s="92"/>
      <c r="BI171" s="92"/>
      <c r="BJ171" s="92"/>
      <c r="BK171" s="92"/>
      <c r="BL171" s="92"/>
      <c r="BM171" s="92" t="s">
        <v>101</v>
      </c>
      <c r="BN171" s="92"/>
      <c r="BO171" s="92"/>
      <c r="BP171" s="92"/>
      <c r="BQ171" s="92"/>
      <c r="BR171" s="92"/>
      <c r="BS171" s="92"/>
      <c r="BT171" s="92"/>
      <c r="BU171" s="4"/>
      <c r="BV171" s="4"/>
      <c r="BW171" s="4"/>
      <c r="BX171" s="5"/>
    </row>
    <row r="172" spans="2:76" ht="12" thickTop="1" x14ac:dyDescent="0.2">
      <c r="B172" s="3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93" t="s">
        <v>102</v>
      </c>
      <c r="AU172" s="93"/>
      <c r="AV172" s="93"/>
      <c r="AW172" s="93"/>
      <c r="AX172" s="93"/>
      <c r="AY172" s="93"/>
      <c r="AZ172" s="93"/>
      <c r="BA172" s="93">
        <v>1.82</v>
      </c>
      <c r="BB172" s="93"/>
      <c r="BC172" s="93"/>
      <c r="BD172" s="93"/>
      <c r="BE172" s="93"/>
      <c r="BF172" s="93"/>
      <c r="BG172" s="93" t="s">
        <v>23</v>
      </c>
      <c r="BH172" s="93"/>
      <c r="BI172" s="93"/>
      <c r="BJ172" s="93"/>
      <c r="BK172" s="93"/>
      <c r="BL172" s="93"/>
      <c r="BM172" s="93">
        <v>2.4</v>
      </c>
      <c r="BN172" s="93"/>
      <c r="BO172" s="93"/>
      <c r="BP172" s="93"/>
      <c r="BQ172" s="93"/>
      <c r="BR172" s="93"/>
      <c r="BS172" s="93"/>
      <c r="BT172" s="93"/>
      <c r="BU172" s="4"/>
      <c r="BV172" s="4"/>
      <c r="BW172" s="4"/>
      <c r="BX172" s="5"/>
    </row>
    <row r="173" spans="2:76" x14ac:dyDescent="0.2">
      <c r="B173" s="3"/>
      <c r="C173" s="4"/>
      <c r="D173" s="4"/>
      <c r="E173" s="4"/>
      <c r="F173" s="4"/>
      <c r="G173" s="24" t="s">
        <v>52</v>
      </c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86" t="s">
        <v>103</v>
      </c>
      <c r="AU173" s="86"/>
      <c r="AV173" s="86"/>
      <c r="AW173" s="86"/>
      <c r="AX173" s="86"/>
      <c r="AY173" s="86"/>
      <c r="AZ173" s="86"/>
      <c r="BA173" s="86" t="s">
        <v>23</v>
      </c>
      <c r="BB173" s="86"/>
      <c r="BC173" s="86"/>
      <c r="BD173" s="86"/>
      <c r="BE173" s="86"/>
      <c r="BF173" s="86"/>
      <c r="BG173" s="86" t="s">
        <v>23</v>
      </c>
      <c r="BH173" s="86"/>
      <c r="BI173" s="86"/>
      <c r="BJ173" s="86"/>
      <c r="BK173" s="86"/>
      <c r="BL173" s="86"/>
      <c r="BM173" s="86">
        <v>2.4</v>
      </c>
      <c r="BN173" s="86"/>
      <c r="BO173" s="86"/>
      <c r="BP173" s="86"/>
      <c r="BQ173" s="86"/>
      <c r="BR173" s="86"/>
      <c r="BS173" s="86"/>
      <c r="BT173" s="86"/>
      <c r="BU173" s="4"/>
      <c r="BV173" s="4"/>
      <c r="BW173" s="4"/>
      <c r="BX173" s="5"/>
    </row>
    <row r="174" spans="2:76" x14ac:dyDescent="0.2">
      <c r="B174" s="3"/>
      <c r="C174" s="4"/>
      <c r="D174" s="4"/>
      <c r="E174" s="4"/>
      <c r="F174" s="4"/>
      <c r="G174" s="54" t="s">
        <v>86</v>
      </c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86" t="s">
        <v>104</v>
      </c>
      <c r="AU174" s="86"/>
      <c r="AV174" s="86"/>
      <c r="AW174" s="86"/>
      <c r="AX174" s="86"/>
      <c r="AY174" s="86"/>
      <c r="AZ174" s="86"/>
      <c r="BA174" s="86">
        <v>2.15</v>
      </c>
      <c r="BB174" s="86"/>
      <c r="BC174" s="86"/>
      <c r="BD174" s="86"/>
      <c r="BE174" s="86"/>
      <c r="BF174" s="86"/>
      <c r="BG174" s="86">
        <v>2.15</v>
      </c>
      <c r="BH174" s="86"/>
      <c r="BI174" s="86"/>
      <c r="BJ174" s="86"/>
      <c r="BK174" s="86"/>
      <c r="BL174" s="86"/>
      <c r="BM174" s="86" t="s">
        <v>23</v>
      </c>
      <c r="BN174" s="86"/>
      <c r="BO174" s="86"/>
      <c r="BP174" s="86"/>
      <c r="BQ174" s="86"/>
      <c r="BR174" s="86"/>
      <c r="BS174" s="86"/>
      <c r="BT174" s="86"/>
      <c r="BU174" s="4"/>
      <c r="BV174" s="4"/>
      <c r="BW174" s="4"/>
      <c r="BX174" s="5"/>
    </row>
    <row r="175" spans="2:76" x14ac:dyDescent="0.2">
      <c r="B175" s="3"/>
      <c r="C175" s="4"/>
      <c r="D175" s="4"/>
      <c r="E175" s="4"/>
      <c r="F175" s="4"/>
      <c r="G175" s="4" t="s">
        <v>38</v>
      </c>
      <c r="H175" s="4"/>
      <c r="I175" s="4"/>
      <c r="J175" s="4"/>
      <c r="K175" s="4"/>
      <c r="L175" s="84">
        <f>+AE165</f>
        <v>6.2551326412918105</v>
      </c>
      <c r="M175" s="84"/>
      <c r="N175" s="58" t="s">
        <v>6</v>
      </c>
      <c r="O175" s="84">
        <f>+R171</f>
        <v>5.0999999999999996</v>
      </c>
      <c r="P175" s="84"/>
      <c r="Q175" s="4" t="s">
        <v>21</v>
      </c>
      <c r="R175" s="4">
        <v>12</v>
      </c>
      <c r="S175" s="58" t="s">
        <v>8</v>
      </c>
      <c r="T175" s="84">
        <f>+L175*O175^2/R175</f>
        <v>13.557999999999998</v>
      </c>
      <c r="U175" s="84"/>
      <c r="V175" s="4" t="s">
        <v>25</v>
      </c>
      <c r="W175" s="4"/>
      <c r="X175" s="4" t="s">
        <v>36</v>
      </c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86" t="s">
        <v>105</v>
      </c>
      <c r="AU175" s="86"/>
      <c r="AV175" s="86"/>
      <c r="AW175" s="86"/>
      <c r="AX175" s="86"/>
      <c r="AY175" s="86"/>
      <c r="AZ175" s="86"/>
      <c r="BA175" s="86">
        <v>2.4500000000000002</v>
      </c>
      <c r="BB175" s="86"/>
      <c r="BC175" s="86"/>
      <c r="BD175" s="86"/>
      <c r="BE175" s="86"/>
      <c r="BF175" s="86"/>
      <c r="BG175" s="86">
        <v>2.4500000000000002</v>
      </c>
      <c r="BH175" s="86"/>
      <c r="BI175" s="86"/>
      <c r="BJ175" s="86"/>
      <c r="BK175" s="86"/>
      <c r="BL175" s="86"/>
      <c r="BM175" s="86">
        <v>2.85</v>
      </c>
      <c r="BN175" s="86"/>
      <c r="BO175" s="86"/>
      <c r="BP175" s="86"/>
      <c r="BQ175" s="86"/>
      <c r="BR175" s="86"/>
      <c r="BS175" s="86"/>
      <c r="BT175" s="86"/>
      <c r="BU175" s="4"/>
      <c r="BV175" s="4"/>
      <c r="BW175" s="4"/>
      <c r="BX175" s="5"/>
    </row>
    <row r="176" spans="2:76" x14ac:dyDescent="0.2">
      <c r="B176" s="3"/>
      <c r="C176" s="4"/>
      <c r="D176" s="4"/>
      <c r="E176" s="4"/>
      <c r="F176" s="4"/>
      <c r="G176" s="4" t="s">
        <v>48</v>
      </c>
      <c r="H176" s="4"/>
      <c r="I176" s="4"/>
      <c r="J176" s="4"/>
      <c r="K176" s="84">
        <f>-T175</f>
        <v>-13.557999999999998</v>
      </c>
      <c r="L176" s="84"/>
      <c r="M176" s="4" t="s">
        <v>25</v>
      </c>
      <c r="N176" s="4"/>
      <c r="O176" s="4" t="s">
        <v>36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86" t="s">
        <v>106</v>
      </c>
      <c r="AU176" s="86"/>
      <c r="AV176" s="86"/>
      <c r="AW176" s="86"/>
      <c r="AX176" s="86"/>
      <c r="AY176" s="86"/>
      <c r="AZ176" s="86"/>
      <c r="BA176" s="86" t="s">
        <v>23</v>
      </c>
      <c r="BB176" s="86"/>
      <c r="BC176" s="86"/>
      <c r="BD176" s="86"/>
      <c r="BE176" s="86"/>
      <c r="BF176" s="86"/>
      <c r="BG176" s="86">
        <v>2.5</v>
      </c>
      <c r="BH176" s="86"/>
      <c r="BI176" s="86"/>
      <c r="BJ176" s="86"/>
      <c r="BK176" s="86"/>
      <c r="BL176" s="86"/>
      <c r="BM176" s="86" t="s">
        <v>23</v>
      </c>
      <c r="BN176" s="86"/>
      <c r="BO176" s="86"/>
      <c r="BP176" s="86"/>
      <c r="BQ176" s="86"/>
      <c r="BR176" s="86"/>
      <c r="BS176" s="86"/>
      <c r="BT176" s="86"/>
      <c r="BU176" s="4"/>
      <c r="BV176" s="4"/>
      <c r="BW176" s="4"/>
      <c r="BX176" s="5"/>
    </row>
    <row r="177" spans="2:76" x14ac:dyDescent="0.2">
      <c r="B177" s="3"/>
      <c r="C177" s="4"/>
      <c r="D177" s="4"/>
      <c r="E177" s="4"/>
      <c r="F177" s="4"/>
      <c r="G177" s="4" t="s">
        <v>39</v>
      </c>
      <c r="H177" s="4"/>
      <c r="I177" s="4"/>
      <c r="J177" s="4"/>
      <c r="K177" s="4"/>
      <c r="L177" s="84">
        <f>+AE165</f>
        <v>6.2551326412918105</v>
      </c>
      <c r="M177" s="84"/>
      <c r="N177" s="58" t="s">
        <v>6</v>
      </c>
      <c r="O177" s="84">
        <f>+R171</f>
        <v>5.0999999999999996</v>
      </c>
      <c r="P177" s="84"/>
      <c r="Q177" s="4" t="s">
        <v>7</v>
      </c>
      <c r="R177" s="4">
        <v>2</v>
      </c>
      <c r="S177" s="58" t="s">
        <v>8</v>
      </c>
      <c r="T177" s="84">
        <f>+L177*O177/R177</f>
        <v>15.950588235294116</v>
      </c>
      <c r="U177" s="84"/>
      <c r="V177" s="4" t="s">
        <v>32</v>
      </c>
      <c r="W177" s="4"/>
      <c r="X177" s="4" t="s">
        <v>37</v>
      </c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86" t="s">
        <v>107</v>
      </c>
      <c r="AU177" s="86"/>
      <c r="AV177" s="86"/>
      <c r="AW177" s="86"/>
      <c r="AX177" s="86"/>
      <c r="AY177" s="86"/>
      <c r="AZ177" s="86"/>
      <c r="BA177" s="86" t="s">
        <v>23</v>
      </c>
      <c r="BB177" s="86"/>
      <c r="BC177" s="86"/>
      <c r="BD177" s="86"/>
      <c r="BE177" s="86"/>
      <c r="BF177" s="86"/>
      <c r="BG177" s="86">
        <v>2.8</v>
      </c>
      <c r="BH177" s="86"/>
      <c r="BI177" s="86"/>
      <c r="BJ177" s="86"/>
      <c r="BK177" s="86"/>
      <c r="BL177" s="86"/>
      <c r="BM177" s="86" t="s">
        <v>23</v>
      </c>
      <c r="BN177" s="86"/>
      <c r="BO177" s="86"/>
      <c r="BP177" s="86"/>
      <c r="BQ177" s="86"/>
      <c r="BR177" s="86"/>
      <c r="BS177" s="86"/>
      <c r="BT177" s="86"/>
      <c r="BU177" s="4"/>
      <c r="BV177" s="4"/>
      <c r="BW177" s="4"/>
      <c r="BX177" s="5"/>
    </row>
    <row r="178" spans="2:76" x14ac:dyDescent="0.2">
      <c r="B178" s="3"/>
      <c r="C178" s="4"/>
      <c r="D178" s="4"/>
      <c r="E178" s="4"/>
      <c r="F178" s="4"/>
      <c r="G178" s="4" t="s">
        <v>33</v>
      </c>
      <c r="H178" s="4"/>
      <c r="I178" s="4"/>
      <c r="J178" s="4"/>
      <c r="K178" s="84">
        <f>-T177</f>
        <v>-15.950588235294116</v>
      </c>
      <c r="L178" s="84"/>
      <c r="M178" s="4" t="s">
        <v>32</v>
      </c>
      <c r="N178" s="4"/>
      <c r="O178" s="4" t="s">
        <v>37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86" t="s">
        <v>108</v>
      </c>
      <c r="AU178" s="86"/>
      <c r="AV178" s="86"/>
      <c r="AW178" s="86"/>
      <c r="AX178" s="86"/>
      <c r="AY178" s="86"/>
      <c r="AZ178" s="86"/>
      <c r="BA178" s="86">
        <v>2.9</v>
      </c>
      <c r="BB178" s="86"/>
      <c r="BC178" s="86"/>
      <c r="BD178" s="86"/>
      <c r="BE178" s="86"/>
      <c r="BF178" s="86"/>
      <c r="BG178" s="86">
        <v>2.95</v>
      </c>
      <c r="BH178" s="86"/>
      <c r="BI178" s="86"/>
      <c r="BJ178" s="86"/>
      <c r="BK178" s="86"/>
      <c r="BL178" s="86"/>
      <c r="BM178" s="86">
        <v>3.75</v>
      </c>
      <c r="BN178" s="86"/>
      <c r="BO178" s="86"/>
      <c r="BP178" s="86"/>
      <c r="BQ178" s="86"/>
      <c r="BR178" s="86"/>
      <c r="BS178" s="86"/>
      <c r="BT178" s="86"/>
      <c r="BU178" s="4"/>
      <c r="BV178" s="4"/>
      <c r="BW178" s="4"/>
      <c r="BX178" s="5"/>
    </row>
    <row r="179" spans="2:76" x14ac:dyDescent="0.2">
      <c r="B179" s="3"/>
      <c r="C179" s="4"/>
      <c r="D179" s="4"/>
      <c r="E179" s="4"/>
      <c r="F179" s="4"/>
      <c r="G179" s="54" t="s">
        <v>113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86" t="s">
        <v>109</v>
      </c>
      <c r="AU179" s="86"/>
      <c r="AV179" s="86"/>
      <c r="AW179" s="86"/>
      <c r="AX179" s="86"/>
      <c r="AY179" s="86"/>
      <c r="AZ179" s="86"/>
      <c r="BA179" s="86">
        <v>3.35</v>
      </c>
      <c r="BB179" s="86"/>
      <c r="BC179" s="86"/>
      <c r="BD179" s="86"/>
      <c r="BE179" s="86"/>
      <c r="BF179" s="86"/>
      <c r="BG179" s="86">
        <v>3.35</v>
      </c>
      <c r="BH179" s="86"/>
      <c r="BI179" s="86"/>
      <c r="BJ179" s="86"/>
      <c r="BK179" s="86"/>
      <c r="BL179" s="86"/>
      <c r="BM179" s="86" t="s">
        <v>23</v>
      </c>
      <c r="BN179" s="86"/>
      <c r="BO179" s="86"/>
      <c r="BP179" s="86"/>
      <c r="BQ179" s="86"/>
      <c r="BR179" s="86"/>
      <c r="BS179" s="86"/>
      <c r="BT179" s="86"/>
      <c r="BU179" s="4"/>
      <c r="BV179" s="4"/>
      <c r="BW179" s="4"/>
      <c r="BX179" s="5"/>
    </row>
    <row r="180" spans="2:76" x14ac:dyDescent="0.2">
      <c r="B180" s="3"/>
      <c r="C180" s="4"/>
      <c r="D180" s="4"/>
      <c r="E180" s="4"/>
      <c r="F180" s="4"/>
      <c r="G180" s="4" t="s">
        <v>112</v>
      </c>
      <c r="H180" s="4"/>
      <c r="I180" s="4"/>
      <c r="J180" s="4"/>
      <c r="K180" s="4"/>
      <c r="L180" s="4"/>
      <c r="M180" s="4"/>
      <c r="N180" s="87" t="s">
        <v>105</v>
      </c>
      <c r="O180" s="87"/>
      <c r="P180" s="87"/>
      <c r="Q180" s="4"/>
      <c r="R180" s="87" t="s">
        <v>99</v>
      </c>
      <c r="S180" s="87"/>
      <c r="T180" s="87"/>
      <c r="U180" s="87"/>
      <c r="V180" s="87"/>
      <c r="W180" s="87"/>
      <c r="X180" s="87"/>
      <c r="Y180" s="87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86" t="s">
        <v>110</v>
      </c>
      <c r="AU180" s="86"/>
      <c r="AV180" s="86"/>
      <c r="AW180" s="86"/>
      <c r="AX180" s="86"/>
      <c r="AY180" s="86"/>
      <c r="AZ180" s="86"/>
      <c r="BA180" s="86">
        <v>3.35</v>
      </c>
      <c r="BB180" s="86"/>
      <c r="BC180" s="86"/>
      <c r="BD180" s="86"/>
      <c r="BE180" s="86"/>
      <c r="BF180" s="86"/>
      <c r="BG180" s="86">
        <v>3.35</v>
      </c>
      <c r="BH180" s="86"/>
      <c r="BI180" s="86"/>
      <c r="BJ180" s="86"/>
      <c r="BK180" s="86"/>
      <c r="BL180" s="86"/>
      <c r="BM180" s="86" t="s">
        <v>23</v>
      </c>
      <c r="BN180" s="86"/>
      <c r="BO180" s="86"/>
      <c r="BP180" s="86"/>
      <c r="BQ180" s="86"/>
      <c r="BR180" s="86"/>
      <c r="BS180" s="86"/>
      <c r="BT180" s="86"/>
      <c r="BU180" s="4"/>
      <c r="BV180" s="4"/>
      <c r="BW180" s="4"/>
      <c r="BX180" s="5"/>
    </row>
    <row r="181" spans="2:76" x14ac:dyDescent="0.2">
      <c r="B181" s="3"/>
      <c r="C181" s="4"/>
      <c r="D181" s="4"/>
      <c r="E181" s="4"/>
      <c r="F181" s="4"/>
      <c r="G181" s="4" t="s">
        <v>88</v>
      </c>
      <c r="H181" s="4"/>
      <c r="I181" s="4"/>
      <c r="J181" s="4"/>
      <c r="K181" s="4"/>
      <c r="L181" s="87">
        <v>0.25</v>
      </c>
      <c r="M181" s="87"/>
      <c r="N181" s="4" t="s">
        <v>1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86" t="s">
        <v>111</v>
      </c>
      <c r="AU181" s="86"/>
      <c r="AV181" s="86"/>
      <c r="AW181" s="86"/>
      <c r="AX181" s="86"/>
      <c r="AY181" s="86"/>
      <c r="AZ181" s="86"/>
      <c r="BA181" s="86">
        <v>3.85</v>
      </c>
      <c r="BB181" s="86"/>
      <c r="BC181" s="86"/>
      <c r="BD181" s="86"/>
      <c r="BE181" s="86"/>
      <c r="BF181" s="86"/>
      <c r="BG181" s="86">
        <v>3.85</v>
      </c>
      <c r="BH181" s="86"/>
      <c r="BI181" s="86"/>
      <c r="BJ181" s="86"/>
      <c r="BK181" s="86"/>
      <c r="BL181" s="86"/>
      <c r="BM181" s="86">
        <v>4.55</v>
      </c>
      <c r="BN181" s="86"/>
      <c r="BO181" s="86"/>
      <c r="BP181" s="86"/>
      <c r="BQ181" s="86"/>
      <c r="BR181" s="86"/>
      <c r="BS181" s="86"/>
      <c r="BT181" s="86"/>
      <c r="BU181" s="4"/>
      <c r="BV181" s="4"/>
      <c r="BW181" s="4"/>
      <c r="BX181" s="5"/>
    </row>
    <row r="182" spans="2:76" x14ac:dyDescent="0.2">
      <c r="B182" s="3"/>
      <c r="C182" s="4"/>
      <c r="D182" s="4"/>
      <c r="E182" s="4"/>
      <c r="F182" s="4"/>
      <c r="G182" s="4" t="s">
        <v>89</v>
      </c>
      <c r="H182" s="4"/>
      <c r="I182" s="4"/>
      <c r="J182" s="4"/>
      <c r="K182" s="4"/>
      <c r="L182" s="87">
        <v>0.5</v>
      </c>
      <c r="M182" s="87"/>
      <c r="N182" s="4" t="s">
        <v>1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5"/>
    </row>
    <row r="183" spans="2:76" x14ac:dyDescent="0.2">
      <c r="B183" s="3"/>
      <c r="C183" s="4"/>
      <c r="D183" s="4"/>
      <c r="E183" s="4"/>
      <c r="F183" s="4"/>
      <c r="G183" s="4" t="s">
        <v>91</v>
      </c>
      <c r="H183" s="4"/>
      <c r="I183" s="4"/>
      <c r="J183" s="4"/>
      <c r="K183" s="4"/>
      <c r="L183" s="4"/>
      <c r="M183" s="87">
        <v>0.12</v>
      </c>
      <c r="N183" s="87"/>
      <c r="O183" s="4" t="s">
        <v>1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5"/>
    </row>
    <row r="184" spans="2:76" x14ac:dyDescent="0.2">
      <c r="B184" s="3"/>
      <c r="C184" s="4"/>
      <c r="D184" s="4"/>
      <c r="E184" s="4"/>
      <c r="F184" s="4"/>
      <c r="G184" s="4" t="s">
        <v>94</v>
      </c>
      <c r="H184" s="4"/>
      <c r="I184" s="4"/>
      <c r="J184" s="4"/>
      <c r="K184" s="4"/>
      <c r="L184" s="4"/>
      <c r="M184" s="87">
        <v>1.6</v>
      </c>
      <c r="N184" s="87"/>
      <c r="O184" s="4" t="s">
        <v>1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5"/>
    </row>
    <row r="185" spans="2:76" x14ac:dyDescent="0.2">
      <c r="B185" s="3"/>
      <c r="C185" s="4"/>
      <c r="D185" s="4"/>
      <c r="E185" s="4"/>
      <c r="F185" s="4"/>
      <c r="G185" s="84">
        <f>IF(R180="yatay delikli tuğla",INDEX(BA172:BA181,MATCH(N180,AT172:AT181,0),0),IF(R180="düşey delikli tuğla",INDEX(BG172:BG181,MATCH(N180,AT172:AT181,0),0),IF(R180="düşey delikli taşıyıcı tuğla",INDEX(BM172:BM181,MATCH(N180,AT172:AT181,0),0),"hatalı")))</f>
        <v>2.85</v>
      </c>
      <c r="H185" s="84"/>
      <c r="I185" s="4" t="s">
        <v>22</v>
      </c>
      <c r="J185" s="84">
        <f>+BH141</f>
        <v>3</v>
      </c>
      <c r="K185" s="84"/>
      <c r="L185" s="58" t="s">
        <v>23</v>
      </c>
      <c r="M185" s="84">
        <f>+L182</f>
        <v>0.5</v>
      </c>
      <c r="N185" s="84"/>
      <c r="O185" s="58" t="s">
        <v>23</v>
      </c>
      <c r="P185" s="84">
        <f>+M184</f>
        <v>1.6</v>
      </c>
      <c r="Q185" s="84"/>
      <c r="R185" s="4" t="s">
        <v>90</v>
      </c>
      <c r="S185" s="84">
        <f>+G185*(J185-M185-P185)</f>
        <v>2.5649999999999999</v>
      </c>
      <c r="T185" s="84"/>
      <c r="U185" s="4" t="s">
        <v>9</v>
      </c>
      <c r="V185" s="4"/>
      <c r="W185" s="4"/>
      <c r="X185" s="4" t="s">
        <v>114</v>
      </c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5"/>
    </row>
    <row r="186" spans="2:76" x14ac:dyDescent="0.2">
      <c r="B186" s="3"/>
      <c r="C186" s="4"/>
      <c r="D186" s="4"/>
      <c r="E186" s="4"/>
      <c r="F186" s="4"/>
      <c r="G186" s="84">
        <f>+L181</f>
        <v>0.25</v>
      </c>
      <c r="H186" s="84"/>
      <c r="I186" s="4" t="s">
        <v>22</v>
      </c>
      <c r="J186" s="84">
        <f>+L182</f>
        <v>0.5</v>
      </c>
      <c r="K186" s="84"/>
      <c r="L186" s="58" t="s">
        <v>23</v>
      </c>
      <c r="M186" s="84">
        <f>+M183</f>
        <v>0.12</v>
      </c>
      <c r="N186" s="84"/>
      <c r="O186" s="4" t="s">
        <v>92</v>
      </c>
      <c r="P186" s="84">
        <v>25</v>
      </c>
      <c r="Q186" s="84"/>
      <c r="R186" s="59" t="s">
        <v>8</v>
      </c>
      <c r="S186" s="90">
        <f>+G186*(J186-M186)*P186</f>
        <v>2.375</v>
      </c>
      <c r="T186" s="90"/>
      <c r="U186" s="55" t="s">
        <v>9</v>
      </c>
      <c r="V186" s="55"/>
      <c r="W186" s="4"/>
      <c r="X186" s="4" t="s">
        <v>115</v>
      </c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5"/>
    </row>
    <row r="187" spans="2:76" x14ac:dyDescent="0.2">
      <c r="B187" s="3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 t="s">
        <v>93</v>
      </c>
      <c r="Q187" s="4"/>
      <c r="R187" s="4"/>
      <c r="S187" s="84">
        <f>+S186+S185</f>
        <v>4.9399999999999995</v>
      </c>
      <c r="T187" s="84"/>
      <c r="U187" s="4" t="s">
        <v>9</v>
      </c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5"/>
    </row>
    <row r="188" spans="2:76" x14ac:dyDescent="0.2">
      <c r="B188" s="3"/>
      <c r="C188" s="4"/>
      <c r="D188" s="4"/>
      <c r="E188" s="4"/>
      <c r="F188" s="4"/>
      <c r="G188" s="4" t="s">
        <v>38</v>
      </c>
      <c r="H188" s="4"/>
      <c r="I188" s="4"/>
      <c r="J188" s="4"/>
      <c r="K188" s="4"/>
      <c r="L188" s="84">
        <f>+S187</f>
        <v>4.9399999999999995</v>
      </c>
      <c r="M188" s="84"/>
      <c r="N188" s="58" t="s">
        <v>6</v>
      </c>
      <c r="O188" s="84">
        <f>+R171</f>
        <v>5.0999999999999996</v>
      </c>
      <c r="P188" s="84"/>
      <c r="Q188" s="4" t="s">
        <v>21</v>
      </c>
      <c r="R188" s="4">
        <v>12</v>
      </c>
      <c r="S188" s="58" t="s">
        <v>8</v>
      </c>
      <c r="T188" s="84">
        <f>+L188*O188^2/R188</f>
        <v>10.70745</v>
      </c>
      <c r="U188" s="84"/>
      <c r="V188" s="4" t="s">
        <v>25</v>
      </c>
      <c r="W188" s="4"/>
      <c r="X188" s="4" t="s">
        <v>36</v>
      </c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5"/>
    </row>
    <row r="189" spans="2:76" x14ac:dyDescent="0.2">
      <c r="B189" s="3"/>
      <c r="C189" s="4"/>
      <c r="D189" s="4"/>
      <c r="E189" s="4"/>
      <c r="F189" s="4"/>
      <c r="G189" s="4" t="s">
        <v>48</v>
      </c>
      <c r="H189" s="4"/>
      <c r="I189" s="4"/>
      <c r="J189" s="4"/>
      <c r="K189" s="84">
        <f>-T188</f>
        <v>-10.70745</v>
      </c>
      <c r="L189" s="84"/>
      <c r="M189" s="4" t="s">
        <v>25</v>
      </c>
      <c r="N189" s="4"/>
      <c r="O189" s="4"/>
      <c r="P189" s="4" t="s">
        <v>36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5"/>
    </row>
    <row r="190" spans="2:76" x14ac:dyDescent="0.2">
      <c r="B190" s="3"/>
      <c r="C190" s="4"/>
      <c r="D190" s="4"/>
      <c r="E190" s="4"/>
      <c r="F190" s="4"/>
      <c r="G190" s="4" t="s">
        <v>39</v>
      </c>
      <c r="H190" s="4"/>
      <c r="I190" s="4"/>
      <c r="J190" s="4"/>
      <c r="K190" s="4"/>
      <c r="L190" s="84">
        <f>+L188</f>
        <v>4.9399999999999995</v>
      </c>
      <c r="M190" s="84"/>
      <c r="N190" s="58" t="s">
        <v>6</v>
      </c>
      <c r="O190" s="84">
        <f>+O188</f>
        <v>5.0999999999999996</v>
      </c>
      <c r="P190" s="84"/>
      <c r="Q190" s="4" t="s">
        <v>7</v>
      </c>
      <c r="R190" s="4">
        <v>2</v>
      </c>
      <c r="S190" s="58" t="s">
        <v>8</v>
      </c>
      <c r="T190" s="84">
        <f>+L190*O190/R190</f>
        <v>12.596999999999998</v>
      </c>
      <c r="U190" s="84"/>
      <c r="V190" s="4" t="s">
        <v>32</v>
      </c>
      <c r="W190" s="4"/>
      <c r="X190" s="4" t="s">
        <v>37</v>
      </c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5"/>
    </row>
    <row r="191" spans="2:76" x14ac:dyDescent="0.2">
      <c r="B191" s="3"/>
      <c r="C191" s="4"/>
      <c r="D191" s="4"/>
      <c r="E191" s="4"/>
      <c r="F191" s="4"/>
      <c r="G191" s="4" t="s">
        <v>33</v>
      </c>
      <c r="H191" s="4"/>
      <c r="I191" s="4"/>
      <c r="J191" s="4"/>
      <c r="K191" s="84">
        <f>-T190</f>
        <v>-12.596999999999998</v>
      </c>
      <c r="L191" s="84"/>
      <c r="M191" s="4" t="s">
        <v>32</v>
      </c>
      <c r="N191" s="4"/>
      <c r="O191" s="4" t="s">
        <v>37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5"/>
    </row>
    <row r="192" spans="2:76" ht="12" thickBot="1" x14ac:dyDescent="0.25">
      <c r="B192" s="30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2"/>
    </row>
    <row r="193" spans="2:76" ht="12" thickTop="1" x14ac:dyDescent="0.2">
      <c r="B193" s="33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5"/>
    </row>
    <row r="194" spans="2:76" x14ac:dyDescent="0.2">
      <c r="B194" s="3"/>
      <c r="C194" s="4"/>
      <c r="D194" s="4"/>
      <c r="E194" s="4"/>
      <c r="F194" s="4"/>
      <c r="G194" s="4"/>
      <c r="H194" s="4"/>
      <c r="I194" s="6" t="s">
        <v>61</v>
      </c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1" t="s">
        <v>53</v>
      </c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5"/>
    </row>
    <row r="195" spans="2:76" ht="12" thickBot="1" x14ac:dyDescent="0.25">
      <c r="B195" s="3"/>
      <c r="C195" s="4"/>
      <c r="D195" s="4"/>
      <c r="E195" s="7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7"/>
      <c r="AB195" s="7"/>
      <c r="AC195" s="7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5"/>
    </row>
    <row r="196" spans="2:76" x14ac:dyDescent="0.2">
      <c r="B196" s="3"/>
      <c r="C196" s="4"/>
      <c r="D196" s="4"/>
      <c r="E196" s="4"/>
      <c r="F196" s="7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73"/>
      <c r="AC196" s="4"/>
      <c r="AD196" s="4"/>
      <c r="AE196" s="4"/>
      <c r="AF196" s="4"/>
      <c r="AG196" s="4"/>
      <c r="AH196" s="4"/>
      <c r="AI196" s="4"/>
      <c r="AJ196" s="4" t="s">
        <v>5</v>
      </c>
      <c r="AK196" s="4"/>
      <c r="AL196" s="4"/>
      <c r="AM196" s="4"/>
      <c r="AN196" s="4"/>
      <c r="AO196" s="4"/>
      <c r="AP196" s="4"/>
      <c r="AQ196" s="84">
        <f>+R203</f>
        <v>4.5</v>
      </c>
      <c r="AR196" s="84"/>
      <c r="AS196" s="58" t="s">
        <v>6</v>
      </c>
      <c r="AT196" s="84">
        <f>+AE206</f>
        <v>3.2</v>
      </c>
      <c r="AU196" s="84"/>
      <c r="AV196" s="4" t="s">
        <v>7</v>
      </c>
      <c r="AW196" s="4">
        <v>2</v>
      </c>
      <c r="AX196" s="58" t="s">
        <v>8</v>
      </c>
      <c r="AY196" s="84">
        <f>+AQ196*AT196/AW196</f>
        <v>7.2</v>
      </c>
      <c r="AZ196" s="84"/>
      <c r="BA196" s="4" t="s">
        <v>9</v>
      </c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5"/>
    </row>
    <row r="197" spans="2:76" x14ac:dyDescent="0.2">
      <c r="B197" s="3"/>
      <c r="C197" s="4"/>
      <c r="D197" s="4"/>
      <c r="E197" s="4"/>
      <c r="F197" s="7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73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5"/>
    </row>
    <row r="198" spans="2:76" ht="12" thickBot="1" x14ac:dyDescent="0.25">
      <c r="B198" s="3"/>
      <c r="C198" s="4"/>
      <c r="D198" s="4"/>
      <c r="E198" s="4"/>
      <c r="F198" s="7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7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5"/>
    </row>
    <row r="199" spans="2:76" ht="12" thickBot="1" x14ac:dyDescent="0.25">
      <c r="B199" s="57"/>
      <c r="C199" s="4"/>
      <c r="D199" s="4"/>
      <c r="E199" s="10"/>
      <c r="F199" s="11"/>
      <c r="G199" s="11"/>
      <c r="H199" s="12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10"/>
      <c r="AB199" s="11"/>
      <c r="AC199" s="12"/>
      <c r="AD199" s="4"/>
      <c r="AE199" s="4"/>
      <c r="AF199" s="4"/>
      <c r="AG199" s="4"/>
      <c r="AH199" s="9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 t="s">
        <v>87</v>
      </c>
      <c r="BF199" s="4"/>
      <c r="BG199" s="4"/>
      <c r="BH199" s="4"/>
      <c r="BI199" s="4"/>
      <c r="BJ199" s="4"/>
      <c r="BK199" s="87">
        <v>3</v>
      </c>
      <c r="BL199" s="87"/>
      <c r="BM199" s="4" t="s">
        <v>1</v>
      </c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5"/>
    </row>
    <row r="200" spans="2:76" ht="12" thickBot="1" x14ac:dyDescent="0.25">
      <c r="B200" s="57"/>
      <c r="C200" s="76"/>
      <c r="D200" s="77"/>
      <c r="E200" s="16"/>
      <c r="F200" s="17"/>
      <c r="G200" s="17"/>
      <c r="H200" s="18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7"/>
      <c r="AA200" s="16"/>
      <c r="AB200" s="17"/>
      <c r="AC200" s="18"/>
      <c r="AD200" s="79"/>
      <c r="AE200" s="76"/>
      <c r="AF200" s="76"/>
      <c r="AG200" s="76"/>
      <c r="AH200" s="81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5"/>
    </row>
    <row r="201" spans="2:76" ht="12" thickBot="1" x14ac:dyDescent="0.25">
      <c r="B201" s="57"/>
      <c r="C201" s="4"/>
      <c r="D201" s="4"/>
      <c r="E201" s="19"/>
      <c r="F201" s="20"/>
      <c r="G201" s="20"/>
      <c r="H201" s="21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19"/>
      <c r="AB201" s="20"/>
      <c r="AC201" s="21"/>
      <c r="AD201" s="4"/>
      <c r="AE201" s="4"/>
      <c r="AF201" s="4"/>
      <c r="AG201" s="4"/>
      <c r="AH201" s="9"/>
      <c r="AI201" s="4"/>
      <c r="AJ201" s="4"/>
      <c r="AK201" s="4"/>
      <c r="AL201" s="4"/>
      <c r="AM201" s="4"/>
      <c r="AN201" s="4"/>
      <c r="AO201" s="4"/>
      <c r="AP201" s="4"/>
      <c r="AQ201" s="25" t="s">
        <v>20</v>
      </c>
      <c r="AR201" s="25" t="s">
        <v>1</v>
      </c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5"/>
    </row>
    <row r="202" spans="2:76" ht="11.25" customHeight="1" x14ac:dyDescent="0.2">
      <c r="B202" s="3"/>
      <c r="C202" s="4"/>
      <c r="D202" s="4"/>
      <c r="E202" s="4"/>
      <c r="F202" s="75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5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85">
        <f>+AE206/2</f>
        <v>1.6</v>
      </c>
      <c r="AS202" s="4"/>
      <c r="AT202" s="4"/>
      <c r="AU202" s="4"/>
      <c r="AV202" s="24" t="s">
        <v>51</v>
      </c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5"/>
    </row>
    <row r="203" spans="2:76" x14ac:dyDescent="0.2">
      <c r="B203" s="3"/>
      <c r="C203" s="4"/>
      <c r="D203" s="4"/>
      <c r="E203" s="4"/>
      <c r="F203" s="73"/>
      <c r="G203" s="78"/>
      <c r="H203" s="78"/>
      <c r="I203" s="78"/>
      <c r="J203" s="78"/>
      <c r="K203" s="78"/>
      <c r="L203" s="78"/>
      <c r="M203" s="78"/>
      <c r="N203" s="78" t="s">
        <v>3</v>
      </c>
      <c r="O203" s="78"/>
      <c r="P203" s="78"/>
      <c r="Q203" s="78"/>
      <c r="R203" s="87">
        <v>4.5</v>
      </c>
      <c r="S203" s="87"/>
      <c r="T203" s="78" t="s">
        <v>4</v>
      </c>
      <c r="U203" s="78"/>
      <c r="V203" s="78"/>
      <c r="W203" s="78"/>
      <c r="X203" s="78"/>
      <c r="Y203" s="78"/>
      <c r="Z203" s="78"/>
      <c r="AA203" s="78"/>
      <c r="AB203" s="73"/>
      <c r="AC203" s="4"/>
      <c r="AD203" s="4"/>
      <c r="AE203" s="4"/>
      <c r="AF203" s="4"/>
      <c r="AG203" s="100" t="s">
        <v>11</v>
      </c>
      <c r="AH203" s="100"/>
      <c r="AI203" s="4"/>
      <c r="AJ203" s="4"/>
      <c r="AK203" s="4"/>
      <c r="AL203" s="4"/>
      <c r="AM203" s="4"/>
      <c r="AN203" s="4"/>
      <c r="AO203" s="4"/>
      <c r="AP203" s="4"/>
      <c r="AQ203" s="4"/>
      <c r="AR203" s="85"/>
      <c r="AS203" s="4"/>
      <c r="AT203" s="4"/>
      <c r="AU203" s="4"/>
      <c r="AV203" s="54" t="s">
        <v>86</v>
      </c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5"/>
    </row>
    <row r="204" spans="2:76" x14ac:dyDescent="0.2">
      <c r="B204" s="3"/>
      <c r="C204" s="4"/>
      <c r="D204" s="4"/>
      <c r="E204" s="4"/>
      <c r="F204" s="73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3"/>
      <c r="AC204" s="4"/>
      <c r="AD204" s="4"/>
      <c r="AE204" s="4"/>
      <c r="AF204" s="4"/>
      <c r="AG204" s="100"/>
      <c r="AH204" s="100"/>
      <c r="AI204" s="4"/>
      <c r="AJ204" s="4"/>
      <c r="AK204" s="4"/>
      <c r="AL204" s="4"/>
      <c r="AM204" s="4"/>
      <c r="AN204" s="4"/>
      <c r="AO204" s="4"/>
      <c r="AP204" s="4"/>
      <c r="AQ204" s="4"/>
      <c r="AR204" s="85"/>
      <c r="AS204" s="4"/>
      <c r="AT204" s="4"/>
      <c r="AU204" s="4"/>
      <c r="AV204" s="4" t="s">
        <v>27</v>
      </c>
      <c r="AW204" s="4"/>
      <c r="AX204" s="4"/>
      <c r="AY204" s="4"/>
      <c r="AZ204" s="41"/>
      <c r="BA204" s="41"/>
      <c r="BB204" s="41"/>
      <c r="BC204" s="41">
        <v>5</v>
      </c>
      <c r="BD204" s="60" t="s">
        <v>6</v>
      </c>
      <c r="BE204" s="83">
        <f>+AY196</f>
        <v>7.2</v>
      </c>
      <c r="BF204" s="83"/>
      <c r="BG204" s="60" t="s">
        <v>6</v>
      </c>
      <c r="BH204" s="83">
        <f>+AT206</f>
        <v>3.2</v>
      </c>
      <c r="BI204" s="83"/>
      <c r="BJ204" s="41" t="s">
        <v>21</v>
      </c>
      <c r="BK204" s="41">
        <v>96</v>
      </c>
      <c r="BL204" s="60" t="s">
        <v>8</v>
      </c>
      <c r="BM204" s="83">
        <f>+BC204*BE204*BH204^2/BK204</f>
        <v>3.8400000000000012</v>
      </c>
      <c r="BN204" s="83"/>
      <c r="BO204" s="4" t="s">
        <v>25</v>
      </c>
      <c r="BP204" s="4"/>
      <c r="BQ204" s="4" t="s">
        <v>36</v>
      </c>
      <c r="BR204" s="4"/>
      <c r="BS204" s="4"/>
      <c r="BT204" s="4"/>
      <c r="BU204" s="4"/>
      <c r="BV204" s="4"/>
      <c r="BW204" s="4"/>
      <c r="BX204" s="5"/>
    </row>
    <row r="205" spans="2:76" x14ac:dyDescent="0.2">
      <c r="B205" s="3"/>
      <c r="C205" s="4"/>
      <c r="D205" s="4"/>
      <c r="E205" s="4"/>
      <c r="F205" s="73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3"/>
      <c r="AC205" s="4"/>
      <c r="AD205" s="4"/>
      <c r="AE205" s="25" t="s">
        <v>1</v>
      </c>
      <c r="AF205" s="4"/>
      <c r="AG205" s="100"/>
      <c r="AH205" s="100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25" t="s">
        <v>1</v>
      </c>
      <c r="AU205" s="4"/>
      <c r="AV205" s="4" t="s">
        <v>28</v>
      </c>
      <c r="AW205" s="4"/>
      <c r="AX205" s="4"/>
      <c r="AY205" s="4"/>
      <c r="AZ205" s="83">
        <f>-BM204</f>
        <v>-3.8400000000000012</v>
      </c>
      <c r="BA205" s="83"/>
      <c r="BB205" s="41" t="s">
        <v>25</v>
      </c>
      <c r="BC205" s="41"/>
      <c r="BD205" s="41"/>
      <c r="BE205" s="41" t="s">
        <v>36</v>
      </c>
      <c r="BF205" s="41"/>
      <c r="BG205" s="41"/>
      <c r="BH205" s="41"/>
      <c r="BI205" s="41"/>
      <c r="BJ205" s="41"/>
      <c r="BK205" s="41"/>
      <c r="BL205" s="41"/>
      <c r="BM205" s="41"/>
      <c r="BN205" s="41"/>
      <c r="BO205" s="4"/>
      <c r="BP205" s="4"/>
      <c r="BQ205" s="4"/>
      <c r="BR205" s="4"/>
      <c r="BS205" s="4"/>
      <c r="BT205" s="4"/>
      <c r="BU205" s="4"/>
      <c r="BV205" s="4"/>
      <c r="BW205" s="4"/>
      <c r="BX205" s="5"/>
    </row>
    <row r="206" spans="2:76" x14ac:dyDescent="0.2">
      <c r="B206" s="3"/>
      <c r="C206" s="4"/>
      <c r="D206" s="4"/>
      <c r="E206" s="4"/>
      <c r="F206" s="73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3"/>
      <c r="AC206" s="88" t="s">
        <v>16</v>
      </c>
      <c r="AD206" s="4"/>
      <c r="AE206" s="94">
        <v>3.2</v>
      </c>
      <c r="AF206" s="4"/>
      <c r="AG206" s="100"/>
      <c r="AH206" s="100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85">
        <f>+AE206</f>
        <v>3.2</v>
      </c>
      <c r="AU206" s="4"/>
      <c r="AV206" s="4" t="s">
        <v>34</v>
      </c>
      <c r="AW206" s="4"/>
      <c r="AX206" s="4"/>
      <c r="AY206" s="4"/>
      <c r="AZ206" s="41"/>
      <c r="BA206" s="83">
        <f>+AY196</f>
        <v>7.2</v>
      </c>
      <c r="BB206" s="83"/>
      <c r="BC206" s="60" t="s">
        <v>6</v>
      </c>
      <c r="BD206" s="83">
        <f>+AT206</f>
        <v>3.2</v>
      </c>
      <c r="BE206" s="83"/>
      <c r="BF206" s="41" t="s">
        <v>7</v>
      </c>
      <c r="BG206" s="41">
        <v>4</v>
      </c>
      <c r="BH206" s="60" t="s">
        <v>8</v>
      </c>
      <c r="BI206" s="83">
        <f>+BA206*BD206/BG206</f>
        <v>5.7600000000000007</v>
      </c>
      <c r="BJ206" s="83"/>
      <c r="BK206" s="41" t="s">
        <v>32</v>
      </c>
      <c r="BL206" s="41"/>
      <c r="BM206" s="41" t="s">
        <v>37</v>
      </c>
      <c r="BN206" s="41"/>
      <c r="BO206" s="4"/>
      <c r="BP206" s="4"/>
      <c r="BQ206" s="4"/>
      <c r="BR206" s="4"/>
      <c r="BS206" s="4"/>
      <c r="BT206" s="4"/>
      <c r="BU206" s="4"/>
      <c r="BV206" s="4"/>
      <c r="BW206" s="4"/>
      <c r="BX206" s="5"/>
    </row>
    <row r="207" spans="2:76" x14ac:dyDescent="0.2">
      <c r="B207" s="3"/>
      <c r="C207" s="4"/>
      <c r="D207" s="4"/>
      <c r="E207" s="4"/>
      <c r="F207" s="73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3"/>
      <c r="AC207" s="88"/>
      <c r="AD207" s="4"/>
      <c r="AE207" s="94"/>
      <c r="AF207" s="4"/>
      <c r="AG207" s="100"/>
      <c r="AH207" s="100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85"/>
      <c r="AU207" s="4"/>
      <c r="AV207" s="4" t="s">
        <v>35</v>
      </c>
      <c r="AW207" s="4"/>
      <c r="AX207" s="4"/>
      <c r="AY207" s="4"/>
      <c r="AZ207" s="83">
        <f>-BI206</f>
        <v>-5.7600000000000007</v>
      </c>
      <c r="BA207" s="83"/>
      <c r="BB207" s="41" t="s">
        <v>32</v>
      </c>
      <c r="BC207" s="41"/>
      <c r="BD207" s="41" t="s">
        <v>37</v>
      </c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"/>
      <c r="BP207" s="4"/>
      <c r="BQ207" s="4"/>
      <c r="BR207" s="4"/>
      <c r="BS207" s="4"/>
      <c r="BT207" s="4"/>
      <c r="BU207" s="4"/>
      <c r="BV207" s="4"/>
      <c r="BW207" s="4"/>
      <c r="BX207" s="5"/>
    </row>
    <row r="208" spans="2:76" x14ac:dyDescent="0.2">
      <c r="B208" s="3"/>
      <c r="C208" s="4"/>
      <c r="D208" s="4"/>
      <c r="E208" s="4"/>
      <c r="F208" s="73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3"/>
      <c r="AC208" s="88"/>
      <c r="AD208" s="4"/>
      <c r="AE208" s="94"/>
      <c r="AF208" s="4"/>
      <c r="AG208" s="100"/>
      <c r="AH208" s="100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85"/>
      <c r="AU208" s="4"/>
      <c r="AV208" s="54" t="s">
        <v>113</v>
      </c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5"/>
    </row>
    <row r="209" spans="2:76" ht="11.25" customHeight="1" x14ac:dyDescent="0.2">
      <c r="B209" s="3"/>
      <c r="C209" s="4"/>
      <c r="D209" s="4"/>
      <c r="E209" s="4"/>
      <c r="F209" s="73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3"/>
      <c r="AC209" s="4"/>
      <c r="AD209" s="4"/>
      <c r="AE209" s="89" t="s">
        <v>0</v>
      </c>
      <c r="AF209" s="4"/>
      <c r="AG209" s="100"/>
      <c r="AH209" s="100"/>
      <c r="AI209" s="4"/>
      <c r="AJ209" s="4"/>
      <c r="AK209" s="4"/>
      <c r="AL209" s="4"/>
      <c r="AM209" s="4"/>
      <c r="AN209" s="4"/>
      <c r="AO209" s="4"/>
      <c r="AP209" s="4"/>
      <c r="AQ209" s="4"/>
      <c r="AR209" s="25" t="s">
        <v>1</v>
      </c>
      <c r="AS209" s="4"/>
      <c r="AT209" s="89" t="s">
        <v>0</v>
      </c>
      <c r="AU209" s="4"/>
      <c r="AV209" s="4" t="s">
        <v>112</v>
      </c>
      <c r="AW209" s="4"/>
      <c r="AX209" s="4"/>
      <c r="AY209" s="4"/>
      <c r="AZ209" s="4"/>
      <c r="BA209" s="4"/>
      <c r="BB209" s="4"/>
      <c r="BC209" s="87" t="s">
        <v>108</v>
      </c>
      <c r="BD209" s="87"/>
      <c r="BE209" s="87"/>
      <c r="BF209" s="4"/>
      <c r="BG209" s="87" t="s">
        <v>99</v>
      </c>
      <c r="BH209" s="87"/>
      <c r="BI209" s="87"/>
      <c r="BJ209" s="87"/>
      <c r="BK209" s="87"/>
      <c r="BL209" s="87"/>
      <c r="BM209" s="87"/>
      <c r="BN209" s="87"/>
      <c r="BO209" s="4"/>
      <c r="BP209" s="4"/>
      <c r="BQ209" s="4"/>
      <c r="BR209" s="4"/>
      <c r="BS209" s="4"/>
      <c r="BT209" s="4"/>
      <c r="BU209" s="4"/>
      <c r="BV209" s="4"/>
      <c r="BW209" s="4"/>
      <c r="BX209" s="5"/>
    </row>
    <row r="210" spans="2:76" x14ac:dyDescent="0.2">
      <c r="B210" s="3"/>
      <c r="C210" s="4"/>
      <c r="D210" s="4"/>
      <c r="E210" s="4"/>
      <c r="F210" s="73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3"/>
      <c r="AC210" s="4"/>
      <c r="AD210" s="4"/>
      <c r="AE210" s="89"/>
      <c r="AF210" s="4"/>
      <c r="AG210" s="100"/>
      <c r="AH210" s="100"/>
      <c r="AI210" s="4"/>
      <c r="AJ210" s="4"/>
      <c r="AK210" s="4"/>
      <c r="AL210" s="4"/>
      <c r="AM210" s="4"/>
      <c r="AN210" s="4"/>
      <c r="AO210" s="4"/>
      <c r="AP210" s="4"/>
      <c r="AQ210" s="4"/>
      <c r="AR210" s="85">
        <f>+AR202</f>
        <v>1.6</v>
      </c>
      <c r="AS210" s="4"/>
      <c r="AT210" s="89"/>
      <c r="AU210" s="4"/>
      <c r="AV210" s="4" t="s">
        <v>88</v>
      </c>
      <c r="AW210" s="4"/>
      <c r="AX210" s="4"/>
      <c r="AY210" s="4"/>
      <c r="AZ210" s="4"/>
      <c r="BA210" s="87">
        <v>0.25</v>
      </c>
      <c r="BB210" s="87"/>
      <c r="BC210" s="4" t="s">
        <v>1</v>
      </c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5"/>
    </row>
    <row r="211" spans="2:76" x14ac:dyDescent="0.2">
      <c r="B211" s="3"/>
      <c r="C211" s="4"/>
      <c r="D211" s="4"/>
      <c r="E211" s="4"/>
      <c r="F211" s="73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3"/>
      <c r="AC211" s="4"/>
      <c r="AD211" s="4"/>
      <c r="AE211" s="89"/>
      <c r="AF211" s="4"/>
      <c r="AG211" s="100"/>
      <c r="AH211" s="100"/>
      <c r="AI211" s="4"/>
      <c r="AJ211" s="4"/>
      <c r="AK211" s="4"/>
      <c r="AL211" s="4"/>
      <c r="AM211" s="4"/>
      <c r="AN211" s="4"/>
      <c r="AO211" s="4"/>
      <c r="AP211" s="4"/>
      <c r="AQ211" s="4"/>
      <c r="AR211" s="85"/>
      <c r="AS211" s="4"/>
      <c r="AT211" s="89"/>
      <c r="AU211" s="4"/>
      <c r="AV211" s="4" t="s">
        <v>89</v>
      </c>
      <c r="AW211" s="4"/>
      <c r="AX211" s="4"/>
      <c r="AY211" s="4"/>
      <c r="AZ211" s="4"/>
      <c r="BA211" s="87">
        <v>0.5</v>
      </c>
      <c r="BB211" s="87"/>
      <c r="BC211" s="4" t="s">
        <v>1</v>
      </c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5"/>
    </row>
    <row r="212" spans="2:76" ht="12" thickBot="1" x14ac:dyDescent="0.25">
      <c r="B212" s="3"/>
      <c r="C212" s="4"/>
      <c r="D212" s="4"/>
      <c r="E212" s="4"/>
      <c r="F212" s="73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4"/>
      <c r="AC212" s="4"/>
      <c r="AD212" s="4"/>
      <c r="AE212" s="4"/>
      <c r="AF212" s="4"/>
      <c r="AG212" s="100"/>
      <c r="AH212" s="100"/>
      <c r="AI212" s="4"/>
      <c r="AJ212" s="4"/>
      <c r="AK212" s="4"/>
      <c r="AL212" s="4"/>
      <c r="AM212" s="4"/>
      <c r="AN212" s="4"/>
      <c r="AO212" s="4"/>
      <c r="AP212" s="4"/>
      <c r="AQ212" s="4"/>
      <c r="AR212" s="85"/>
      <c r="AS212" s="4"/>
      <c r="AT212" s="4"/>
      <c r="AU212" s="4"/>
      <c r="AV212" s="4" t="s">
        <v>91</v>
      </c>
      <c r="AW212" s="4"/>
      <c r="AX212" s="4"/>
      <c r="AY212" s="4"/>
      <c r="AZ212" s="4"/>
      <c r="BA212" s="4"/>
      <c r="BB212" s="87">
        <v>0.12</v>
      </c>
      <c r="BC212" s="87"/>
      <c r="BD212" s="4" t="s">
        <v>1</v>
      </c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5"/>
    </row>
    <row r="213" spans="2:76" ht="12" thickBot="1" x14ac:dyDescent="0.25">
      <c r="B213" s="3"/>
      <c r="C213" s="4"/>
      <c r="D213" s="4"/>
      <c r="E213" s="4"/>
      <c r="F213" s="74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10"/>
      <c r="AB213" s="11"/>
      <c r="AC213" s="12"/>
      <c r="AD213" s="4"/>
      <c r="AE213" s="4"/>
      <c r="AF213" s="4"/>
      <c r="AG213" s="100"/>
      <c r="AH213" s="100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 t="s">
        <v>94</v>
      </c>
      <c r="AW213" s="4"/>
      <c r="AX213" s="4"/>
      <c r="AY213" s="4"/>
      <c r="AZ213" s="4"/>
      <c r="BA213" s="4"/>
      <c r="BB213" s="87">
        <v>1.6</v>
      </c>
      <c r="BC213" s="87"/>
      <c r="BD213" s="4" t="s">
        <v>1</v>
      </c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5"/>
    </row>
    <row r="214" spans="2:76" ht="12" thickBot="1" x14ac:dyDescent="0.25">
      <c r="B214" s="57"/>
      <c r="C214" s="4"/>
      <c r="D214" s="4"/>
      <c r="E214" s="10"/>
      <c r="F214" s="11"/>
      <c r="G214" s="12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16"/>
      <c r="AB214" s="17"/>
      <c r="AC214" s="18"/>
      <c r="AD214" s="4"/>
      <c r="AE214" s="4"/>
      <c r="AF214" s="4"/>
      <c r="AG214" s="4"/>
      <c r="AH214" s="9"/>
      <c r="AI214" s="4"/>
      <c r="AJ214" s="4"/>
      <c r="AK214" s="4"/>
      <c r="AL214" s="4"/>
      <c r="AM214" s="4"/>
      <c r="AN214" s="4"/>
      <c r="AO214" s="4"/>
      <c r="AP214" s="4"/>
      <c r="AQ214" s="25" t="s">
        <v>19</v>
      </c>
      <c r="AR214" s="4"/>
      <c r="AS214" s="4"/>
      <c r="AT214" s="4"/>
      <c r="AU214" s="4"/>
      <c r="AV214" s="84">
        <f>IF(BG209="yatay delikli tuğla",INDEX(BC225:BC234,MATCH(BC209,AV225:AV234,0),0),IF(BG209="düşey delikli tuğla",INDEX(BI225:BI234,MATCH(BC209,AV225:AV234,0),0),IF(BG209="düşey delikli taşıyıcı tuğla",INDEX(BO225:BO234,MATCH(BC209,AV225:AV234,0),0),"hatalı")))</f>
        <v>3.75</v>
      </c>
      <c r="AW214" s="84"/>
      <c r="AX214" s="4" t="s">
        <v>22</v>
      </c>
      <c r="AY214" s="84">
        <f>+BK199</f>
        <v>3</v>
      </c>
      <c r="AZ214" s="84"/>
      <c r="BA214" s="58" t="s">
        <v>23</v>
      </c>
      <c r="BB214" s="84">
        <f>+BA211</f>
        <v>0.5</v>
      </c>
      <c r="BC214" s="84"/>
      <c r="BD214" s="58" t="s">
        <v>23</v>
      </c>
      <c r="BE214" s="84">
        <f>+BB213</f>
        <v>1.6</v>
      </c>
      <c r="BF214" s="84"/>
      <c r="BG214" s="4" t="s">
        <v>90</v>
      </c>
      <c r="BH214" s="84">
        <f>+AV214*(AY214-BB214-BE214)</f>
        <v>3.3749999999999996</v>
      </c>
      <c r="BI214" s="84"/>
      <c r="BJ214" s="4" t="s">
        <v>9</v>
      </c>
      <c r="BK214" s="4"/>
      <c r="BL214" s="4"/>
      <c r="BM214" s="4" t="s">
        <v>114</v>
      </c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5"/>
    </row>
    <row r="215" spans="2:76" ht="12" thickBot="1" x14ac:dyDescent="0.25">
      <c r="B215" s="57"/>
      <c r="C215" s="76"/>
      <c r="D215" s="77"/>
      <c r="E215" s="16"/>
      <c r="F215" s="17"/>
      <c r="G215" s="18"/>
      <c r="H215" s="79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7"/>
      <c r="AA215" s="16"/>
      <c r="AB215" s="17"/>
      <c r="AC215" s="18"/>
      <c r="AD215" s="79"/>
      <c r="AE215" s="76"/>
      <c r="AF215" s="76"/>
      <c r="AG215" s="76"/>
      <c r="AH215" s="81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84">
        <f>+BA210</f>
        <v>0.25</v>
      </c>
      <c r="AW215" s="84"/>
      <c r="AX215" s="4" t="s">
        <v>22</v>
      </c>
      <c r="AY215" s="84">
        <f>+BA211</f>
        <v>0.5</v>
      </c>
      <c r="AZ215" s="84"/>
      <c r="BA215" s="58" t="s">
        <v>23</v>
      </c>
      <c r="BB215" s="84">
        <f>+BB212</f>
        <v>0.12</v>
      </c>
      <c r="BC215" s="84"/>
      <c r="BD215" s="4" t="s">
        <v>92</v>
      </c>
      <c r="BE215" s="84">
        <v>25</v>
      </c>
      <c r="BF215" s="84"/>
      <c r="BG215" s="58" t="s">
        <v>8</v>
      </c>
      <c r="BH215" s="90">
        <f>+AV215*(AY215-BB215)*BE215</f>
        <v>2.375</v>
      </c>
      <c r="BI215" s="90"/>
      <c r="BJ215" s="55" t="s">
        <v>9</v>
      </c>
      <c r="BK215" s="55"/>
      <c r="BL215" s="4"/>
      <c r="BM215" s="4" t="s">
        <v>115</v>
      </c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5"/>
    </row>
    <row r="216" spans="2:76" ht="12" thickBot="1" x14ac:dyDescent="0.25">
      <c r="B216" s="57"/>
      <c r="C216" s="4"/>
      <c r="D216" s="4"/>
      <c r="E216" s="19"/>
      <c r="F216" s="20"/>
      <c r="G216" s="21"/>
      <c r="H216" s="4"/>
      <c r="I216" s="4"/>
      <c r="J216" s="4"/>
      <c r="K216" s="4"/>
      <c r="L216" s="4"/>
      <c r="M216" s="4"/>
      <c r="N216" s="4"/>
      <c r="O216" s="26" t="s">
        <v>15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19"/>
      <c r="AB216" s="20"/>
      <c r="AC216" s="21"/>
      <c r="AD216" s="4"/>
      <c r="AE216" s="4"/>
      <c r="AF216" s="4"/>
      <c r="AG216" s="4"/>
      <c r="AH216" s="9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 t="s">
        <v>93</v>
      </c>
      <c r="BF216" s="4"/>
      <c r="BG216" s="4"/>
      <c r="BH216" s="84">
        <f>+BH215+BH214</f>
        <v>5.75</v>
      </c>
      <c r="BI216" s="84"/>
      <c r="BJ216" s="4" t="s">
        <v>9</v>
      </c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5"/>
    </row>
    <row r="217" spans="2:76" x14ac:dyDescent="0.2">
      <c r="B217" s="3"/>
      <c r="C217" s="4"/>
      <c r="D217" s="4"/>
      <c r="E217" s="4"/>
      <c r="F217" s="22"/>
      <c r="G217" s="4"/>
      <c r="H217" s="4"/>
      <c r="I217" s="4"/>
      <c r="J217" s="4"/>
      <c r="K217" s="4"/>
      <c r="L217" s="4"/>
      <c r="M217" s="4"/>
      <c r="N217" s="4" t="s">
        <v>2</v>
      </c>
      <c r="O217" s="4"/>
      <c r="P217" s="4"/>
      <c r="Q217" s="87">
        <v>5.0999999999999996</v>
      </c>
      <c r="R217" s="87"/>
      <c r="S217" s="4" t="s">
        <v>1</v>
      </c>
      <c r="T217" s="4"/>
      <c r="U217" s="4"/>
      <c r="V217" s="4"/>
      <c r="W217" s="4"/>
      <c r="X217" s="4"/>
      <c r="Y217" s="4"/>
      <c r="Z217" s="4"/>
      <c r="AA217" s="4"/>
      <c r="AB217" s="75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 t="s">
        <v>54</v>
      </c>
      <c r="AW217" s="4"/>
      <c r="AX217" s="4"/>
      <c r="AY217" s="4"/>
      <c r="AZ217" s="4"/>
      <c r="BA217" s="84">
        <f>+BH216</f>
        <v>5.75</v>
      </c>
      <c r="BB217" s="84"/>
      <c r="BC217" s="58" t="s">
        <v>6</v>
      </c>
      <c r="BD217" s="84">
        <f>+AT206</f>
        <v>3.2</v>
      </c>
      <c r="BE217" s="84"/>
      <c r="BF217" s="4" t="s">
        <v>21</v>
      </c>
      <c r="BG217" s="4">
        <v>12</v>
      </c>
      <c r="BH217" s="58" t="s">
        <v>8</v>
      </c>
      <c r="BI217" s="84">
        <f>+BA217*BD217^2/BG217</f>
        <v>4.9066666666666672</v>
      </c>
      <c r="BJ217" s="84"/>
      <c r="BK217" s="4" t="s">
        <v>25</v>
      </c>
      <c r="BL217" s="4"/>
      <c r="BM217" s="4" t="s">
        <v>36</v>
      </c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5"/>
    </row>
    <row r="218" spans="2:76" x14ac:dyDescent="0.2">
      <c r="B218" s="3"/>
      <c r="C218" s="4"/>
      <c r="D218" s="4"/>
      <c r="E218" s="4"/>
      <c r="F218" s="8"/>
      <c r="G218" s="4"/>
      <c r="H218" s="4"/>
      <c r="I218" s="4"/>
      <c r="J218" s="4"/>
      <c r="K218" s="4"/>
      <c r="L218" s="4"/>
      <c r="M218" s="4"/>
      <c r="N218" s="4"/>
      <c r="O218" s="4"/>
      <c r="P218" s="1" t="str">
        <f>IF(Q217&gt;AE206,"","diğer kenardan uzun olmalı değiştir.")</f>
        <v/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73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 t="s">
        <v>28</v>
      </c>
      <c r="AW218" s="4"/>
      <c r="AX218" s="4"/>
      <c r="AY218" s="4"/>
      <c r="AZ218" s="84">
        <f>-BI217</f>
        <v>-4.9066666666666672</v>
      </c>
      <c r="BA218" s="84"/>
      <c r="BB218" s="4" t="s">
        <v>25</v>
      </c>
      <c r="BC218" s="4"/>
      <c r="BD218" s="4"/>
      <c r="BE218" s="4" t="s">
        <v>36</v>
      </c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5"/>
    </row>
    <row r="219" spans="2:76" ht="12" thickBot="1" x14ac:dyDescent="0.25">
      <c r="B219" s="3"/>
      <c r="C219" s="4"/>
      <c r="D219" s="4"/>
      <c r="E219" s="4"/>
      <c r="F219" s="8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80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 t="s">
        <v>55</v>
      </c>
      <c r="AW219" s="4"/>
      <c r="AX219" s="4"/>
      <c r="AY219" s="4"/>
      <c r="AZ219" s="4"/>
      <c r="BA219" s="84">
        <f>+BA217</f>
        <v>5.75</v>
      </c>
      <c r="BB219" s="84"/>
      <c r="BC219" s="58" t="s">
        <v>6</v>
      </c>
      <c r="BD219" s="84">
        <f>+BD217</f>
        <v>3.2</v>
      </c>
      <c r="BE219" s="84"/>
      <c r="BF219" s="4" t="s">
        <v>7</v>
      </c>
      <c r="BG219" s="4">
        <v>2</v>
      </c>
      <c r="BH219" s="58" t="s">
        <v>8</v>
      </c>
      <c r="BI219" s="84">
        <f>+BA219*BD219/BG219</f>
        <v>9.2000000000000011</v>
      </c>
      <c r="BJ219" s="84"/>
      <c r="BK219" s="4" t="s">
        <v>32</v>
      </c>
      <c r="BL219" s="4"/>
      <c r="BM219" s="4" t="s">
        <v>37</v>
      </c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5"/>
    </row>
    <row r="220" spans="2:76" x14ac:dyDescent="0.2">
      <c r="B220" s="3"/>
      <c r="C220" s="4"/>
      <c r="D220" s="4"/>
      <c r="E220" s="27"/>
      <c r="F220" s="27"/>
      <c r="G220" s="27"/>
      <c r="H220" s="4"/>
      <c r="I220" s="4" t="s">
        <v>10</v>
      </c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27"/>
      <c r="AB220" s="27"/>
      <c r="AC220" s="27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 t="s">
        <v>35</v>
      </c>
      <c r="AW220" s="4"/>
      <c r="AX220" s="4"/>
      <c r="AY220" s="4"/>
      <c r="AZ220" s="84">
        <f>-BI219</f>
        <v>-9.2000000000000011</v>
      </c>
      <c r="BA220" s="84"/>
      <c r="BB220" s="4" t="s">
        <v>32</v>
      </c>
      <c r="BC220" s="4"/>
      <c r="BD220" s="4" t="s">
        <v>37</v>
      </c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5"/>
    </row>
    <row r="221" spans="2:76" x14ac:dyDescent="0.2">
      <c r="B221" s="3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5"/>
    </row>
    <row r="222" spans="2:76" x14ac:dyDescent="0.2">
      <c r="B222" s="3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 t="s">
        <v>5</v>
      </c>
      <c r="W222" s="4"/>
      <c r="X222" s="4"/>
      <c r="Y222" s="4"/>
      <c r="Z222" s="4"/>
      <c r="AA222" s="4"/>
      <c r="AB222" s="4"/>
      <c r="AC222" s="84">
        <f>+R203</f>
        <v>4.5</v>
      </c>
      <c r="AD222" s="84"/>
      <c r="AE222" s="58" t="s">
        <v>6</v>
      </c>
      <c r="AF222" s="84">
        <f>+AE206</f>
        <v>3.2</v>
      </c>
      <c r="AG222" s="84"/>
      <c r="AH222" s="4" t="s">
        <v>7</v>
      </c>
      <c r="AI222" s="4">
        <v>2</v>
      </c>
      <c r="AJ222" s="58" t="s">
        <v>8</v>
      </c>
      <c r="AK222" s="84">
        <f>+AC222*AF222/AI222</f>
        <v>7.2</v>
      </c>
      <c r="AL222" s="84"/>
      <c r="AM222" s="4" t="s">
        <v>9</v>
      </c>
      <c r="AN222" s="4"/>
      <c r="AO222" s="4"/>
      <c r="AP222" s="4"/>
      <c r="AQ222" s="4"/>
      <c r="AR222" s="4"/>
      <c r="AS222" s="4"/>
      <c r="AT222" s="4"/>
      <c r="AU222" s="4"/>
      <c r="AV222" s="86" t="s">
        <v>95</v>
      </c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  <c r="BV222" s="86"/>
      <c r="BW222" s="4"/>
      <c r="BX222" s="5"/>
    </row>
    <row r="223" spans="2:76" x14ac:dyDescent="0.2">
      <c r="B223" s="3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86" t="s">
        <v>96</v>
      </c>
      <c r="AW223" s="86"/>
      <c r="AX223" s="86"/>
      <c r="AY223" s="86"/>
      <c r="AZ223" s="86"/>
      <c r="BA223" s="86"/>
      <c r="BB223" s="86"/>
      <c r="BC223" s="86" t="s">
        <v>97</v>
      </c>
      <c r="BD223" s="86"/>
      <c r="BE223" s="86"/>
      <c r="BF223" s="86"/>
      <c r="BG223" s="86"/>
      <c r="BH223" s="86"/>
      <c r="BI223" s="86" t="s">
        <v>98</v>
      </c>
      <c r="BJ223" s="86"/>
      <c r="BK223" s="86"/>
      <c r="BL223" s="86"/>
      <c r="BM223" s="86"/>
      <c r="BN223" s="86"/>
      <c r="BO223" s="86" t="s">
        <v>99</v>
      </c>
      <c r="BP223" s="86"/>
      <c r="BQ223" s="86"/>
      <c r="BR223" s="86"/>
      <c r="BS223" s="86"/>
      <c r="BT223" s="86"/>
      <c r="BU223" s="86"/>
      <c r="BV223" s="86"/>
      <c r="BW223" s="4"/>
      <c r="BX223" s="5"/>
    </row>
    <row r="224" spans="2:76" ht="12" thickBot="1" x14ac:dyDescent="0.25">
      <c r="B224" s="3"/>
      <c r="C224" s="4"/>
      <c r="D224" s="2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92" t="s">
        <v>100</v>
      </c>
      <c r="AW224" s="92"/>
      <c r="AX224" s="92"/>
      <c r="AY224" s="92"/>
      <c r="AZ224" s="92"/>
      <c r="BA224" s="92"/>
      <c r="BB224" s="92"/>
      <c r="BC224" s="92" t="s">
        <v>101</v>
      </c>
      <c r="BD224" s="92"/>
      <c r="BE224" s="92"/>
      <c r="BF224" s="92"/>
      <c r="BG224" s="92"/>
      <c r="BH224" s="92"/>
      <c r="BI224" s="92" t="s">
        <v>101</v>
      </c>
      <c r="BJ224" s="92"/>
      <c r="BK224" s="92"/>
      <c r="BL224" s="92"/>
      <c r="BM224" s="92"/>
      <c r="BN224" s="92"/>
      <c r="BO224" s="92" t="s">
        <v>101</v>
      </c>
      <c r="BP224" s="92"/>
      <c r="BQ224" s="92"/>
      <c r="BR224" s="92"/>
      <c r="BS224" s="92"/>
      <c r="BT224" s="92"/>
      <c r="BU224" s="92"/>
      <c r="BV224" s="92"/>
      <c r="BW224" s="4"/>
      <c r="BX224" s="5"/>
    </row>
    <row r="225" spans="2:76" ht="12" thickTop="1" x14ac:dyDescent="0.2">
      <c r="B225" s="3"/>
      <c r="C225" s="4"/>
      <c r="D225" s="3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93" t="s">
        <v>102</v>
      </c>
      <c r="AW225" s="93"/>
      <c r="AX225" s="93"/>
      <c r="AY225" s="93"/>
      <c r="AZ225" s="93"/>
      <c r="BA225" s="93"/>
      <c r="BB225" s="93"/>
      <c r="BC225" s="93">
        <v>1.82</v>
      </c>
      <c r="BD225" s="93"/>
      <c r="BE225" s="93"/>
      <c r="BF225" s="93"/>
      <c r="BG225" s="93"/>
      <c r="BH225" s="93"/>
      <c r="BI225" s="93" t="s">
        <v>23</v>
      </c>
      <c r="BJ225" s="93"/>
      <c r="BK225" s="93"/>
      <c r="BL225" s="93"/>
      <c r="BM225" s="93"/>
      <c r="BN225" s="93"/>
      <c r="BO225" s="93">
        <v>2.4</v>
      </c>
      <c r="BP225" s="93"/>
      <c r="BQ225" s="93"/>
      <c r="BR225" s="93"/>
      <c r="BS225" s="93"/>
      <c r="BT225" s="93"/>
      <c r="BU225" s="93"/>
      <c r="BV225" s="93"/>
      <c r="BW225" s="4"/>
      <c r="BX225" s="5"/>
    </row>
    <row r="226" spans="2:76" x14ac:dyDescent="0.2">
      <c r="B226" s="3"/>
      <c r="C226" s="4"/>
      <c r="D226" s="3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86" t="s">
        <v>103</v>
      </c>
      <c r="AW226" s="86"/>
      <c r="AX226" s="86"/>
      <c r="AY226" s="86"/>
      <c r="AZ226" s="86"/>
      <c r="BA226" s="86"/>
      <c r="BB226" s="86"/>
      <c r="BC226" s="86" t="s">
        <v>23</v>
      </c>
      <c r="BD226" s="86"/>
      <c r="BE226" s="86"/>
      <c r="BF226" s="86"/>
      <c r="BG226" s="86"/>
      <c r="BH226" s="86"/>
      <c r="BI226" s="86" t="s">
        <v>23</v>
      </c>
      <c r="BJ226" s="86"/>
      <c r="BK226" s="86"/>
      <c r="BL226" s="86"/>
      <c r="BM226" s="86"/>
      <c r="BN226" s="86"/>
      <c r="BO226" s="86">
        <v>2.4</v>
      </c>
      <c r="BP226" s="86"/>
      <c r="BQ226" s="86"/>
      <c r="BR226" s="86"/>
      <c r="BS226" s="86"/>
      <c r="BT226" s="86"/>
      <c r="BU226" s="86"/>
      <c r="BV226" s="86"/>
      <c r="BW226" s="4"/>
      <c r="BX226" s="5"/>
    </row>
    <row r="227" spans="2:76" x14ac:dyDescent="0.2">
      <c r="B227" s="3"/>
      <c r="C227" s="4"/>
      <c r="D227" s="3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86" t="s">
        <v>104</v>
      </c>
      <c r="AW227" s="86"/>
      <c r="AX227" s="86"/>
      <c r="AY227" s="86"/>
      <c r="AZ227" s="86"/>
      <c r="BA227" s="86"/>
      <c r="BB227" s="86"/>
      <c r="BC227" s="86">
        <v>2.15</v>
      </c>
      <c r="BD227" s="86"/>
      <c r="BE227" s="86"/>
      <c r="BF227" s="86"/>
      <c r="BG227" s="86"/>
      <c r="BH227" s="86"/>
      <c r="BI227" s="86">
        <v>2.15</v>
      </c>
      <c r="BJ227" s="86"/>
      <c r="BK227" s="86"/>
      <c r="BL227" s="86"/>
      <c r="BM227" s="86"/>
      <c r="BN227" s="86"/>
      <c r="BO227" s="86" t="s">
        <v>23</v>
      </c>
      <c r="BP227" s="86"/>
      <c r="BQ227" s="86"/>
      <c r="BR227" s="86"/>
      <c r="BS227" s="86"/>
      <c r="BT227" s="86"/>
      <c r="BU227" s="86"/>
      <c r="BV227" s="86"/>
      <c r="BW227" s="4"/>
      <c r="BX227" s="5"/>
    </row>
    <row r="228" spans="2:76" x14ac:dyDescent="0.2">
      <c r="B228" s="3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86" t="s">
        <v>105</v>
      </c>
      <c r="AW228" s="86"/>
      <c r="AX228" s="86"/>
      <c r="AY228" s="86"/>
      <c r="AZ228" s="86"/>
      <c r="BA228" s="86"/>
      <c r="BB228" s="86"/>
      <c r="BC228" s="86">
        <v>2.4500000000000002</v>
      </c>
      <c r="BD228" s="86"/>
      <c r="BE228" s="86"/>
      <c r="BF228" s="86"/>
      <c r="BG228" s="86"/>
      <c r="BH228" s="86"/>
      <c r="BI228" s="86">
        <v>2.4500000000000002</v>
      </c>
      <c r="BJ228" s="86"/>
      <c r="BK228" s="86"/>
      <c r="BL228" s="86"/>
      <c r="BM228" s="86"/>
      <c r="BN228" s="86"/>
      <c r="BO228" s="86">
        <v>2.85</v>
      </c>
      <c r="BP228" s="86"/>
      <c r="BQ228" s="86"/>
      <c r="BR228" s="86"/>
      <c r="BS228" s="86"/>
      <c r="BT228" s="86"/>
      <c r="BU228" s="86"/>
      <c r="BV228" s="86"/>
      <c r="BW228" s="4"/>
      <c r="BX228" s="5"/>
    </row>
    <row r="229" spans="2:76" x14ac:dyDescent="0.2">
      <c r="B229" s="3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86" t="s">
        <v>106</v>
      </c>
      <c r="AW229" s="86"/>
      <c r="AX229" s="86"/>
      <c r="AY229" s="86"/>
      <c r="AZ229" s="86"/>
      <c r="BA229" s="86"/>
      <c r="BB229" s="86"/>
      <c r="BC229" s="86" t="s">
        <v>23</v>
      </c>
      <c r="BD229" s="86"/>
      <c r="BE229" s="86"/>
      <c r="BF229" s="86"/>
      <c r="BG229" s="86"/>
      <c r="BH229" s="86"/>
      <c r="BI229" s="86">
        <v>2.5</v>
      </c>
      <c r="BJ229" s="86"/>
      <c r="BK229" s="86"/>
      <c r="BL229" s="86"/>
      <c r="BM229" s="86"/>
      <c r="BN229" s="86"/>
      <c r="BO229" s="86" t="s">
        <v>23</v>
      </c>
      <c r="BP229" s="86"/>
      <c r="BQ229" s="86"/>
      <c r="BR229" s="86"/>
      <c r="BS229" s="86"/>
      <c r="BT229" s="86"/>
      <c r="BU229" s="86"/>
      <c r="BV229" s="86"/>
      <c r="BW229" s="4"/>
      <c r="BX229" s="5"/>
    </row>
    <row r="230" spans="2:76" x14ac:dyDescent="0.2">
      <c r="B230" s="3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29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86" t="s">
        <v>107</v>
      </c>
      <c r="AW230" s="86"/>
      <c r="AX230" s="86"/>
      <c r="AY230" s="86"/>
      <c r="AZ230" s="86"/>
      <c r="BA230" s="86"/>
      <c r="BB230" s="86"/>
      <c r="BC230" s="86" t="s">
        <v>23</v>
      </c>
      <c r="BD230" s="86"/>
      <c r="BE230" s="86"/>
      <c r="BF230" s="86"/>
      <c r="BG230" s="86"/>
      <c r="BH230" s="86"/>
      <c r="BI230" s="86">
        <v>2.8</v>
      </c>
      <c r="BJ230" s="86"/>
      <c r="BK230" s="86"/>
      <c r="BL230" s="86"/>
      <c r="BM230" s="86"/>
      <c r="BN230" s="86"/>
      <c r="BO230" s="86" t="s">
        <v>23</v>
      </c>
      <c r="BP230" s="86"/>
      <c r="BQ230" s="86"/>
      <c r="BR230" s="86"/>
      <c r="BS230" s="86"/>
      <c r="BT230" s="86"/>
      <c r="BU230" s="86"/>
      <c r="BV230" s="86"/>
      <c r="BW230" s="4"/>
      <c r="BX230" s="5"/>
    </row>
    <row r="231" spans="2:76" x14ac:dyDescent="0.2">
      <c r="B231" s="3"/>
      <c r="C231" s="4"/>
      <c r="D231" s="4"/>
      <c r="E231" s="4"/>
      <c r="F231" s="4"/>
      <c r="G231" s="4" t="s">
        <v>17</v>
      </c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29" t="s">
        <v>18</v>
      </c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86" t="s">
        <v>108</v>
      </c>
      <c r="AW231" s="86"/>
      <c r="AX231" s="86"/>
      <c r="AY231" s="86"/>
      <c r="AZ231" s="86"/>
      <c r="BA231" s="86"/>
      <c r="BB231" s="86"/>
      <c r="BC231" s="86">
        <v>2.9</v>
      </c>
      <c r="BD231" s="86"/>
      <c r="BE231" s="86"/>
      <c r="BF231" s="86"/>
      <c r="BG231" s="86"/>
      <c r="BH231" s="86"/>
      <c r="BI231" s="86">
        <v>2.95</v>
      </c>
      <c r="BJ231" s="86"/>
      <c r="BK231" s="86"/>
      <c r="BL231" s="86"/>
      <c r="BM231" s="86"/>
      <c r="BN231" s="86"/>
      <c r="BO231" s="86">
        <v>3.75</v>
      </c>
      <c r="BP231" s="86"/>
      <c r="BQ231" s="86"/>
      <c r="BR231" s="86"/>
      <c r="BS231" s="86"/>
      <c r="BT231" s="86"/>
      <c r="BU231" s="86"/>
      <c r="BV231" s="86"/>
      <c r="BW231" s="4"/>
      <c r="BX231" s="5"/>
    </row>
    <row r="232" spans="2:76" x14ac:dyDescent="0.2">
      <c r="B232" s="3"/>
      <c r="C232" s="4"/>
      <c r="D232" s="4"/>
      <c r="E232" s="4"/>
      <c r="F232" s="4"/>
      <c r="G232" s="84" t="s">
        <v>62</v>
      </c>
      <c r="H232" s="84"/>
      <c r="I232" s="84">
        <f>+AE206/2</f>
        <v>1.6</v>
      </c>
      <c r="J232" s="84"/>
      <c r="K232" s="4" t="s">
        <v>1</v>
      </c>
      <c r="L232" s="4"/>
      <c r="M232" s="4"/>
      <c r="N232" s="4"/>
      <c r="O232" s="4"/>
      <c r="P232" s="4"/>
      <c r="Q232" s="84">
        <f>+Q217-AE206</f>
        <v>1.8999999999999995</v>
      </c>
      <c r="R232" s="84"/>
      <c r="S232" s="4" t="s">
        <v>1</v>
      </c>
      <c r="T232" s="4"/>
      <c r="U232" s="4"/>
      <c r="V232" s="84" t="s">
        <v>62</v>
      </c>
      <c r="W232" s="84"/>
      <c r="X232" s="84">
        <f>+I232</f>
        <v>1.6</v>
      </c>
      <c r="Y232" s="84"/>
      <c r="Z232" s="4" t="s">
        <v>1</v>
      </c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86" t="s">
        <v>109</v>
      </c>
      <c r="AW232" s="86"/>
      <c r="AX232" s="86"/>
      <c r="AY232" s="86"/>
      <c r="AZ232" s="86"/>
      <c r="BA232" s="86"/>
      <c r="BB232" s="86"/>
      <c r="BC232" s="86">
        <v>3.35</v>
      </c>
      <c r="BD232" s="86"/>
      <c r="BE232" s="86"/>
      <c r="BF232" s="86"/>
      <c r="BG232" s="86"/>
      <c r="BH232" s="86"/>
      <c r="BI232" s="86">
        <v>3.35</v>
      </c>
      <c r="BJ232" s="86"/>
      <c r="BK232" s="86"/>
      <c r="BL232" s="86"/>
      <c r="BM232" s="86"/>
      <c r="BN232" s="86"/>
      <c r="BO232" s="86" t="s">
        <v>23</v>
      </c>
      <c r="BP232" s="86"/>
      <c r="BQ232" s="86"/>
      <c r="BR232" s="86"/>
      <c r="BS232" s="86"/>
      <c r="BT232" s="86"/>
      <c r="BU232" s="86"/>
      <c r="BV232" s="86"/>
      <c r="BW232" s="4"/>
      <c r="BX232" s="5"/>
    </row>
    <row r="233" spans="2:76" x14ac:dyDescent="0.2">
      <c r="B233" s="3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86" t="s">
        <v>110</v>
      </c>
      <c r="AW233" s="86"/>
      <c r="AX233" s="86"/>
      <c r="AY233" s="86"/>
      <c r="AZ233" s="86"/>
      <c r="BA233" s="86"/>
      <c r="BB233" s="86"/>
      <c r="BC233" s="86">
        <v>3.35</v>
      </c>
      <c r="BD233" s="86"/>
      <c r="BE233" s="86"/>
      <c r="BF233" s="86"/>
      <c r="BG233" s="86"/>
      <c r="BH233" s="86"/>
      <c r="BI233" s="86">
        <v>3.35</v>
      </c>
      <c r="BJ233" s="86"/>
      <c r="BK233" s="86"/>
      <c r="BL233" s="86"/>
      <c r="BM233" s="86"/>
      <c r="BN233" s="86"/>
      <c r="BO233" s="86" t="s">
        <v>23</v>
      </c>
      <c r="BP233" s="86"/>
      <c r="BQ233" s="86"/>
      <c r="BR233" s="86"/>
      <c r="BS233" s="86"/>
      <c r="BT233" s="86"/>
      <c r="BU233" s="86"/>
      <c r="BV233" s="86"/>
      <c r="BW233" s="4"/>
      <c r="BX233" s="5"/>
    </row>
    <row r="234" spans="2:76" x14ac:dyDescent="0.2">
      <c r="B234" s="3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 t="s">
        <v>2</v>
      </c>
      <c r="O234" s="4"/>
      <c r="P234" s="4"/>
      <c r="Q234" s="83">
        <f>+Q217</f>
        <v>5.0999999999999996</v>
      </c>
      <c r="R234" s="83"/>
      <c r="S234" s="4" t="s">
        <v>1</v>
      </c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86" t="s">
        <v>111</v>
      </c>
      <c r="AW234" s="86"/>
      <c r="AX234" s="86"/>
      <c r="AY234" s="86"/>
      <c r="AZ234" s="86"/>
      <c r="BA234" s="86"/>
      <c r="BB234" s="86"/>
      <c r="BC234" s="86">
        <v>3.85</v>
      </c>
      <c r="BD234" s="86"/>
      <c r="BE234" s="86"/>
      <c r="BF234" s="86"/>
      <c r="BG234" s="86"/>
      <c r="BH234" s="86"/>
      <c r="BI234" s="86">
        <v>3.85</v>
      </c>
      <c r="BJ234" s="86"/>
      <c r="BK234" s="86"/>
      <c r="BL234" s="86"/>
      <c r="BM234" s="86"/>
      <c r="BN234" s="86"/>
      <c r="BO234" s="86">
        <v>4.55</v>
      </c>
      <c r="BP234" s="86"/>
      <c r="BQ234" s="86"/>
      <c r="BR234" s="86"/>
      <c r="BS234" s="86"/>
      <c r="BT234" s="86"/>
      <c r="BU234" s="86"/>
      <c r="BV234" s="86"/>
      <c r="BW234" s="4"/>
      <c r="BX234" s="5"/>
    </row>
    <row r="235" spans="2:76" x14ac:dyDescent="0.2">
      <c r="B235" s="3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5"/>
    </row>
    <row r="236" spans="2:76" x14ac:dyDescent="0.2">
      <c r="B236" s="3"/>
      <c r="C236" s="4"/>
      <c r="D236" s="4"/>
      <c r="E236" s="4"/>
      <c r="F236" s="24" t="s">
        <v>52</v>
      </c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5"/>
    </row>
    <row r="237" spans="2:76" x14ac:dyDescent="0.2">
      <c r="B237" s="3"/>
      <c r="C237" s="4"/>
      <c r="D237" s="4"/>
      <c r="E237" s="4"/>
      <c r="F237" s="54" t="s">
        <v>86</v>
      </c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5"/>
    </row>
    <row r="238" spans="2:76" x14ac:dyDescent="0.2">
      <c r="B238" s="3"/>
      <c r="C238" s="4"/>
      <c r="D238" s="4"/>
      <c r="E238" s="4"/>
      <c r="F238" s="4" t="s">
        <v>40</v>
      </c>
      <c r="G238" s="4"/>
      <c r="H238" s="4"/>
      <c r="I238" s="4"/>
      <c r="J238" s="41"/>
      <c r="K238" s="41"/>
      <c r="L238" s="41"/>
      <c r="M238" s="41"/>
      <c r="N238" s="41"/>
      <c r="O238" s="41"/>
      <c r="P238" s="41"/>
      <c r="Q238" s="41"/>
      <c r="R238" s="41"/>
      <c r="S238" s="83">
        <f>+AK222</f>
        <v>7.2</v>
      </c>
      <c r="T238" s="83"/>
      <c r="U238" s="60" t="s">
        <v>6</v>
      </c>
      <c r="V238" s="83">
        <f>+Q234</f>
        <v>5.0999999999999996</v>
      </c>
      <c r="W238" s="83"/>
      <c r="X238" s="41" t="s">
        <v>21</v>
      </c>
      <c r="Y238" s="41">
        <v>12</v>
      </c>
      <c r="Z238" s="41" t="s">
        <v>22</v>
      </c>
      <c r="AA238" s="41">
        <v>1</v>
      </c>
      <c r="AB238" s="60" t="s">
        <v>23</v>
      </c>
      <c r="AC238" s="83">
        <f>+I232</f>
        <v>1.6</v>
      </c>
      <c r="AD238" s="83"/>
      <c r="AE238" s="41" t="s">
        <v>21</v>
      </c>
      <c r="AF238" s="83">
        <f>+Q234</f>
        <v>5.0999999999999996</v>
      </c>
      <c r="AG238" s="83"/>
      <c r="AH238" s="41" t="s">
        <v>41</v>
      </c>
      <c r="AI238" s="41"/>
      <c r="AJ238" s="41">
        <v>2</v>
      </c>
      <c r="AK238" s="60" t="s">
        <v>23</v>
      </c>
      <c r="AL238" s="83">
        <f>+I232</f>
        <v>1.6</v>
      </c>
      <c r="AM238" s="83"/>
      <c r="AN238" s="41" t="s">
        <v>7</v>
      </c>
      <c r="AO238" s="83">
        <f>+Q234</f>
        <v>5.0999999999999996</v>
      </c>
      <c r="AP238" s="83"/>
      <c r="AQ238" s="41" t="s">
        <v>24</v>
      </c>
      <c r="AR238" s="41"/>
      <c r="AS238" s="83">
        <f>S238*V238^2/Y238*(AA238-AC238^2/AF238^2*(AJ238-AL238/AO238))</f>
        <v>13.015882352941176</v>
      </c>
      <c r="AT238" s="83"/>
      <c r="AU238" s="41" t="s">
        <v>25</v>
      </c>
      <c r="AV238" s="41"/>
      <c r="AW238" s="41" t="s">
        <v>36</v>
      </c>
      <c r="AX238" s="41"/>
      <c r="AY238" s="41"/>
      <c r="AZ238" s="41"/>
      <c r="BA238" s="41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5"/>
    </row>
    <row r="239" spans="2:76" x14ac:dyDescent="0.2">
      <c r="B239" s="3"/>
      <c r="C239" s="4"/>
      <c r="D239" s="4"/>
      <c r="E239" s="4"/>
      <c r="F239" s="4" t="s">
        <v>26</v>
      </c>
      <c r="G239" s="4"/>
      <c r="H239" s="4"/>
      <c r="I239" s="4"/>
      <c r="J239" s="83">
        <f>-AS238</f>
        <v>-13.015882352941176</v>
      </c>
      <c r="K239" s="83"/>
      <c r="L239" s="41" t="s">
        <v>25</v>
      </c>
      <c r="M239" s="41"/>
      <c r="N239" s="41"/>
      <c r="O239" s="41" t="s">
        <v>36</v>
      </c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5"/>
    </row>
    <row r="240" spans="2:76" x14ac:dyDescent="0.2">
      <c r="B240" s="3"/>
      <c r="C240" s="4"/>
      <c r="D240" s="4"/>
      <c r="E240" s="4"/>
      <c r="F240" s="4" t="s">
        <v>29</v>
      </c>
      <c r="G240" s="4"/>
      <c r="H240" s="4"/>
      <c r="I240" s="4"/>
      <c r="J240" s="60"/>
      <c r="K240" s="60"/>
      <c r="L240" s="41"/>
      <c r="M240" s="41"/>
      <c r="N240" s="41"/>
      <c r="O240" s="41"/>
      <c r="P240" s="83">
        <f>+Q234</f>
        <v>5.0999999999999996</v>
      </c>
      <c r="Q240" s="83"/>
      <c r="R240" s="60" t="s">
        <v>23</v>
      </c>
      <c r="S240" s="41">
        <v>2</v>
      </c>
      <c r="T240" s="60" t="s">
        <v>6</v>
      </c>
      <c r="U240" s="83">
        <f>+I232</f>
        <v>1.6</v>
      </c>
      <c r="V240" s="83"/>
      <c r="W240" s="60" t="s">
        <v>30</v>
      </c>
      <c r="X240" s="83">
        <f>+P240</f>
        <v>5.0999999999999996</v>
      </c>
      <c r="Y240" s="83"/>
      <c r="Z240" s="41" t="s">
        <v>31</v>
      </c>
      <c r="AA240" s="41">
        <v>2</v>
      </c>
      <c r="AB240" s="60" t="s">
        <v>6</v>
      </c>
      <c r="AC240" s="83">
        <f>+AK222</f>
        <v>7.2</v>
      </c>
      <c r="AD240" s="83"/>
      <c r="AE240" s="41" t="s">
        <v>7</v>
      </c>
      <c r="AF240" s="41">
        <v>2</v>
      </c>
      <c r="AG240" s="60" t="s">
        <v>8</v>
      </c>
      <c r="AH240" s="83">
        <f>(P240-S240*U240+X240)/AA240*AC240/AF240</f>
        <v>12.599999999999998</v>
      </c>
      <c r="AI240" s="83"/>
      <c r="AJ240" s="41" t="s">
        <v>32</v>
      </c>
      <c r="AK240" s="41"/>
      <c r="AL240" s="41" t="s">
        <v>37</v>
      </c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5"/>
    </row>
    <row r="241" spans="2:76" x14ac:dyDescent="0.2">
      <c r="B241" s="3"/>
      <c r="C241" s="4"/>
      <c r="D241" s="4"/>
      <c r="E241" s="4"/>
      <c r="F241" s="4" t="s">
        <v>33</v>
      </c>
      <c r="G241" s="4"/>
      <c r="H241" s="4"/>
      <c r="I241" s="4"/>
      <c r="J241" s="83">
        <f>-AH240</f>
        <v>-12.599999999999998</v>
      </c>
      <c r="K241" s="83"/>
      <c r="L241" s="41" t="s">
        <v>32</v>
      </c>
      <c r="M241" s="41"/>
      <c r="N241" s="41" t="s">
        <v>37</v>
      </c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5"/>
    </row>
    <row r="242" spans="2:76" x14ac:dyDescent="0.2">
      <c r="B242" s="3"/>
      <c r="C242" s="4"/>
      <c r="D242" s="4"/>
      <c r="E242" s="4"/>
      <c r="F242" s="54" t="s">
        <v>113</v>
      </c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5"/>
    </row>
    <row r="243" spans="2:76" x14ac:dyDescent="0.2">
      <c r="B243" s="3"/>
      <c r="C243" s="4"/>
      <c r="D243" s="4"/>
      <c r="E243" s="4"/>
      <c r="F243" s="4" t="s">
        <v>112</v>
      </c>
      <c r="G243" s="4"/>
      <c r="H243" s="4"/>
      <c r="I243" s="4"/>
      <c r="J243" s="4"/>
      <c r="K243" s="4"/>
      <c r="L243" s="4"/>
      <c r="M243" s="87" t="s">
        <v>108</v>
      </c>
      <c r="N243" s="87"/>
      <c r="O243" s="87"/>
      <c r="P243" s="4"/>
      <c r="Q243" s="87" t="s">
        <v>99</v>
      </c>
      <c r="R243" s="87"/>
      <c r="S243" s="87"/>
      <c r="T243" s="87"/>
      <c r="U243" s="87"/>
      <c r="V243" s="87"/>
      <c r="W243" s="87"/>
      <c r="X243" s="87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5"/>
    </row>
    <row r="244" spans="2:76" x14ac:dyDescent="0.2">
      <c r="B244" s="3"/>
      <c r="C244" s="4"/>
      <c r="D244" s="4"/>
      <c r="E244" s="4"/>
      <c r="F244" s="4" t="s">
        <v>88</v>
      </c>
      <c r="G244" s="4"/>
      <c r="H244" s="4"/>
      <c r="I244" s="4"/>
      <c r="J244" s="4"/>
      <c r="K244" s="87">
        <v>0.25</v>
      </c>
      <c r="L244" s="87"/>
      <c r="M244" s="4" t="s">
        <v>1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5"/>
    </row>
    <row r="245" spans="2:76" x14ac:dyDescent="0.2">
      <c r="B245" s="3"/>
      <c r="C245" s="4"/>
      <c r="D245" s="4"/>
      <c r="E245" s="4"/>
      <c r="F245" s="4" t="s">
        <v>89</v>
      </c>
      <c r="G245" s="4"/>
      <c r="H245" s="4"/>
      <c r="I245" s="4"/>
      <c r="J245" s="4"/>
      <c r="K245" s="87">
        <v>0.5</v>
      </c>
      <c r="L245" s="87"/>
      <c r="M245" s="4" t="s">
        <v>1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5"/>
    </row>
    <row r="246" spans="2:76" x14ac:dyDescent="0.2">
      <c r="B246" s="3"/>
      <c r="C246" s="4"/>
      <c r="D246" s="4"/>
      <c r="E246" s="4"/>
      <c r="F246" s="4" t="s">
        <v>91</v>
      </c>
      <c r="G246" s="4"/>
      <c r="H246" s="4"/>
      <c r="I246" s="4"/>
      <c r="J246" s="4"/>
      <c r="K246" s="4"/>
      <c r="L246" s="87">
        <v>0.12</v>
      </c>
      <c r="M246" s="87"/>
      <c r="N246" s="4" t="s">
        <v>1</v>
      </c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5"/>
    </row>
    <row r="247" spans="2:76" x14ac:dyDescent="0.2">
      <c r="B247" s="3"/>
      <c r="C247" s="4"/>
      <c r="D247" s="4"/>
      <c r="E247" s="4"/>
      <c r="F247" s="4" t="s">
        <v>94</v>
      </c>
      <c r="G247" s="4"/>
      <c r="H247" s="4"/>
      <c r="I247" s="4"/>
      <c r="J247" s="4"/>
      <c r="K247" s="4"/>
      <c r="L247" s="87">
        <v>1.6</v>
      </c>
      <c r="M247" s="87"/>
      <c r="N247" s="4" t="s">
        <v>1</v>
      </c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5"/>
    </row>
    <row r="248" spans="2:76" x14ac:dyDescent="0.2">
      <c r="B248" s="3"/>
      <c r="C248" s="4"/>
      <c r="D248" s="4"/>
      <c r="E248" s="4"/>
      <c r="F248" s="84">
        <f>IF(Q243="yatay delikli tuğla",INDEX(BC225:BC234,MATCH(M243,AV225:AV234,0),0),IF(Q243="düşey delikli tuğla",INDEX(BI225:BI234,MATCH(M243,AV225:AV234,0),0),IF(Q243="düşey delikli taşıyıcı tuğla",INDEX(BO225:BO234,MATCH(M243,AV225:AV234,0),0),"hatalı")))</f>
        <v>3.75</v>
      </c>
      <c r="G248" s="84"/>
      <c r="H248" s="4" t="s">
        <v>22</v>
      </c>
      <c r="I248" s="84">
        <f>+BK199</f>
        <v>3</v>
      </c>
      <c r="J248" s="84"/>
      <c r="K248" s="58" t="s">
        <v>23</v>
      </c>
      <c r="L248" s="84">
        <f>+K245</f>
        <v>0.5</v>
      </c>
      <c r="M248" s="84"/>
      <c r="N248" s="58" t="s">
        <v>23</v>
      </c>
      <c r="O248" s="84">
        <f>+L247</f>
        <v>1.6</v>
      </c>
      <c r="P248" s="84"/>
      <c r="Q248" s="4" t="s">
        <v>90</v>
      </c>
      <c r="R248" s="84">
        <f>+F248*(I248-L248-O248)</f>
        <v>3.3749999999999996</v>
      </c>
      <c r="S248" s="84"/>
      <c r="T248" s="4" t="s">
        <v>9</v>
      </c>
      <c r="U248" s="4"/>
      <c r="V248" s="4"/>
      <c r="W248" s="4" t="s">
        <v>114</v>
      </c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5"/>
    </row>
    <row r="249" spans="2:76" x14ac:dyDescent="0.2">
      <c r="B249" s="3"/>
      <c r="C249" s="4"/>
      <c r="D249" s="4"/>
      <c r="E249" s="4"/>
      <c r="F249" s="84">
        <f>+K244</f>
        <v>0.25</v>
      </c>
      <c r="G249" s="84"/>
      <c r="H249" s="4" t="s">
        <v>22</v>
      </c>
      <c r="I249" s="84">
        <f>+K245</f>
        <v>0.5</v>
      </c>
      <c r="J249" s="84"/>
      <c r="K249" s="58" t="s">
        <v>23</v>
      </c>
      <c r="L249" s="84">
        <f>+L246</f>
        <v>0.12</v>
      </c>
      <c r="M249" s="84"/>
      <c r="N249" s="4" t="s">
        <v>92</v>
      </c>
      <c r="O249" s="84">
        <v>25</v>
      </c>
      <c r="P249" s="84"/>
      <c r="Q249" s="58" t="s">
        <v>8</v>
      </c>
      <c r="R249" s="90">
        <f>+F249*(I249-L249)*O249</f>
        <v>2.375</v>
      </c>
      <c r="S249" s="90"/>
      <c r="T249" s="55" t="s">
        <v>9</v>
      </c>
      <c r="U249" s="55"/>
      <c r="V249" s="4"/>
      <c r="W249" s="4" t="s">
        <v>115</v>
      </c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5"/>
    </row>
    <row r="250" spans="2:76" x14ac:dyDescent="0.2">
      <c r="B250" s="3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 t="s">
        <v>93</v>
      </c>
      <c r="P250" s="4"/>
      <c r="Q250" s="4"/>
      <c r="R250" s="84">
        <f>+R249+R248</f>
        <v>5.75</v>
      </c>
      <c r="S250" s="84"/>
      <c r="T250" s="4" t="s">
        <v>9</v>
      </c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5"/>
    </row>
    <row r="251" spans="2:76" x14ac:dyDescent="0.2">
      <c r="B251" s="3"/>
      <c r="C251" s="4"/>
      <c r="D251" s="4"/>
      <c r="E251" s="4"/>
      <c r="F251" s="4" t="s">
        <v>38</v>
      </c>
      <c r="G251" s="4"/>
      <c r="H251" s="4"/>
      <c r="I251" s="4"/>
      <c r="J251" s="4"/>
      <c r="K251" s="84">
        <f>+R250</f>
        <v>5.75</v>
      </c>
      <c r="L251" s="84"/>
      <c r="M251" s="58" t="s">
        <v>6</v>
      </c>
      <c r="N251" s="84">
        <f>+Q234</f>
        <v>5.0999999999999996</v>
      </c>
      <c r="O251" s="84"/>
      <c r="P251" s="4" t="s">
        <v>21</v>
      </c>
      <c r="Q251" s="4">
        <v>12</v>
      </c>
      <c r="R251" s="58" t="s">
        <v>8</v>
      </c>
      <c r="S251" s="84">
        <f>+K251*N251^2/Q251</f>
        <v>12.463124999999998</v>
      </c>
      <c r="T251" s="84"/>
      <c r="U251" s="4" t="s">
        <v>25</v>
      </c>
      <c r="V251" s="4"/>
      <c r="W251" s="4" t="s">
        <v>36</v>
      </c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5"/>
    </row>
    <row r="252" spans="2:76" x14ac:dyDescent="0.2">
      <c r="B252" s="3"/>
      <c r="C252" s="4"/>
      <c r="D252" s="4"/>
      <c r="E252" s="4"/>
      <c r="F252" s="4" t="s">
        <v>48</v>
      </c>
      <c r="G252" s="4"/>
      <c r="H252" s="4"/>
      <c r="I252" s="4"/>
      <c r="J252" s="84">
        <f>-S251</f>
        <v>-12.463124999999998</v>
      </c>
      <c r="K252" s="84"/>
      <c r="L252" s="4" t="s">
        <v>25</v>
      </c>
      <c r="M252" s="4"/>
      <c r="N252" s="4"/>
      <c r="O252" s="4" t="s">
        <v>36</v>
      </c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5"/>
    </row>
    <row r="253" spans="2:76" x14ac:dyDescent="0.2">
      <c r="B253" s="3"/>
      <c r="C253" s="4"/>
      <c r="D253" s="4"/>
      <c r="E253" s="4"/>
      <c r="F253" s="4" t="s">
        <v>39</v>
      </c>
      <c r="G253" s="4"/>
      <c r="H253" s="4"/>
      <c r="I253" s="4"/>
      <c r="J253" s="4"/>
      <c r="K253" s="84">
        <f>+K251</f>
        <v>5.75</v>
      </c>
      <c r="L253" s="84"/>
      <c r="M253" s="58" t="s">
        <v>6</v>
      </c>
      <c r="N253" s="84">
        <f>+N251</f>
        <v>5.0999999999999996</v>
      </c>
      <c r="O253" s="84"/>
      <c r="P253" s="4" t="s">
        <v>7</v>
      </c>
      <c r="Q253" s="4">
        <v>2</v>
      </c>
      <c r="R253" s="58" t="s">
        <v>8</v>
      </c>
      <c r="S253" s="84">
        <f>+K253*N253/Q253</f>
        <v>14.6625</v>
      </c>
      <c r="T253" s="84"/>
      <c r="U253" s="4" t="s">
        <v>32</v>
      </c>
      <c r="V253" s="4"/>
      <c r="W253" s="4" t="s">
        <v>37</v>
      </c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5"/>
    </row>
    <row r="254" spans="2:76" x14ac:dyDescent="0.2">
      <c r="B254" s="3"/>
      <c r="C254" s="4"/>
      <c r="D254" s="4"/>
      <c r="E254" s="4"/>
      <c r="F254" s="4" t="s">
        <v>33</v>
      </c>
      <c r="G254" s="4"/>
      <c r="H254" s="4"/>
      <c r="I254" s="4"/>
      <c r="J254" s="84">
        <f>-S253</f>
        <v>-14.6625</v>
      </c>
      <c r="K254" s="84"/>
      <c r="L254" s="4" t="s">
        <v>32</v>
      </c>
      <c r="M254" s="4"/>
      <c r="N254" s="4" t="s">
        <v>37</v>
      </c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5"/>
    </row>
    <row r="255" spans="2:76" ht="12" thickBot="1" x14ac:dyDescent="0.25">
      <c r="B255" s="30"/>
      <c r="C255" s="31"/>
      <c r="D255" s="31"/>
      <c r="E255" s="31"/>
      <c r="F255" s="31"/>
      <c r="G255" s="31"/>
      <c r="H255" s="31"/>
      <c r="I255" s="31"/>
      <c r="J255" s="61"/>
      <c r="K255" s="6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1"/>
      <c r="BW255" s="31"/>
      <c r="BX255" s="32"/>
    </row>
    <row r="256" spans="2:76" ht="12" thickTop="1" x14ac:dyDescent="0.2">
      <c r="B256" s="33"/>
      <c r="C256" s="34"/>
      <c r="D256" s="34"/>
      <c r="E256" s="34"/>
      <c r="F256" s="34"/>
      <c r="G256" s="34"/>
      <c r="H256" s="34"/>
      <c r="I256" s="34"/>
      <c r="J256" s="37"/>
      <c r="K256" s="37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5"/>
    </row>
    <row r="257" spans="2:76" ht="12" thickBot="1" x14ac:dyDescent="0.25">
      <c r="B257" s="3"/>
      <c r="C257" s="4"/>
      <c r="D257" s="4"/>
      <c r="E257" s="7"/>
      <c r="F257" s="7"/>
      <c r="G257" s="7"/>
      <c r="H257" s="6" t="s">
        <v>60</v>
      </c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7"/>
      <c r="AB257" s="7"/>
      <c r="AC257" s="7"/>
      <c r="AD257" s="4"/>
      <c r="AE257" s="4"/>
      <c r="AF257" s="4"/>
      <c r="AG257" s="1" t="s">
        <v>53</v>
      </c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5"/>
    </row>
    <row r="258" spans="2:76" x14ac:dyDescent="0.2">
      <c r="B258" s="3"/>
      <c r="C258" s="4"/>
      <c r="D258" s="4"/>
      <c r="E258" s="4"/>
      <c r="F258" s="7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73"/>
      <c r="AC258" s="4"/>
      <c r="AD258" s="4"/>
      <c r="AE258" s="4"/>
      <c r="AF258" s="4"/>
      <c r="AG258" s="4"/>
      <c r="AH258" s="4"/>
      <c r="AI258" s="4"/>
      <c r="AJ258" s="4" t="s">
        <v>5</v>
      </c>
      <c r="AK258" s="4"/>
      <c r="AL258" s="4"/>
      <c r="AM258" s="4"/>
      <c r="AN258" s="4"/>
      <c r="AO258" s="4"/>
      <c r="AP258" s="4"/>
      <c r="AQ258" s="84">
        <f>+N265</f>
        <v>4.47</v>
      </c>
      <c r="AR258" s="84"/>
      <c r="AS258" s="58" t="s">
        <v>6</v>
      </c>
      <c r="AT258" s="84">
        <f>+AE268</f>
        <v>1.5</v>
      </c>
      <c r="AU258" s="84"/>
      <c r="AV258" s="4" t="s">
        <v>7</v>
      </c>
      <c r="AW258" s="4">
        <v>2</v>
      </c>
      <c r="AX258" s="58" t="s">
        <v>8</v>
      </c>
      <c r="AY258" s="84">
        <f>+AQ258*AT258/AW258</f>
        <v>3.3525</v>
      </c>
      <c r="AZ258" s="84"/>
      <c r="BA258" s="4" t="s">
        <v>9</v>
      </c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5"/>
    </row>
    <row r="259" spans="2:76" x14ac:dyDescent="0.2">
      <c r="B259" s="3"/>
      <c r="C259" s="4"/>
      <c r="D259" s="4"/>
      <c r="E259" s="4"/>
      <c r="F259" s="7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73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5"/>
    </row>
    <row r="260" spans="2:76" ht="12" thickBot="1" x14ac:dyDescent="0.25">
      <c r="B260" s="3"/>
      <c r="C260" s="4"/>
      <c r="D260" s="4"/>
      <c r="E260" s="4"/>
      <c r="F260" s="7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7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5"/>
    </row>
    <row r="261" spans="2:76" ht="12" thickBot="1" x14ac:dyDescent="0.25">
      <c r="B261" s="57"/>
      <c r="C261" s="4"/>
      <c r="D261" s="4"/>
      <c r="E261" s="10"/>
      <c r="F261" s="11"/>
      <c r="G261" s="11"/>
      <c r="H261" s="12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10"/>
      <c r="AB261" s="11"/>
      <c r="AC261" s="12"/>
      <c r="AD261" s="4"/>
      <c r="AE261" s="4"/>
      <c r="AF261" s="4"/>
      <c r="AG261" s="4"/>
      <c r="AH261" s="9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5"/>
    </row>
    <row r="262" spans="2:76" ht="12" thickBot="1" x14ac:dyDescent="0.25">
      <c r="B262" s="57"/>
      <c r="C262" s="76"/>
      <c r="D262" s="77"/>
      <c r="E262" s="16"/>
      <c r="F262" s="17"/>
      <c r="G262" s="17"/>
      <c r="H262" s="18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7"/>
      <c r="AA262" s="16"/>
      <c r="AB262" s="17"/>
      <c r="AC262" s="18"/>
      <c r="AD262" s="79"/>
      <c r="AE262" s="76"/>
      <c r="AF262" s="76"/>
      <c r="AG262" s="76"/>
      <c r="AH262" s="81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 t="s">
        <v>87</v>
      </c>
      <c r="BF262" s="4"/>
      <c r="BG262" s="4"/>
      <c r="BH262" s="4"/>
      <c r="BI262" s="4"/>
      <c r="BJ262" s="4"/>
      <c r="BK262" s="87">
        <v>3</v>
      </c>
      <c r="BL262" s="87"/>
      <c r="BM262" s="4" t="s">
        <v>1</v>
      </c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5"/>
    </row>
    <row r="263" spans="2:76" ht="12" thickBot="1" x14ac:dyDescent="0.25">
      <c r="B263" s="57"/>
      <c r="C263" s="4"/>
      <c r="D263" s="4"/>
      <c r="E263" s="19"/>
      <c r="F263" s="20"/>
      <c r="G263" s="20"/>
      <c r="H263" s="21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19"/>
      <c r="AB263" s="20"/>
      <c r="AC263" s="21"/>
      <c r="AD263" s="4"/>
      <c r="AE263" s="4"/>
      <c r="AF263" s="4"/>
      <c r="AG263" s="4"/>
      <c r="AH263" s="9"/>
      <c r="AI263" s="4"/>
      <c r="AJ263" s="4"/>
      <c r="AK263" s="4"/>
      <c r="AL263" s="4"/>
      <c r="AM263" s="4"/>
      <c r="AN263" s="4"/>
      <c r="AO263" s="4"/>
      <c r="AP263" s="4"/>
      <c r="AQ263" s="25" t="s">
        <v>20</v>
      </c>
      <c r="AR263" s="25" t="s">
        <v>1</v>
      </c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5"/>
    </row>
    <row r="264" spans="2:76" ht="11.25" customHeight="1" x14ac:dyDescent="0.2">
      <c r="B264" s="3"/>
      <c r="C264" s="4"/>
      <c r="D264" s="4"/>
      <c r="E264" s="4"/>
      <c r="F264" s="3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5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85">
        <f>+AE268/2</f>
        <v>0.75</v>
      </c>
      <c r="AS264" s="4"/>
      <c r="AT264" s="4"/>
      <c r="AU264" s="4"/>
      <c r="AV264" s="24" t="s">
        <v>51</v>
      </c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5"/>
    </row>
    <row r="265" spans="2:76" x14ac:dyDescent="0.2">
      <c r="B265" s="3"/>
      <c r="C265" s="4"/>
      <c r="D265" s="4"/>
      <c r="E265" s="4"/>
      <c r="F265" s="4"/>
      <c r="G265" s="78"/>
      <c r="H265" s="78"/>
      <c r="I265" s="78"/>
      <c r="J265" s="78" t="s">
        <v>3</v>
      </c>
      <c r="K265" s="78"/>
      <c r="L265" s="78"/>
      <c r="M265" s="78"/>
      <c r="N265" s="87">
        <v>4.47</v>
      </c>
      <c r="O265" s="87"/>
      <c r="P265" s="78" t="s">
        <v>4</v>
      </c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3"/>
      <c r="AC265" s="4"/>
      <c r="AD265" s="4"/>
      <c r="AE265" s="4"/>
      <c r="AF265" s="4"/>
      <c r="AG265" s="100" t="s">
        <v>11</v>
      </c>
      <c r="AH265" s="100"/>
      <c r="AI265" s="4"/>
      <c r="AJ265" s="4"/>
      <c r="AK265" s="4"/>
      <c r="AL265" s="4"/>
      <c r="AM265" s="4"/>
      <c r="AN265" s="4"/>
      <c r="AO265" s="4"/>
      <c r="AP265" s="4"/>
      <c r="AQ265" s="4"/>
      <c r="AR265" s="85"/>
      <c r="AS265" s="4"/>
      <c r="AT265" s="4"/>
      <c r="AU265" s="4"/>
      <c r="AV265" s="54" t="s">
        <v>86</v>
      </c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5"/>
    </row>
    <row r="266" spans="2:76" x14ac:dyDescent="0.2">
      <c r="B266" s="3"/>
      <c r="C266" s="4"/>
      <c r="D266" s="4"/>
      <c r="E266" s="4"/>
      <c r="F266" s="4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3"/>
      <c r="AC266" s="4"/>
      <c r="AD266" s="4"/>
      <c r="AE266" s="4"/>
      <c r="AF266" s="4"/>
      <c r="AG266" s="100"/>
      <c r="AH266" s="100"/>
      <c r="AI266" s="4"/>
      <c r="AJ266" s="4"/>
      <c r="AK266" s="4"/>
      <c r="AL266" s="4"/>
      <c r="AM266" s="4"/>
      <c r="AN266" s="4"/>
      <c r="AO266" s="4"/>
      <c r="AP266" s="4"/>
      <c r="AQ266" s="4"/>
      <c r="AR266" s="85"/>
      <c r="AS266" s="4"/>
      <c r="AT266" s="4"/>
      <c r="AU266" s="4"/>
      <c r="AV266" s="4" t="s">
        <v>27</v>
      </c>
      <c r="AW266" s="4"/>
      <c r="AX266" s="4"/>
      <c r="AY266" s="4"/>
      <c r="AZ266" s="41"/>
      <c r="BA266" s="41"/>
      <c r="BB266" s="41"/>
      <c r="BC266" s="41">
        <v>5</v>
      </c>
      <c r="BD266" s="60" t="s">
        <v>6</v>
      </c>
      <c r="BE266" s="83">
        <f>+AY258</f>
        <v>3.3525</v>
      </c>
      <c r="BF266" s="83"/>
      <c r="BG266" s="60" t="s">
        <v>6</v>
      </c>
      <c r="BH266" s="83">
        <f>+AT268</f>
        <v>1.5</v>
      </c>
      <c r="BI266" s="83"/>
      <c r="BJ266" s="41" t="s">
        <v>21</v>
      </c>
      <c r="BK266" s="41">
        <v>96</v>
      </c>
      <c r="BL266" s="60" t="s">
        <v>8</v>
      </c>
      <c r="BM266" s="83">
        <f>+BC266*BE266*BH266^2/BK266</f>
        <v>0.39287109374999996</v>
      </c>
      <c r="BN266" s="83"/>
      <c r="BO266" s="41" t="s">
        <v>25</v>
      </c>
      <c r="BP266" s="4"/>
      <c r="BQ266" s="4" t="s">
        <v>36</v>
      </c>
      <c r="BR266" s="4"/>
      <c r="BS266" s="4"/>
      <c r="BT266" s="4"/>
      <c r="BU266" s="4"/>
      <c r="BV266" s="4"/>
      <c r="BW266" s="4"/>
      <c r="BX266" s="5"/>
    </row>
    <row r="267" spans="2:76" x14ac:dyDescent="0.2">
      <c r="B267" s="3"/>
      <c r="C267" s="4"/>
      <c r="D267" s="4"/>
      <c r="E267" s="4"/>
      <c r="F267" s="4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3"/>
      <c r="AC267" s="4"/>
      <c r="AD267" s="4"/>
      <c r="AE267" s="25" t="s">
        <v>1</v>
      </c>
      <c r="AF267" s="4"/>
      <c r="AG267" s="100"/>
      <c r="AH267" s="100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25" t="s">
        <v>1</v>
      </c>
      <c r="AU267" s="4"/>
      <c r="AV267" s="4" t="s">
        <v>28</v>
      </c>
      <c r="AW267" s="4"/>
      <c r="AX267" s="4"/>
      <c r="AY267" s="4"/>
      <c r="AZ267" s="83">
        <f>-BM266</f>
        <v>-0.39287109374999996</v>
      </c>
      <c r="BA267" s="83"/>
      <c r="BB267" s="41" t="s">
        <v>25</v>
      </c>
      <c r="BC267" s="41"/>
      <c r="BD267" s="41"/>
      <c r="BE267" s="41" t="s">
        <v>36</v>
      </c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"/>
      <c r="BQ267" s="4"/>
      <c r="BR267" s="4"/>
      <c r="BS267" s="4"/>
      <c r="BT267" s="4"/>
      <c r="BU267" s="4"/>
      <c r="BV267" s="4"/>
      <c r="BW267" s="4"/>
      <c r="BX267" s="5"/>
    </row>
    <row r="268" spans="2:76" x14ac:dyDescent="0.2">
      <c r="B268" s="3"/>
      <c r="C268" s="4"/>
      <c r="D268" s="4"/>
      <c r="E268" s="4"/>
      <c r="F268" s="4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3"/>
      <c r="AC268" s="88" t="s">
        <v>16</v>
      </c>
      <c r="AD268" s="4"/>
      <c r="AE268" s="94">
        <v>1.5</v>
      </c>
      <c r="AF268" s="4"/>
      <c r="AG268" s="100"/>
      <c r="AH268" s="100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85">
        <f>+AE268</f>
        <v>1.5</v>
      </c>
      <c r="AU268" s="4"/>
      <c r="AV268" s="4" t="s">
        <v>34</v>
      </c>
      <c r="AW268" s="4"/>
      <c r="AX268" s="4"/>
      <c r="AY268" s="4"/>
      <c r="AZ268" s="41"/>
      <c r="BA268" s="83">
        <f>+AY258</f>
        <v>3.3525</v>
      </c>
      <c r="BB268" s="83"/>
      <c r="BC268" s="60" t="s">
        <v>6</v>
      </c>
      <c r="BD268" s="83">
        <f>+AT268</f>
        <v>1.5</v>
      </c>
      <c r="BE268" s="83"/>
      <c r="BF268" s="41" t="s">
        <v>7</v>
      </c>
      <c r="BG268" s="41">
        <v>4</v>
      </c>
      <c r="BH268" s="60" t="s">
        <v>8</v>
      </c>
      <c r="BI268" s="83">
        <f>+BA268*BD268/BG268</f>
        <v>1.2571875000000001</v>
      </c>
      <c r="BJ268" s="83"/>
      <c r="BK268" s="41" t="s">
        <v>32</v>
      </c>
      <c r="BL268" s="41"/>
      <c r="BM268" s="41" t="s">
        <v>37</v>
      </c>
      <c r="BN268" s="41"/>
      <c r="BO268" s="41"/>
      <c r="BP268" s="4"/>
      <c r="BQ268" s="4"/>
      <c r="BR268" s="4"/>
      <c r="BS268" s="4"/>
      <c r="BT268" s="4"/>
      <c r="BU268" s="4"/>
      <c r="BV268" s="4"/>
      <c r="BW268" s="4"/>
      <c r="BX268" s="5"/>
    </row>
    <row r="269" spans="2:76" x14ac:dyDescent="0.2">
      <c r="B269" s="3"/>
      <c r="C269" s="4"/>
      <c r="D269" s="4"/>
      <c r="E269" s="4"/>
      <c r="F269" s="4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3"/>
      <c r="AC269" s="88"/>
      <c r="AD269" s="4"/>
      <c r="AE269" s="94"/>
      <c r="AF269" s="4"/>
      <c r="AG269" s="100"/>
      <c r="AH269" s="100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85"/>
      <c r="AU269" s="4"/>
      <c r="AV269" s="4" t="s">
        <v>35</v>
      </c>
      <c r="AW269" s="4"/>
      <c r="AX269" s="4"/>
      <c r="AY269" s="4"/>
      <c r="AZ269" s="83">
        <f>-BI268</f>
        <v>-1.2571875000000001</v>
      </c>
      <c r="BA269" s="83"/>
      <c r="BB269" s="41" t="s">
        <v>32</v>
      </c>
      <c r="BC269" s="41"/>
      <c r="BD269" s="41" t="s">
        <v>37</v>
      </c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  <c r="BP269" s="4"/>
      <c r="BQ269" s="4"/>
      <c r="BR269" s="4"/>
      <c r="BS269" s="4"/>
      <c r="BT269" s="4"/>
      <c r="BU269" s="4"/>
      <c r="BV269" s="4"/>
      <c r="BW269" s="4"/>
      <c r="BX269" s="5"/>
    </row>
    <row r="270" spans="2:76" x14ac:dyDescent="0.2">
      <c r="B270" s="3"/>
      <c r="C270" s="4"/>
      <c r="D270" s="4"/>
      <c r="E270" s="4"/>
      <c r="F270" s="4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3"/>
      <c r="AC270" s="88"/>
      <c r="AD270" s="4"/>
      <c r="AE270" s="94"/>
      <c r="AF270" s="4"/>
      <c r="AG270" s="100"/>
      <c r="AH270" s="100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85"/>
      <c r="AU270" s="4"/>
      <c r="AV270" s="54" t="s">
        <v>113</v>
      </c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5"/>
    </row>
    <row r="271" spans="2:76" ht="11.25" customHeight="1" x14ac:dyDescent="0.2">
      <c r="B271" s="3"/>
      <c r="C271" s="4"/>
      <c r="D271" s="4"/>
      <c r="E271" s="4"/>
      <c r="F271" s="4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3"/>
      <c r="AC271" s="4"/>
      <c r="AD271" s="4"/>
      <c r="AE271" s="89" t="s">
        <v>0</v>
      </c>
      <c r="AF271" s="4"/>
      <c r="AG271" s="100"/>
      <c r="AH271" s="100"/>
      <c r="AI271" s="4"/>
      <c r="AJ271" s="4"/>
      <c r="AK271" s="4"/>
      <c r="AL271" s="4"/>
      <c r="AM271" s="4"/>
      <c r="AN271" s="4"/>
      <c r="AO271" s="4"/>
      <c r="AP271" s="4"/>
      <c r="AQ271" s="4"/>
      <c r="AR271" s="25" t="s">
        <v>1</v>
      </c>
      <c r="AS271" s="4"/>
      <c r="AT271" s="89" t="s">
        <v>0</v>
      </c>
      <c r="AU271" s="4"/>
      <c r="AV271" s="4" t="s">
        <v>112</v>
      </c>
      <c r="AW271" s="4"/>
      <c r="AX271" s="4"/>
      <c r="AY271" s="4"/>
      <c r="AZ271" s="4"/>
      <c r="BA271" s="4"/>
      <c r="BB271" s="4"/>
      <c r="BC271" s="87" t="s">
        <v>108</v>
      </c>
      <c r="BD271" s="87"/>
      <c r="BE271" s="87"/>
      <c r="BF271" s="4"/>
      <c r="BG271" s="87" t="s">
        <v>99</v>
      </c>
      <c r="BH271" s="87"/>
      <c r="BI271" s="87"/>
      <c r="BJ271" s="87"/>
      <c r="BK271" s="87"/>
      <c r="BL271" s="87"/>
      <c r="BM271" s="87"/>
      <c r="BN271" s="87"/>
      <c r="BO271" s="4"/>
      <c r="BP271" s="4"/>
      <c r="BQ271" s="4"/>
      <c r="BR271" s="4"/>
      <c r="BS271" s="4"/>
      <c r="BT271" s="4"/>
      <c r="BU271" s="4"/>
      <c r="BV271" s="4"/>
      <c r="BW271" s="4"/>
      <c r="BX271" s="5"/>
    </row>
    <row r="272" spans="2:76" x14ac:dyDescent="0.2">
      <c r="B272" s="3"/>
      <c r="C272" s="4"/>
      <c r="D272" s="4"/>
      <c r="E272" s="4"/>
      <c r="F272" s="4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3"/>
      <c r="AC272" s="4"/>
      <c r="AD272" s="4"/>
      <c r="AE272" s="89"/>
      <c r="AF272" s="4"/>
      <c r="AG272" s="100"/>
      <c r="AH272" s="100"/>
      <c r="AI272" s="4"/>
      <c r="AJ272" s="4"/>
      <c r="AK272" s="4"/>
      <c r="AL272" s="4"/>
      <c r="AM272" s="4"/>
      <c r="AN272" s="4"/>
      <c r="AO272" s="4"/>
      <c r="AP272" s="4"/>
      <c r="AQ272" s="4"/>
      <c r="AR272" s="85">
        <f>+AR264</f>
        <v>0.75</v>
      </c>
      <c r="AS272" s="4"/>
      <c r="AT272" s="89"/>
      <c r="AU272" s="4"/>
      <c r="AV272" s="4" t="s">
        <v>88</v>
      </c>
      <c r="AW272" s="4"/>
      <c r="AX272" s="4"/>
      <c r="AY272" s="4"/>
      <c r="AZ272" s="4"/>
      <c r="BA272" s="87">
        <v>0.25</v>
      </c>
      <c r="BB272" s="87"/>
      <c r="BC272" s="4" t="s">
        <v>1</v>
      </c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5"/>
    </row>
    <row r="273" spans="2:76" x14ac:dyDescent="0.2">
      <c r="B273" s="3"/>
      <c r="C273" s="4"/>
      <c r="D273" s="4"/>
      <c r="E273" s="4"/>
      <c r="F273" s="4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3"/>
      <c r="AC273" s="4"/>
      <c r="AD273" s="4"/>
      <c r="AE273" s="89"/>
      <c r="AF273" s="4"/>
      <c r="AG273" s="100"/>
      <c r="AH273" s="100"/>
      <c r="AI273" s="4"/>
      <c r="AJ273" s="4"/>
      <c r="AK273" s="4"/>
      <c r="AL273" s="4"/>
      <c r="AM273" s="4"/>
      <c r="AN273" s="4"/>
      <c r="AO273" s="4"/>
      <c r="AP273" s="4"/>
      <c r="AQ273" s="4"/>
      <c r="AR273" s="85"/>
      <c r="AS273" s="4"/>
      <c r="AT273" s="89"/>
      <c r="AU273" s="4"/>
      <c r="AV273" s="4" t="s">
        <v>89</v>
      </c>
      <c r="AW273" s="4"/>
      <c r="AX273" s="4"/>
      <c r="AY273" s="4"/>
      <c r="AZ273" s="4"/>
      <c r="BA273" s="87">
        <v>0.5</v>
      </c>
      <c r="BB273" s="87"/>
      <c r="BC273" s="4" t="s">
        <v>1</v>
      </c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5"/>
    </row>
    <row r="274" spans="2:76" ht="12" thickBot="1" x14ac:dyDescent="0.25">
      <c r="B274" s="3"/>
      <c r="C274" s="4"/>
      <c r="D274" s="4"/>
      <c r="E274" s="4"/>
      <c r="F274" s="4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85"/>
      <c r="AS274" s="4"/>
      <c r="AT274" s="4"/>
      <c r="AU274" s="4"/>
      <c r="AV274" s="4" t="s">
        <v>91</v>
      </c>
      <c r="AW274" s="4"/>
      <c r="AX274" s="4"/>
      <c r="AY274" s="4"/>
      <c r="AZ274" s="4"/>
      <c r="BA274" s="4"/>
      <c r="BB274" s="87">
        <v>0.12</v>
      </c>
      <c r="BC274" s="87"/>
      <c r="BD274" s="4" t="s">
        <v>1</v>
      </c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5"/>
    </row>
    <row r="275" spans="2:76" ht="12" thickBot="1" x14ac:dyDescent="0.25">
      <c r="B275" s="3"/>
      <c r="C275" s="4"/>
      <c r="D275" s="4"/>
      <c r="E275" s="4"/>
      <c r="F275" s="39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10"/>
      <c r="AB275" s="11"/>
      <c r="AC275" s="12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 t="s">
        <v>94</v>
      </c>
      <c r="AW275" s="4"/>
      <c r="AX275" s="4"/>
      <c r="AY275" s="4"/>
      <c r="AZ275" s="4"/>
      <c r="BA275" s="4"/>
      <c r="BB275" s="87">
        <v>1.6</v>
      </c>
      <c r="BC275" s="87"/>
      <c r="BD275" s="4" t="s">
        <v>1</v>
      </c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5"/>
    </row>
    <row r="276" spans="2:76" ht="12" thickBot="1" x14ac:dyDescent="0.25">
      <c r="B276" s="57"/>
      <c r="C276" s="4"/>
      <c r="D276" s="4"/>
      <c r="E276" s="10"/>
      <c r="F276" s="11"/>
      <c r="G276" s="12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16"/>
      <c r="AB276" s="17"/>
      <c r="AC276" s="18"/>
      <c r="AD276" s="4"/>
      <c r="AE276" s="4"/>
      <c r="AF276" s="4"/>
      <c r="AG276" s="4"/>
      <c r="AH276" s="9"/>
      <c r="AI276" s="4"/>
      <c r="AJ276" s="4"/>
      <c r="AK276" s="4"/>
      <c r="AL276" s="4"/>
      <c r="AM276" s="4"/>
      <c r="AN276" s="4"/>
      <c r="AO276" s="4"/>
      <c r="AP276" s="4"/>
      <c r="AQ276" s="25" t="s">
        <v>19</v>
      </c>
      <c r="AR276" s="4"/>
      <c r="AS276" s="4"/>
      <c r="AT276" s="4"/>
      <c r="AU276" s="4"/>
      <c r="AV276" s="84">
        <f>IF(BG271="yatay delikli tuğla",INDEX(BC288:BC297,MATCH(BC271,AV288:AV297,0),0),IF(BG271="düşey delikli tuğla",INDEX(BI288:BI297,MATCH(BC271,AV288:AV297,0),0),IF(BG271="düşey delikli taşıyıcı tuğla",INDEX(BO288:BO297,MATCH(BC271,AV288:AV297,0),0),"hatalı")))</f>
        <v>3.75</v>
      </c>
      <c r="AW276" s="84"/>
      <c r="AX276" s="4" t="s">
        <v>22</v>
      </c>
      <c r="AY276" s="84">
        <f>+BK262</f>
        <v>3</v>
      </c>
      <c r="AZ276" s="84"/>
      <c r="BA276" s="58" t="s">
        <v>23</v>
      </c>
      <c r="BB276" s="84">
        <f>+BA273</f>
        <v>0.5</v>
      </c>
      <c r="BC276" s="84"/>
      <c r="BD276" s="58" t="s">
        <v>23</v>
      </c>
      <c r="BE276" s="84">
        <f>+BB275</f>
        <v>1.6</v>
      </c>
      <c r="BF276" s="84"/>
      <c r="BG276" s="4" t="s">
        <v>90</v>
      </c>
      <c r="BH276" s="84">
        <f>+AV276*(AY276-BB276-BE276)</f>
        <v>3.3749999999999996</v>
      </c>
      <c r="BI276" s="84"/>
      <c r="BJ276" s="4" t="s">
        <v>9</v>
      </c>
      <c r="BK276" s="4"/>
      <c r="BL276" s="4"/>
      <c r="BM276" s="4" t="s">
        <v>114</v>
      </c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5"/>
    </row>
    <row r="277" spans="2:76" ht="12" thickBot="1" x14ac:dyDescent="0.25">
      <c r="B277" s="57"/>
      <c r="C277" s="76"/>
      <c r="D277" s="77"/>
      <c r="E277" s="16"/>
      <c r="F277" s="17"/>
      <c r="G277" s="18"/>
      <c r="H277" s="79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7"/>
      <c r="AA277" s="16"/>
      <c r="AB277" s="17"/>
      <c r="AC277" s="18"/>
      <c r="AD277" s="79"/>
      <c r="AE277" s="76"/>
      <c r="AF277" s="76"/>
      <c r="AG277" s="76"/>
      <c r="AH277" s="81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84">
        <f>+BA272</f>
        <v>0.25</v>
      </c>
      <c r="AW277" s="84"/>
      <c r="AX277" s="4" t="s">
        <v>22</v>
      </c>
      <c r="AY277" s="84">
        <f>+BA273</f>
        <v>0.5</v>
      </c>
      <c r="AZ277" s="84"/>
      <c r="BA277" s="58" t="s">
        <v>23</v>
      </c>
      <c r="BB277" s="84">
        <f>+BB274</f>
        <v>0.12</v>
      </c>
      <c r="BC277" s="84"/>
      <c r="BD277" s="4" t="s">
        <v>92</v>
      </c>
      <c r="BE277" s="84">
        <v>25</v>
      </c>
      <c r="BF277" s="84"/>
      <c r="BG277" s="58" t="s">
        <v>8</v>
      </c>
      <c r="BH277" s="90">
        <f>+AV277*(AY277-BB277)*BE277</f>
        <v>2.375</v>
      </c>
      <c r="BI277" s="90"/>
      <c r="BJ277" s="55" t="s">
        <v>9</v>
      </c>
      <c r="BK277" s="55"/>
      <c r="BL277" s="4"/>
      <c r="BM277" s="4" t="s">
        <v>115</v>
      </c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5"/>
    </row>
    <row r="278" spans="2:76" ht="12" thickBot="1" x14ac:dyDescent="0.25">
      <c r="B278" s="57"/>
      <c r="C278" s="4"/>
      <c r="D278" s="4"/>
      <c r="E278" s="19"/>
      <c r="F278" s="20"/>
      <c r="G278" s="21"/>
      <c r="H278" s="4"/>
      <c r="I278" s="4"/>
      <c r="J278" s="4"/>
      <c r="K278" s="4"/>
      <c r="L278" s="4"/>
      <c r="M278" s="4"/>
      <c r="N278" s="4"/>
      <c r="O278" s="26" t="s">
        <v>15</v>
      </c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19"/>
      <c r="AB278" s="20"/>
      <c r="AC278" s="21"/>
      <c r="AD278" s="4"/>
      <c r="AE278" s="4"/>
      <c r="AF278" s="4"/>
      <c r="AG278" s="4"/>
      <c r="AH278" s="9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 t="s">
        <v>93</v>
      </c>
      <c r="BF278" s="4"/>
      <c r="BG278" s="4"/>
      <c r="BH278" s="84">
        <f>+BH277+BH276</f>
        <v>5.75</v>
      </c>
      <c r="BI278" s="84"/>
      <c r="BJ278" s="4" t="s">
        <v>9</v>
      </c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5"/>
    </row>
    <row r="279" spans="2:76" x14ac:dyDescent="0.2">
      <c r="B279" s="3"/>
      <c r="C279" s="4"/>
      <c r="D279" s="4"/>
      <c r="E279" s="4"/>
      <c r="F279" s="75"/>
      <c r="G279" s="4"/>
      <c r="H279" s="4"/>
      <c r="I279" s="4"/>
      <c r="J279" s="4"/>
      <c r="K279" s="4"/>
      <c r="L279" s="4"/>
      <c r="M279" s="4"/>
      <c r="N279" s="4" t="s">
        <v>2</v>
      </c>
      <c r="O279" s="4"/>
      <c r="P279" s="4"/>
      <c r="Q279" s="87">
        <v>4</v>
      </c>
      <c r="R279" s="87"/>
      <c r="S279" s="4" t="s">
        <v>1</v>
      </c>
      <c r="T279" s="4"/>
      <c r="U279" s="4"/>
      <c r="V279" s="4"/>
      <c r="W279" s="4"/>
      <c r="X279" s="4"/>
      <c r="Y279" s="4"/>
      <c r="Z279" s="4"/>
      <c r="AA279" s="4"/>
      <c r="AB279" s="75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 t="s">
        <v>54</v>
      </c>
      <c r="AW279" s="4"/>
      <c r="AX279" s="4"/>
      <c r="AY279" s="4"/>
      <c r="AZ279" s="4"/>
      <c r="BA279" s="84">
        <f>+BH278</f>
        <v>5.75</v>
      </c>
      <c r="BB279" s="84"/>
      <c r="BC279" s="58" t="s">
        <v>6</v>
      </c>
      <c r="BD279" s="84">
        <f>+AT268</f>
        <v>1.5</v>
      </c>
      <c r="BE279" s="84"/>
      <c r="BF279" s="4" t="s">
        <v>21</v>
      </c>
      <c r="BG279" s="4">
        <v>12</v>
      </c>
      <c r="BH279" s="58" t="s">
        <v>8</v>
      </c>
      <c r="BI279" s="84">
        <f>+BA279*BD279^2/BG279</f>
        <v>1.078125</v>
      </c>
      <c r="BJ279" s="84"/>
      <c r="BK279" s="4" t="s">
        <v>25</v>
      </c>
      <c r="BL279" s="4"/>
      <c r="BM279" s="4" t="s">
        <v>36</v>
      </c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5"/>
    </row>
    <row r="280" spans="2:76" x14ac:dyDescent="0.2">
      <c r="B280" s="3"/>
      <c r="C280" s="4"/>
      <c r="D280" s="4"/>
      <c r="E280" s="4"/>
      <c r="F280" s="73"/>
      <c r="G280" s="4"/>
      <c r="H280" s="4"/>
      <c r="I280" s="4"/>
      <c r="J280" s="4"/>
      <c r="K280" s="4"/>
      <c r="L280" s="4"/>
      <c r="M280" s="4"/>
      <c r="N280" s="4"/>
      <c r="O280" s="4"/>
      <c r="P280" s="1" t="str">
        <f>IF(Q279&gt;AE268,"","diğer kenardan uzun olmalı değiştir.")</f>
        <v/>
      </c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73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 t="s">
        <v>28</v>
      </c>
      <c r="AW280" s="4"/>
      <c r="AX280" s="4"/>
      <c r="AY280" s="4"/>
      <c r="AZ280" s="84">
        <f>-BI279</f>
        <v>-1.078125</v>
      </c>
      <c r="BA280" s="84"/>
      <c r="BB280" s="4" t="s">
        <v>25</v>
      </c>
      <c r="BC280" s="4"/>
      <c r="BD280" s="4"/>
      <c r="BE280" s="4" t="s">
        <v>36</v>
      </c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5"/>
    </row>
    <row r="281" spans="2:76" ht="12" thickBot="1" x14ac:dyDescent="0.25">
      <c r="B281" s="3"/>
      <c r="C281" s="4"/>
      <c r="D281" s="4"/>
      <c r="E281" s="4"/>
      <c r="F281" s="7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7"/>
      <c r="AB281" s="80"/>
      <c r="AC281" s="7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 t="s">
        <v>55</v>
      </c>
      <c r="AW281" s="4"/>
      <c r="AX281" s="4"/>
      <c r="AY281" s="4"/>
      <c r="AZ281" s="4"/>
      <c r="BA281" s="84">
        <f>+BA279</f>
        <v>5.75</v>
      </c>
      <c r="BB281" s="84"/>
      <c r="BC281" s="58" t="s">
        <v>6</v>
      </c>
      <c r="BD281" s="84">
        <f>+BD279</f>
        <v>1.5</v>
      </c>
      <c r="BE281" s="84"/>
      <c r="BF281" s="4" t="s">
        <v>7</v>
      </c>
      <c r="BG281" s="4">
        <v>2</v>
      </c>
      <c r="BH281" s="58" t="s">
        <v>8</v>
      </c>
      <c r="BI281" s="84">
        <f>+BA281*BD281/BG281</f>
        <v>4.3125</v>
      </c>
      <c r="BJ281" s="84"/>
      <c r="BK281" s="4" t="s">
        <v>32</v>
      </c>
      <c r="BL281" s="4"/>
      <c r="BM281" s="4" t="s">
        <v>37</v>
      </c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5"/>
    </row>
    <row r="282" spans="2:76" x14ac:dyDescent="0.2">
      <c r="B282" s="3"/>
      <c r="C282" s="4"/>
      <c r="D282" s="4"/>
      <c r="E282" s="27"/>
      <c r="F282" s="27"/>
      <c r="G282" s="27"/>
      <c r="H282" s="4"/>
      <c r="I282" s="4" t="s">
        <v>10</v>
      </c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 t="s">
        <v>35</v>
      </c>
      <c r="AW282" s="4"/>
      <c r="AX282" s="4"/>
      <c r="AY282" s="4"/>
      <c r="AZ282" s="84">
        <f>-BI281</f>
        <v>-4.3125</v>
      </c>
      <c r="BA282" s="84"/>
      <c r="BB282" s="4" t="s">
        <v>32</v>
      </c>
      <c r="BC282" s="4"/>
      <c r="BD282" s="4" t="s">
        <v>37</v>
      </c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5"/>
    </row>
    <row r="283" spans="2:76" x14ac:dyDescent="0.2">
      <c r="B283" s="3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5"/>
    </row>
    <row r="284" spans="2:76" x14ac:dyDescent="0.2">
      <c r="B284" s="3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 t="s">
        <v>5</v>
      </c>
      <c r="W284" s="4"/>
      <c r="X284" s="4"/>
      <c r="Y284" s="4"/>
      <c r="Z284" s="4"/>
      <c r="AA284" s="4"/>
      <c r="AB284" s="4"/>
      <c r="AC284" s="84">
        <f>+N265</f>
        <v>4.47</v>
      </c>
      <c r="AD284" s="84"/>
      <c r="AE284" s="58" t="s">
        <v>6</v>
      </c>
      <c r="AF284" s="84">
        <f>+AE268</f>
        <v>1.5</v>
      </c>
      <c r="AG284" s="84"/>
      <c r="AH284" s="4" t="s">
        <v>7</v>
      </c>
      <c r="AI284" s="4">
        <v>2</v>
      </c>
      <c r="AJ284" s="58" t="s">
        <v>8</v>
      </c>
      <c r="AK284" s="84">
        <f>+AC284*AF284/AI284</f>
        <v>3.3525</v>
      </c>
      <c r="AL284" s="84"/>
      <c r="AM284" s="4" t="s">
        <v>9</v>
      </c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5"/>
    </row>
    <row r="285" spans="2:76" x14ac:dyDescent="0.2">
      <c r="B285" s="3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86" t="s">
        <v>95</v>
      </c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  <c r="BT285" s="86"/>
      <c r="BU285" s="86"/>
      <c r="BV285" s="86"/>
      <c r="BW285" s="4"/>
      <c r="BX285" s="5"/>
    </row>
    <row r="286" spans="2:76" x14ac:dyDescent="0.2">
      <c r="B286" s="3"/>
      <c r="C286" s="4"/>
      <c r="D286" s="2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86" t="s">
        <v>96</v>
      </c>
      <c r="AW286" s="86"/>
      <c r="AX286" s="86"/>
      <c r="AY286" s="86"/>
      <c r="AZ286" s="86"/>
      <c r="BA286" s="86"/>
      <c r="BB286" s="86"/>
      <c r="BC286" s="86" t="s">
        <v>97</v>
      </c>
      <c r="BD286" s="86"/>
      <c r="BE286" s="86"/>
      <c r="BF286" s="86"/>
      <c r="BG286" s="86"/>
      <c r="BH286" s="86"/>
      <c r="BI286" s="86" t="s">
        <v>98</v>
      </c>
      <c r="BJ286" s="86"/>
      <c r="BK286" s="86"/>
      <c r="BL286" s="86"/>
      <c r="BM286" s="86"/>
      <c r="BN286" s="86"/>
      <c r="BO286" s="86" t="s">
        <v>99</v>
      </c>
      <c r="BP286" s="86"/>
      <c r="BQ286" s="86"/>
      <c r="BR286" s="86"/>
      <c r="BS286" s="86"/>
      <c r="BT286" s="86"/>
      <c r="BU286" s="86"/>
      <c r="BV286" s="86"/>
      <c r="BW286" s="4"/>
      <c r="BX286" s="5"/>
    </row>
    <row r="287" spans="2:76" ht="12" thickBot="1" x14ac:dyDescent="0.25">
      <c r="B287" s="3"/>
      <c r="C287" s="4"/>
      <c r="D287" s="3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92" t="s">
        <v>100</v>
      </c>
      <c r="AW287" s="92"/>
      <c r="AX287" s="92"/>
      <c r="AY287" s="92"/>
      <c r="AZ287" s="92"/>
      <c r="BA287" s="92"/>
      <c r="BB287" s="92"/>
      <c r="BC287" s="92" t="s">
        <v>101</v>
      </c>
      <c r="BD287" s="92"/>
      <c r="BE287" s="92"/>
      <c r="BF287" s="92"/>
      <c r="BG287" s="92"/>
      <c r="BH287" s="92"/>
      <c r="BI287" s="92" t="s">
        <v>101</v>
      </c>
      <c r="BJ287" s="92"/>
      <c r="BK287" s="92"/>
      <c r="BL287" s="92"/>
      <c r="BM287" s="92"/>
      <c r="BN287" s="92"/>
      <c r="BO287" s="92" t="s">
        <v>101</v>
      </c>
      <c r="BP287" s="92"/>
      <c r="BQ287" s="92"/>
      <c r="BR287" s="92"/>
      <c r="BS287" s="92"/>
      <c r="BT287" s="92"/>
      <c r="BU287" s="92"/>
      <c r="BV287" s="92"/>
      <c r="BW287" s="4"/>
      <c r="BX287" s="5"/>
    </row>
    <row r="288" spans="2:76" ht="12" thickTop="1" x14ac:dyDescent="0.2">
      <c r="B288" s="3"/>
      <c r="C288" s="4"/>
      <c r="D288" s="36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93" t="s">
        <v>102</v>
      </c>
      <c r="AW288" s="93"/>
      <c r="AX288" s="93"/>
      <c r="AY288" s="93"/>
      <c r="AZ288" s="93"/>
      <c r="BA288" s="93"/>
      <c r="BB288" s="93"/>
      <c r="BC288" s="93">
        <v>1.82</v>
      </c>
      <c r="BD288" s="93"/>
      <c r="BE288" s="93"/>
      <c r="BF288" s="93"/>
      <c r="BG288" s="93"/>
      <c r="BH288" s="93"/>
      <c r="BI288" s="93" t="s">
        <v>23</v>
      </c>
      <c r="BJ288" s="93"/>
      <c r="BK288" s="93"/>
      <c r="BL288" s="93"/>
      <c r="BM288" s="93"/>
      <c r="BN288" s="93"/>
      <c r="BO288" s="93">
        <v>2.4</v>
      </c>
      <c r="BP288" s="93"/>
      <c r="BQ288" s="93"/>
      <c r="BR288" s="93"/>
      <c r="BS288" s="93"/>
      <c r="BT288" s="93"/>
      <c r="BU288" s="93"/>
      <c r="BV288" s="93"/>
      <c r="BW288" s="4"/>
      <c r="BX288" s="5"/>
    </row>
    <row r="289" spans="2:76" x14ac:dyDescent="0.2">
      <c r="B289" s="3"/>
      <c r="C289" s="4"/>
      <c r="D289" s="36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86" t="s">
        <v>103</v>
      </c>
      <c r="AW289" s="86"/>
      <c r="AX289" s="86"/>
      <c r="AY289" s="86"/>
      <c r="AZ289" s="86"/>
      <c r="BA289" s="86"/>
      <c r="BB289" s="86"/>
      <c r="BC289" s="86" t="s">
        <v>23</v>
      </c>
      <c r="BD289" s="86"/>
      <c r="BE289" s="86"/>
      <c r="BF289" s="86"/>
      <c r="BG289" s="86"/>
      <c r="BH289" s="86"/>
      <c r="BI289" s="86" t="s">
        <v>23</v>
      </c>
      <c r="BJ289" s="86"/>
      <c r="BK289" s="86"/>
      <c r="BL289" s="86"/>
      <c r="BM289" s="86"/>
      <c r="BN289" s="86"/>
      <c r="BO289" s="86">
        <v>2.4</v>
      </c>
      <c r="BP289" s="86"/>
      <c r="BQ289" s="86"/>
      <c r="BR289" s="86"/>
      <c r="BS289" s="86"/>
      <c r="BT289" s="86"/>
      <c r="BU289" s="86"/>
      <c r="BV289" s="86"/>
      <c r="BW289" s="4"/>
      <c r="BX289" s="5"/>
    </row>
    <row r="290" spans="2:76" x14ac:dyDescent="0.2">
      <c r="B290" s="3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86" t="s">
        <v>104</v>
      </c>
      <c r="AW290" s="86"/>
      <c r="AX290" s="86"/>
      <c r="AY290" s="86"/>
      <c r="AZ290" s="86"/>
      <c r="BA290" s="86"/>
      <c r="BB290" s="86"/>
      <c r="BC290" s="86">
        <v>2.15</v>
      </c>
      <c r="BD290" s="86"/>
      <c r="BE290" s="86"/>
      <c r="BF290" s="86"/>
      <c r="BG290" s="86"/>
      <c r="BH290" s="86"/>
      <c r="BI290" s="86">
        <v>2.15</v>
      </c>
      <c r="BJ290" s="86"/>
      <c r="BK290" s="86"/>
      <c r="BL290" s="86"/>
      <c r="BM290" s="86"/>
      <c r="BN290" s="86"/>
      <c r="BO290" s="86" t="s">
        <v>23</v>
      </c>
      <c r="BP290" s="86"/>
      <c r="BQ290" s="86"/>
      <c r="BR290" s="86"/>
      <c r="BS290" s="86"/>
      <c r="BT290" s="86"/>
      <c r="BU290" s="86"/>
      <c r="BV290" s="86"/>
      <c r="BW290" s="4"/>
      <c r="BX290" s="5"/>
    </row>
    <row r="291" spans="2:76" x14ac:dyDescent="0.2">
      <c r="B291" s="3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86" t="s">
        <v>105</v>
      </c>
      <c r="AW291" s="86"/>
      <c r="AX291" s="86"/>
      <c r="AY291" s="86"/>
      <c r="AZ291" s="86"/>
      <c r="BA291" s="86"/>
      <c r="BB291" s="86"/>
      <c r="BC291" s="86">
        <v>2.4500000000000002</v>
      </c>
      <c r="BD291" s="86"/>
      <c r="BE291" s="86"/>
      <c r="BF291" s="86"/>
      <c r="BG291" s="86"/>
      <c r="BH291" s="86"/>
      <c r="BI291" s="86">
        <v>2.4500000000000002</v>
      </c>
      <c r="BJ291" s="86"/>
      <c r="BK291" s="86"/>
      <c r="BL291" s="86"/>
      <c r="BM291" s="86"/>
      <c r="BN291" s="86"/>
      <c r="BO291" s="86">
        <v>2.85</v>
      </c>
      <c r="BP291" s="86"/>
      <c r="BQ291" s="86"/>
      <c r="BR291" s="86"/>
      <c r="BS291" s="86"/>
      <c r="BT291" s="86"/>
      <c r="BU291" s="86"/>
      <c r="BV291" s="86"/>
      <c r="BW291" s="4"/>
      <c r="BX291" s="5"/>
    </row>
    <row r="292" spans="2:76" x14ac:dyDescent="0.2">
      <c r="B292" s="3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86" t="s">
        <v>106</v>
      </c>
      <c r="AW292" s="86"/>
      <c r="AX292" s="86"/>
      <c r="AY292" s="86"/>
      <c r="AZ292" s="86"/>
      <c r="BA292" s="86"/>
      <c r="BB292" s="86"/>
      <c r="BC292" s="86" t="s">
        <v>23</v>
      </c>
      <c r="BD292" s="86"/>
      <c r="BE292" s="86"/>
      <c r="BF292" s="86"/>
      <c r="BG292" s="86"/>
      <c r="BH292" s="86"/>
      <c r="BI292" s="86">
        <v>2.5</v>
      </c>
      <c r="BJ292" s="86"/>
      <c r="BK292" s="86"/>
      <c r="BL292" s="86"/>
      <c r="BM292" s="86"/>
      <c r="BN292" s="86"/>
      <c r="BO292" s="86" t="s">
        <v>23</v>
      </c>
      <c r="BP292" s="86"/>
      <c r="BQ292" s="86"/>
      <c r="BR292" s="86"/>
      <c r="BS292" s="86"/>
      <c r="BT292" s="86"/>
      <c r="BU292" s="86"/>
      <c r="BV292" s="86"/>
      <c r="BW292" s="4"/>
      <c r="BX292" s="5"/>
    </row>
    <row r="293" spans="2:76" x14ac:dyDescent="0.2">
      <c r="B293" s="3"/>
      <c r="C293" s="4"/>
      <c r="D293" s="4"/>
      <c r="E293" s="4"/>
      <c r="F293" s="4"/>
      <c r="G293" s="4" t="s">
        <v>17</v>
      </c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29" t="s">
        <v>18</v>
      </c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86" t="s">
        <v>107</v>
      </c>
      <c r="AW293" s="86"/>
      <c r="AX293" s="86"/>
      <c r="AY293" s="86"/>
      <c r="AZ293" s="86"/>
      <c r="BA293" s="86"/>
      <c r="BB293" s="86"/>
      <c r="BC293" s="86" t="s">
        <v>23</v>
      </c>
      <c r="BD293" s="86"/>
      <c r="BE293" s="86"/>
      <c r="BF293" s="86"/>
      <c r="BG293" s="86"/>
      <c r="BH293" s="86"/>
      <c r="BI293" s="86">
        <v>2.8</v>
      </c>
      <c r="BJ293" s="86"/>
      <c r="BK293" s="86"/>
      <c r="BL293" s="86"/>
      <c r="BM293" s="86"/>
      <c r="BN293" s="86"/>
      <c r="BO293" s="86" t="s">
        <v>23</v>
      </c>
      <c r="BP293" s="86"/>
      <c r="BQ293" s="86"/>
      <c r="BR293" s="86"/>
      <c r="BS293" s="86"/>
      <c r="BT293" s="86"/>
      <c r="BU293" s="86"/>
      <c r="BV293" s="86"/>
      <c r="BW293" s="4"/>
      <c r="BX293" s="5"/>
    </row>
    <row r="294" spans="2:76" x14ac:dyDescent="0.2">
      <c r="B294" s="3"/>
      <c r="C294" s="4"/>
      <c r="D294" s="4"/>
      <c r="E294" s="4"/>
      <c r="F294" s="4"/>
      <c r="G294" s="4"/>
      <c r="H294" s="4"/>
      <c r="I294" s="4"/>
      <c r="J294" s="4"/>
      <c r="K294" s="84" t="s">
        <v>62</v>
      </c>
      <c r="L294" s="84"/>
      <c r="M294" s="84">
        <f>+Q279-AE268/2</f>
        <v>3.25</v>
      </c>
      <c r="N294" s="84"/>
      <c r="O294" s="4" t="s">
        <v>1</v>
      </c>
      <c r="P294" s="4"/>
      <c r="Q294" s="84"/>
      <c r="R294" s="84"/>
      <c r="S294" s="4"/>
      <c r="T294" s="4"/>
      <c r="U294" s="4"/>
      <c r="V294" s="84" t="s">
        <v>63</v>
      </c>
      <c r="W294" s="84"/>
      <c r="X294" s="84">
        <f>+AE268/2</f>
        <v>0.75</v>
      </c>
      <c r="Y294" s="84"/>
      <c r="Z294" s="4" t="s">
        <v>1</v>
      </c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86" t="s">
        <v>108</v>
      </c>
      <c r="AW294" s="86"/>
      <c r="AX294" s="86"/>
      <c r="AY294" s="86"/>
      <c r="AZ294" s="86"/>
      <c r="BA294" s="86"/>
      <c r="BB294" s="86"/>
      <c r="BC294" s="86">
        <v>2.9</v>
      </c>
      <c r="BD294" s="86"/>
      <c r="BE294" s="86"/>
      <c r="BF294" s="86"/>
      <c r="BG294" s="86"/>
      <c r="BH294" s="86"/>
      <c r="BI294" s="86">
        <v>2.95</v>
      </c>
      <c r="BJ294" s="86"/>
      <c r="BK294" s="86"/>
      <c r="BL294" s="86"/>
      <c r="BM294" s="86"/>
      <c r="BN294" s="86"/>
      <c r="BO294" s="86">
        <v>3.75</v>
      </c>
      <c r="BP294" s="86"/>
      <c r="BQ294" s="86"/>
      <c r="BR294" s="86"/>
      <c r="BS294" s="86"/>
      <c r="BT294" s="86"/>
      <c r="BU294" s="86"/>
      <c r="BV294" s="86"/>
      <c r="BW294" s="4"/>
      <c r="BX294" s="5"/>
    </row>
    <row r="295" spans="2:76" x14ac:dyDescent="0.2">
      <c r="B295" s="3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86" t="s">
        <v>109</v>
      </c>
      <c r="AW295" s="86"/>
      <c r="AX295" s="86"/>
      <c r="AY295" s="86"/>
      <c r="AZ295" s="86"/>
      <c r="BA295" s="86"/>
      <c r="BB295" s="86"/>
      <c r="BC295" s="86">
        <v>3.35</v>
      </c>
      <c r="BD295" s="86"/>
      <c r="BE295" s="86"/>
      <c r="BF295" s="86"/>
      <c r="BG295" s="86"/>
      <c r="BH295" s="86"/>
      <c r="BI295" s="86">
        <v>3.35</v>
      </c>
      <c r="BJ295" s="86"/>
      <c r="BK295" s="86"/>
      <c r="BL295" s="86"/>
      <c r="BM295" s="86"/>
      <c r="BN295" s="86"/>
      <c r="BO295" s="86" t="s">
        <v>23</v>
      </c>
      <c r="BP295" s="86"/>
      <c r="BQ295" s="86"/>
      <c r="BR295" s="86"/>
      <c r="BS295" s="86"/>
      <c r="BT295" s="86"/>
      <c r="BU295" s="86"/>
      <c r="BV295" s="86"/>
      <c r="BW295" s="4"/>
      <c r="BX295" s="5"/>
    </row>
    <row r="296" spans="2:76" x14ac:dyDescent="0.2">
      <c r="B296" s="3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 t="s">
        <v>2</v>
      </c>
      <c r="O296" s="4"/>
      <c r="P296" s="4"/>
      <c r="Q296" s="83">
        <f>+M294+X294</f>
        <v>4</v>
      </c>
      <c r="R296" s="83"/>
      <c r="S296" s="4" t="s">
        <v>1</v>
      </c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7"/>
      <c r="AV296" s="86" t="s">
        <v>110</v>
      </c>
      <c r="AW296" s="86"/>
      <c r="AX296" s="86"/>
      <c r="AY296" s="86"/>
      <c r="AZ296" s="86"/>
      <c r="BA296" s="86"/>
      <c r="BB296" s="86"/>
      <c r="BC296" s="86">
        <v>3.35</v>
      </c>
      <c r="BD296" s="86"/>
      <c r="BE296" s="86"/>
      <c r="BF296" s="86"/>
      <c r="BG296" s="86"/>
      <c r="BH296" s="86"/>
      <c r="BI296" s="86">
        <v>3.35</v>
      </c>
      <c r="BJ296" s="86"/>
      <c r="BK296" s="86"/>
      <c r="BL296" s="86"/>
      <c r="BM296" s="86"/>
      <c r="BN296" s="86"/>
      <c r="BO296" s="86" t="s">
        <v>23</v>
      </c>
      <c r="BP296" s="86"/>
      <c r="BQ296" s="86"/>
      <c r="BR296" s="86"/>
      <c r="BS296" s="86"/>
      <c r="BT296" s="86"/>
      <c r="BU296" s="86"/>
      <c r="BV296" s="86"/>
      <c r="BW296" s="4"/>
      <c r="BX296" s="5"/>
    </row>
    <row r="297" spans="2:76" x14ac:dyDescent="0.2">
      <c r="B297" s="3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86" t="s">
        <v>111</v>
      </c>
      <c r="AW297" s="86"/>
      <c r="AX297" s="86"/>
      <c r="AY297" s="86"/>
      <c r="AZ297" s="86"/>
      <c r="BA297" s="86"/>
      <c r="BB297" s="86"/>
      <c r="BC297" s="86">
        <v>3.85</v>
      </c>
      <c r="BD297" s="86"/>
      <c r="BE297" s="86"/>
      <c r="BF297" s="86"/>
      <c r="BG297" s="86"/>
      <c r="BH297" s="86"/>
      <c r="BI297" s="86">
        <v>3.85</v>
      </c>
      <c r="BJ297" s="86"/>
      <c r="BK297" s="86"/>
      <c r="BL297" s="86"/>
      <c r="BM297" s="86"/>
      <c r="BN297" s="86"/>
      <c r="BO297" s="86">
        <v>4.55</v>
      </c>
      <c r="BP297" s="86"/>
      <c r="BQ297" s="86"/>
      <c r="BR297" s="86"/>
      <c r="BS297" s="86"/>
      <c r="BT297" s="86"/>
      <c r="BU297" s="86"/>
      <c r="BV297" s="86"/>
      <c r="BW297" s="4"/>
      <c r="BX297" s="5"/>
    </row>
    <row r="298" spans="2:76" x14ac:dyDescent="0.2">
      <c r="B298" s="3"/>
      <c r="C298" s="4"/>
      <c r="D298" s="4"/>
      <c r="E298" s="4"/>
      <c r="F298" s="4"/>
      <c r="G298" s="24" t="s">
        <v>52</v>
      </c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5"/>
    </row>
    <row r="299" spans="2:76" x14ac:dyDescent="0.2">
      <c r="B299" s="3"/>
      <c r="C299" s="4"/>
      <c r="D299" s="4"/>
      <c r="E299" s="4"/>
      <c r="F299" s="4"/>
      <c r="G299" s="54" t="s">
        <v>86</v>
      </c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5"/>
    </row>
    <row r="300" spans="2:76" x14ac:dyDescent="0.2">
      <c r="B300" s="3"/>
      <c r="C300" s="4"/>
      <c r="D300" s="4"/>
      <c r="E300" s="4"/>
      <c r="F300" s="4"/>
      <c r="G300" s="4" t="s">
        <v>78</v>
      </c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5"/>
    </row>
    <row r="301" spans="2:76" x14ac:dyDescent="0.2">
      <c r="B301" s="3"/>
      <c r="C301" s="4"/>
      <c r="D301" s="4"/>
      <c r="E301" s="4"/>
      <c r="F301" s="4"/>
      <c r="G301" s="4" t="s">
        <v>79</v>
      </c>
      <c r="H301" s="4"/>
      <c r="I301" s="4">
        <v>5</v>
      </c>
      <c r="J301" s="58" t="s">
        <v>23</v>
      </c>
      <c r="K301" s="4">
        <v>5</v>
      </c>
      <c r="L301" s="4" t="s">
        <v>22</v>
      </c>
      <c r="M301" s="84">
        <f>+X294</f>
        <v>0.75</v>
      </c>
      <c r="N301" s="84"/>
      <c r="O301" s="58" t="s">
        <v>7</v>
      </c>
      <c r="P301" s="84">
        <f>+Q296</f>
        <v>4</v>
      </c>
      <c r="Q301" s="84"/>
      <c r="R301" s="48" t="s">
        <v>77</v>
      </c>
      <c r="S301" s="4">
        <v>3</v>
      </c>
      <c r="T301" s="4" t="s">
        <v>22</v>
      </c>
      <c r="U301" s="84">
        <f>+X294</f>
        <v>0.75</v>
      </c>
      <c r="V301" s="84"/>
      <c r="W301" s="4" t="s">
        <v>7</v>
      </c>
      <c r="X301" s="84">
        <f>+Q296</f>
        <v>4</v>
      </c>
      <c r="Y301" s="84"/>
      <c r="Z301" s="4" t="s">
        <v>75</v>
      </c>
      <c r="AA301" s="4"/>
      <c r="AB301" s="4">
        <v>60</v>
      </c>
      <c r="AC301" s="58" t="s">
        <v>6</v>
      </c>
      <c r="AD301" s="84">
        <f>+AK284</f>
        <v>3.3525</v>
      </c>
      <c r="AE301" s="84"/>
      <c r="AF301" s="58" t="s">
        <v>6</v>
      </c>
      <c r="AG301" s="84">
        <f>+Q296</f>
        <v>4</v>
      </c>
      <c r="AH301" s="84"/>
      <c r="AI301" s="4" t="s">
        <v>76</v>
      </c>
      <c r="AJ301" s="84">
        <f>(I301-K301*(M301/P301)^3+S301*(U301/X301)^4)/AB301*AD301*AG301^2</f>
        <v>4.4438495178222652</v>
      </c>
      <c r="AK301" s="84"/>
      <c r="AL301" s="4" t="s">
        <v>25</v>
      </c>
      <c r="AM301" s="4"/>
      <c r="AN301" s="4"/>
      <c r="AO301" s="4" t="s">
        <v>36</v>
      </c>
      <c r="AP301" s="4"/>
      <c r="AQ301" s="4"/>
      <c r="AR301" s="4"/>
      <c r="AS301" s="4"/>
      <c r="AT301" s="58"/>
      <c r="AU301" s="4"/>
      <c r="AV301" s="4"/>
      <c r="AW301" s="58"/>
      <c r="AX301" s="4"/>
      <c r="AY301" s="58"/>
      <c r="AZ301" s="4"/>
      <c r="BA301" s="4"/>
      <c r="BB301" s="4"/>
      <c r="BC301" s="4"/>
      <c r="BD301" s="58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5"/>
    </row>
    <row r="302" spans="2:76" x14ac:dyDescent="0.2">
      <c r="B302" s="3"/>
      <c r="C302" s="4"/>
      <c r="D302" s="4"/>
      <c r="E302" s="4"/>
      <c r="F302" s="4"/>
      <c r="G302" s="4" t="s">
        <v>71</v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5"/>
    </row>
    <row r="303" spans="2:76" x14ac:dyDescent="0.2">
      <c r="B303" s="3"/>
      <c r="C303" s="4"/>
      <c r="D303" s="4"/>
      <c r="E303" s="4"/>
      <c r="F303" s="4"/>
      <c r="G303" s="4" t="s">
        <v>72</v>
      </c>
      <c r="H303" s="4"/>
      <c r="I303" s="4"/>
      <c r="J303" s="4">
        <v>5</v>
      </c>
      <c r="K303" s="58" t="s">
        <v>23</v>
      </c>
      <c r="L303" s="4">
        <v>10</v>
      </c>
      <c r="M303" s="4" t="s">
        <v>22</v>
      </c>
      <c r="N303" s="84">
        <f>+X294</f>
        <v>0.75</v>
      </c>
      <c r="O303" s="84"/>
      <c r="P303" s="58" t="s">
        <v>7</v>
      </c>
      <c r="Q303" s="84">
        <f>+Q296</f>
        <v>4</v>
      </c>
      <c r="R303" s="84"/>
      <c r="S303" s="48" t="s">
        <v>73</v>
      </c>
      <c r="T303" s="4">
        <v>10</v>
      </c>
      <c r="U303" s="58" t="s">
        <v>22</v>
      </c>
      <c r="V303" s="84">
        <f>+X294</f>
        <v>0.75</v>
      </c>
      <c r="W303" s="84"/>
      <c r="X303" s="4" t="s">
        <v>7</v>
      </c>
      <c r="Y303" s="84">
        <f>+Q296</f>
        <v>4</v>
      </c>
      <c r="Z303" s="84"/>
      <c r="AA303" s="4" t="s">
        <v>74</v>
      </c>
      <c r="AB303" s="4">
        <v>3</v>
      </c>
      <c r="AC303" s="4" t="s">
        <v>22</v>
      </c>
      <c r="AD303" s="84">
        <f>+X294</f>
        <v>0.75</v>
      </c>
      <c r="AE303" s="84"/>
      <c r="AF303" s="4" t="s">
        <v>7</v>
      </c>
      <c r="AG303" s="84">
        <f>+Q296</f>
        <v>4</v>
      </c>
      <c r="AH303" s="84"/>
      <c r="AI303" s="4" t="s">
        <v>75</v>
      </c>
      <c r="AJ303" s="4"/>
      <c r="AK303" s="4">
        <v>60</v>
      </c>
      <c r="AL303" s="58" t="s">
        <v>6</v>
      </c>
      <c r="AM303" s="84">
        <f>+AK284</f>
        <v>3.3525</v>
      </c>
      <c r="AN303" s="84"/>
      <c r="AO303" s="58" t="s">
        <v>6</v>
      </c>
      <c r="AP303" s="84">
        <f>+Q296</f>
        <v>4</v>
      </c>
      <c r="AQ303" s="84"/>
      <c r="AR303" s="4" t="s">
        <v>76</v>
      </c>
      <c r="AS303" s="84">
        <f>-(J303-L303*(N303/Q303)^2+T303*(V303/Y303)^3-AB303*(AD303/AG303)^4)/AK303*AM303*AP303^2</f>
        <v>-4.2113189392089847</v>
      </c>
      <c r="AT303" s="84"/>
      <c r="AU303" s="4" t="s">
        <v>25</v>
      </c>
      <c r="AV303" s="4"/>
      <c r="AW303" s="4"/>
      <c r="AX303" s="4" t="s">
        <v>36</v>
      </c>
      <c r="AY303" s="58"/>
      <c r="AZ303" s="4"/>
      <c r="BA303" s="4"/>
      <c r="BB303" s="4"/>
      <c r="BC303" s="4"/>
      <c r="BD303" s="58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5"/>
    </row>
    <row r="304" spans="2:76" x14ac:dyDescent="0.2">
      <c r="B304" s="3"/>
      <c r="C304" s="4"/>
      <c r="D304" s="4"/>
      <c r="E304" s="4"/>
      <c r="F304" s="4"/>
      <c r="G304" s="4" t="s">
        <v>64</v>
      </c>
      <c r="H304" s="4"/>
      <c r="I304" s="58"/>
      <c r="J304" s="58"/>
      <c r="K304" s="58"/>
      <c r="L304" s="58"/>
      <c r="M304" s="58"/>
      <c r="N304" s="4"/>
      <c r="O304" s="4"/>
      <c r="P304" s="58"/>
      <c r="Q304" s="58">
        <v>3</v>
      </c>
      <c r="R304" s="58" t="s">
        <v>65</v>
      </c>
      <c r="S304" s="84">
        <f>+X294</f>
        <v>0.75</v>
      </c>
      <c r="T304" s="84"/>
      <c r="U304" s="58" t="s">
        <v>7</v>
      </c>
      <c r="V304" s="84">
        <f>+Q296</f>
        <v>4</v>
      </c>
      <c r="W304" s="84"/>
      <c r="X304" s="4" t="s">
        <v>66</v>
      </c>
      <c r="Y304" s="4"/>
      <c r="Z304" s="4">
        <v>6</v>
      </c>
      <c r="AA304" s="58" t="s">
        <v>6</v>
      </c>
      <c r="AB304" s="84">
        <f>+AK284</f>
        <v>3.3525</v>
      </c>
      <c r="AC304" s="84"/>
      <c r="AD304" s="58" t="s">
        <v>6</v>
      </c>
      <c r="AE304" s="84">
        <f>+Q296</f>
        <v>4</v>
      </c>
      <c r="AF304" s="84"/>
      <c r="AG304" s="58" t="s">
        <v>8</v>
      </c>
      <c r="AH304" s="84">
        <f>(Q304-(S304/V304)^2)/Z304*AB304*AE304</f>
        <v>6.62642578125</v>
      </c>
      <c r="AI304" s="84"/>
      <c r="AJ304" s="4" t="s">
        <v>32</v>
      </c>
      <c r="AK304" s="4"/>
      <c r="AL304" s="4" t="s">
        <v>37</v>
      </c>
      <c r="AM304" s="58"/>
      <c r="AN304" s="58"/>
      <c r="AO304" s="4"/>
      <c r="AP304" s="4"/>
      <c r="AQ304" s="58"/>
      <c r="AR304" s="58"/>
      <c r="AS304" s="58"/>
      <c r="AT304" s="4"/>
      <c r="AU304" s="4"/>
      <c r="AV304" s="58"/>
      <c r="AW304" s="58"/>
      <c r="AX304" s="58"/>
      <c r="AY304" s="58"/>
      <c r="AZ304" s="58"/>
      <c r="BA304" s="58"/>
      <c r="BB304" s="4"/>
      <c r="BC304" s="4"/>
      <c r="BD304" s="58"/>
      <c r="BE304" s="58"/>
      <c r="BF304" s="58"/>
      <c r="BG304" s="4"/>
      <c r="BH304" s="4"/>
      <c r="BI304" s="58"/>
      <c r="BJ304" s="58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5"/>
    </row>
    <row r="305" spans="2:76" x14ac:dyDescent="0.2">
      <c r="B305" s="3"/>
      <c r="C305" s="4"/>
      <c r="D305" s="4"/>
      <c r="E305" s="4"/>
      <c r="F305" s="4"/>
      <c r="G305" s="4" t="s">
        <v>70</v>
      </c>
      <c r="H305" s="4"/>
      <c r="I305" s="58"/>
      <c r="J305" s="58"/>
      <c r="K305" s="58"/>
      <c r="L305" s="58"/>
      <c r="M305" s="58"/>
      <c r="N305" s="4"/>
      <c r="O305" s="4"/>
      <c r="P305" s="58"/>
      <c r="Q305" s="58"/>
      <c r="R305" s="58"/>
      <c r="S305" s="58"/>
      <c r="T305" s="4">
        <v>3</v>
      </c>
      <c r="U305" s="58" t="s">
        <v>23</v>
      </c>
      <c r="V305" s="58">
        <v>3</v>
      </c>
      <c r="W305" s="58" t="s">
        <v>6</v>
      </c>
      <c r="X305" s="84">
        <f>+X294</f>
        <v>0.75</v>
      </c>
      <c r="Y305" s="84"/>
      <c r="Z305" s="4" t="s">
        <v>7</v>
      </c>
      <c r="AA305" s="84">
        <f>+Q296</f>
        <v>4</v>
      </c>
      <c r="AB305" s="84"/>
      <c r="AC305" s="4" t="s">
        <v>67</v>
      </c>
      <c r="AD305" s="84">
        <f>+X294</f>
        <v>0.75</v>
      </c>
      <c r="AE305" s="84"/>
      <c r="AF305" s="58" t="s">
        <v>7</v>
      </c>
      <c r="AG305" s="84">
        <f>+Q296</f>
        <v>4</v>
      </c>
      <c r="AH305" s="84"/>
      <c r="AI305" s="48" t="s">
        <v>68</v>
      </c>
      <c r="AJ305" s="4"/>
      <c r="AK305" s="4">
        <v>6</v>
      </c>
      <c r="AL305" s="58" t="s">
        <v>6</v>
      </c>
      <c r="AM305" s="84">
        <f>+AK284</f>
        <v>3.3525</v>
      </c>
      <c r="AN305" s="84"/>
      <c r="AO305" s="58" t="s">
        <v>6</v>
      </c>
      <c r="AP305" s="84">
        <f>+Q296</f>
        <v>4</v>
      </c>
      <c r="AQ305" s="84"/>
      <c r="AR305" s="58" t="s">
        <v>8</v>
      </c>
      <c r="AS305" s="84">
        <f>-(T305-V305*X305/AA305+(AD305/AG305)^2)/AK305*AM305*AP305</f>
        <v>-5.5263867187500004</v>
      </c>
      <c r="AT305" s="84"/>
      <c r="AU305" s="4" t="s">
        <v>32</v>
      </c>
      <c r="AV305" s="58"/>
      <c r="AW305" s="4" t="s">
        <v>37</v>
      </c>
      <c r="AX305" s="58"/>
      <c r="AY305" s="58"/>
      <c r="AZ305" s="58"/>
      <c r="BA305" s="58"/>
      <c r="BB305" s="4"/>
      <c r="BC305" s="4"/>
      <c r="BD305" s="58"/>
      <c r="BE305" s="58"/>
      <c r="BF305" s="58"/>
      <c r="BG305" s="4"/>
      <c r="BH305" s="4"/>
      <c r="BI305" s="58"/>
      <c r="BJ305" s="58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5"/>
    </row>
    <row r="306" spans="2:76" x14ac:dyDescent="0.2">
      <c r="B306" s="3"/>
      <c r="C306" s="4"/>
      <c r="D306" s="4"/>
      <c r="E306" s="4"/>
      <c r="F306" s="4"/>
      <c r="G306" s="54" t="s">
        <v>113</v>
      </c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58"/>
      <c r="AM306" s="58"/>
      <c r="AN306" s="58"/>
      <c r="AO306" s="58"/>
      <c r="AP306" s="58"/>
      <c r="AQ306" s="58"/>
      <c r="AR306" s="58"/>
      <c r="AS306" s="58"/>
      <c r="AT306" s="58"/>
      <c r="AU306" s="4"/>
      <c r="AV306" s="58"/>
      <c r="AW306" s="4"/>
      <c r="AX306" s="58"/>
      <c r="AY306" s="58"/>
      <c r="AZ306" s="58"/>
      <c r="BA306" s="58"/>
      <c r="BB306" s="4"/>
      <c r="BC306" s="4"/>
      <c r="BD306" s="58"/>
      <c r="BE306" s="58"/>
      <c r="BF306" s="58"/>
      <c r="BG306" s="4"/>
      <c r="BH306" s="4"/>
      <c r="BI306" s="58"/>
      <c r="BJ306" s="58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5"/>
    </row>
    <row r="307" spans="2:76" x14ac:dyDescent="0.2">
      <c r="B307" s="3"/>
      <c r="C307" s="4"/>
      <c r="D307" s="4"/>
      <c r="E307" s="4"/>
      <c r="F307" s="4"/>
      <c r="G307" s="4" t="s">
        <v>112</v>
      </c>
      <c r="H307" s="4"/>
      <c r="I307" s="4"/>
      <c r="J307" s="4"/>
      <c r="K307" s="4"/>
      <c r="L307" s="4"/>
      <c r="M307" s="4"/>
      <c r="N307" s="87" t="s">
        <v>108</v>
      </c>
      <c r="O307" s="87"/>
      <c r="P307" s="87"/>
      <c r="Q307" s="4"/>
      <c r="R307" s="87" t="s">
        <v>99</v>
      </c>
      <c r="S307" s="87"/>
      <c r="T307" s="87"/>
      <c r="U307" s="87"/>
      <c r="V307" s="87"/>
      <c r="W307" s="87"/>
      <c r="X307" s="87"/>
      <c r="Y307" s="87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58"/>
      <c r="AM307" s="58"/>
      <c r="AN307" s="58"/>
      <c r="AO307" s="58"/>
      <c r="AP307" s="58"/>
      <c r="AQ307" s="58"/>
      <c r="AR307" s="58"/>
      <c r="AS307" s="58"/>
      <c r="AT307" s="58"/>
      <c r="AU307" s="4"/>
      <c r="AV307" s="58"/>
      <c r="AW307" s="4"/>
      <c r="AX307" s="58"/>
      <c r="AY307" s="58"/>
      <c r="AZ307" s="58"/>
      <c r="BA307" s="58"/>
      <c r="BB307" s="4"/>
      <c r="BC307" s="4"/>
      <c r="BD307" s="58"/>
      <c r="BE307" s="58"/>
      <c r="BF307" s="58"/>
      <c r="BG307" s="4"/>
      <c r="BH307" s="4"/>
      <c r="BI307" s="58"/>
      <c r="BJ307" s="58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5"/>
    </row>
    <row r="308" spans="2:76" x14ac:dyDescent="0.2">
      <c r="B308" s="3"/>
      <c r="C308" s="4"/>
      <c r="D308" s="4"/>
      <c r="E308" s="4"/>
      <c r="F308" s="4"/>
      <c r="G308" s="4" t="s">
        <v>88</v>
      </c>
      <c r="H308" s="4"/>
      <c r="I308" s="4"/>
      <c r="J308" s="4"/>
      <c r="K308" s="4"/>
      <c r="L308" s="87">
        <v>0.25</v>
      </c>
      <c r="M308" s="87"/>
      <c r="N308" s="4" t="s">
        <v>1</v>
      </c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58"/>
      <c r="AM308" s="58"/>
      <c r="AN308" s="58"/>
      <c r="AO308" s="58"/>
      <c r="AP308" s="58"/>
      <c r="AQ308" s="58"/>
      <c r="AR308" s="58"/>
      <c r="AS308" s="58"/>
      <c r="AT308" s="58"/>
      <c r="AU308" s="4"/>
      <c r="AV308" s="58"/>
      <c r="AW308" s="4"/>
      <c r="AX308" s="58"/>
      <c r="AY308" s="58"/>
      <c r="AZ308" s="58"/>
      <c r="BA308" s="58"/>
      <c r="BB308" s="4"/>
      <c r="BC308" s="4"/>
      <c r="BD308" s="58"/>
      <c r="BE308" s="58"/>
      <c r="BF308" s="58"/>
      <c r="BG308" s="4"/>
      <c r="BH308" s="4"/>
      <c r="BI308" s="58"/>
      <c r="BJ308" s="58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5"/>
    </row>
    <row r="309" spans="2:76" x14ac:dyDescent="0.2">
      <c r="B309" s="3"/>
      <c r="C309" s="4"/>
      <c r="D309" s="4"/>
      <c r="E309" s="4"/>
      <c r="F309" s="4"/>
      <c r="G309" s="4" t="s">
        <v>89</v>
      </c>
      <c r="H309" s="4"/>
      <c r="I309" s="4"/>
      <c r="J309" s="4"/>
      <c r="K309" s="4"/>
      <c r="L309" s="87">
        <v>0.5</v>
      </c>
      <c r="M309" s="87"/>
      <c r="N309" s="4" t="s">
        <v>1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58"/>
      <c r="AM309" s="58"/>
      <c r="AN309" s="58"/>
      <c r="AO309" s="58"/>
      <c r="AP309" s="58"/>
      <c r="AQ309" s="58"/>
      <c r="AR309" s="58"/>
      <c r="AS309" s="58"/>
      <c r="AT309" s="58"/>
      <c r="AU309" s="4"/>
      <c r="AV309" s="58"/>
      <c r="AW309" s="4"/>
      <c r="AX309" s="58"/>
      <c r="AY309" s="58"/>
      <c r="AZ309" s="58"/>
      <c r="BA309" s="58"/>
      <c r="BB309" s="4"/>
      <c r="BC309" s="4"/>
      <c r="BD309" s="58"/>
      <c r="BE309" s="58"/>
      <c r="BF309" s="58"/>
      <c r="BG309" s="4"/>
      <c r="BH309" s="4"/>
      <c r="BI309" s="58"/>
      <c r="BJ309" s="58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5"/>
    </row>
    <row r="310" spans="2:76" x14ac:dyDescent="0.2">
      <c r="B310" s="3"/>
      <c r="C310" s="4"/>
      <c r="D310" s="4"/>
      <c r="E310" s="4"/>
      <c r="F310" s="4"/>
      <c r="G310" s="4" t="s">
        <v>91</v>
      </c>
      <c r="H310" s="4"/>
      <c r="I310" s="4"/>
      <c r="J310" s="4"/>
      <c r="K310" s="4"/>
      <c r="L310" s="4"/>
      <c r="M310" s="87">
        <v>0.12</v>
      </c>
      <c r="N310" s="87"/>
      <c r="O310" s="4" t="s">
        <v>1</v>
      </c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58"/>
      <c r="AM310" s="58"/>
      <c r="AN310" s="58"/>
      <c r="AO310" s="58"/>
      <c r="AP310" s="58"/>
      <c r="AQ310" s="58"/>
      <c r="AR310" s="58"/>
      <c r="AS310" s="58"/>
      <c r="AT310" s="58"/>
      <c r="AU310" s="4"/>
      <c r="AV310" s="58"/>
      <c r="AW310" s="4"/>
      <c r="AX310" s="58"/>
      <c r="AY310" s="58"/>
      <c r="AZ310" s="58"/>
      <c r="BA310" s="58"/>
      <c r="BB310" s="4"/>
      <c r="BC310" s="4"/>
      <c r="BD310" s="58"/>
      <c r="BE310" s="58"/>
      <c r="BF310" s="58"/>
      <c r="BG310" s="4"/>
      <c r="BH310" s="4"/>
      <c r="BI310" s="58"/>
      <c r="BJ310" s="58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5"/>
    </row>
    <row r="311" spans="2:76" x14ac:dyDescent="0.2">
      <c r="B311" s="3"/>
      <c r="C311" s="4"/>
      <c r="D311" s="4"/>
      <c r="E311" s="4"/>
      <c r="F311" s="4"/>
      <c r="G311" s="4" t="s">
        <v>94</v>
      </c>
      <c r="H311" s="4"/>
      <c r="I311" s="4"/>
      <c r="J311" s="4"/>
      <c r="K311" s="4"/>
      <c r="L311" s="4"/>
      <c r="M311" s="87">
        <v>1.6</v>
      </c>
      <c r="N311" s="87"/>
      <c r="O311" s="4" t="s">
        <v>1</v>
      </c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58"/>
      <c r="AM311" s="58"/>
      <c r="AN311" s="58"/>
      <c r="AO311" s="58"/>
      <c r="AP311" s="58"/>
      <c r="AQ311" s="58"/>
      <c r="AR311" s="58"/>
      <c r="AS311" s="58"/>
      <c r="AT311" s="58"/>
      <c r="AU311" s="4"/>
      <c r="AV311" s="58"/>
      <c r="AW311" s="4"/>
      <c r="AX311" s="58"/>
      <c r="AY311" s="58"/>
      <c r="AZ311" s="58"/>
      <c r="BA311" s="58"/>
      <c r="BB311" s="4"/>
      <c r="BC311" s="4"/>
      <c r="BD311" s="58"/>
      <c r="BE311" s="58"/>
      <c r="BF311" s="58"/>
      <c r="BG311" s="4"/>
      <c r="BH311" s="4"/>
      <c r="BI311" s="58"/>
      <c r="BJ311" s="58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5"/>
    </row>
    <row r="312" spans="2:76" x14ac:dyDescent="0.2">
      <c r="B312" s="3"/>
      <c r="C312" s="4"/>
      <c r="D312" s="4"/>
      <c r="E312" s="4"/>
      <c r="F312" s="4"/>
      <c r="G312" s="84">
        <f>IF(R307="yatay delikli tuğla",INDEX(BC288:BC297,MATCH(N307,AV288:AV297,0),0),IF(R307="düşey delikli tuğla",INDEX(BI288:BI297,MATCH(N307,AV288:AV297,0),0),IF(R307="düşey delikli taşıyıcı tuğla",INDEX(BO288:BO297,MATCH(N307,AV288:AV297,0),0),"hatalı")))</f>
        <v>3.75</v>
      </c>
      <c r="H312" s="84"/>
      <c r="I312" s="4" t="s">
        <v>22</v>
      </c>
      <c r="J312" s="84">
        <f>+BK262</f>
        <v>3</v>
      </c>
      <c r="K312" s="84"/>
      <c r="L312" s="58" t="s">
        <v>23</v>
      </c>
      <c r="M312" s="84">
        <f>+L309</f>
        <v>0.5</v>
      </c>
      <c r="N312" s="84"/>
      <c r="O312" s="58" t="s">
        <v>23</v>
      </c>
      <c r="P312" s="84">
        <f>+M311</f>
        <v>1.6</v>
      </c>
      <c r="Q312" s="84"/>
      <c r="R312" s="4" t="s">
        <v>90</v>
      </c>
      <c r="S312" s="84">
        <f>+G312*(J312-M312-P312)</f>
        <v>3.3749999999999996</v>
      </c>
      <c r="T312" s="84"/>
      <c r="U312" s="4" t="s">
        <v>9</v>
      </c>
      <c r="V312" s="4"/>
      <c r="W312" s="4"/>
      <c r="X312" s="4" t="s">
        <v>114</v>
      </c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58"/>
      <c r="AM312" s="58"/>
      <c r="AN312" s="58"/>
      <c r="AO312" s="58"/>
      <c r="AP312" s="58"/>
      <c r="AQ312" s="58"/>
      <c r="AR312" s="58"/>
      <c r="AS312" s="58"/>
      <c r="AT312" s="58"/>
      <c r="AU312" s="4"/>
      <c r="AV312" s="58"/>
      <c r="AW312" s="4"/>
      <c r="AX312" s="58"/>
      <c r="AY312" s="58"/>
      <c r="AZ312" s="58"/>
      <c r="BA312" s="58"/>
      <c r="BB312" s="4"/>
      <c r="BC312" s="4"/>
      <c r="BD312" s="58"/>
      <c r="BE312" s="58"/>
      <c r="BF312" s="58"/>
      <c r="BG312" s="4"/>
      <c r="BH312" s="4"/>
      <c r="BI312" s="58"/>
      <c r="BJ312" s="58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5"/>
    </row>
    <row r="313" spans="2:76" x14ac:dyDescent="0.2">
      <c r="B313" s="3"/>
      <c r="C313" s="4"/>
      <c r="D313" s="4"/>
      <c r="E313" s="4"/>
      <c r="F313" s="4"/>
      <c r="G313" s="84">
        <f>+L308</f>
        <v>0.25</v>
      </c>
      <c r="H313" s="84"/>
      <c r="I313" s="4" t="s">
        <v>22</v>
      </c>
      <c r="J313" s="84">
        <f>+L309</f>
        <v>0.5</v>
      </c>
      <c r="K313" s="84"/>
      <c r="L313" s="58" t="s">
        <v>23</v>
      </c>
      <c r="M313" s="84">
        <f>+M310</f>
        <v>0.12</v>
      </c>
      <c r="N313" s="84"/>
      <c r="O313" s="4" t="s">
        <v>92</v>
      </c>
      <c r="P313" s="84">
        <v>25</v>
      </c>
      <c r="Q313" s="84"/>
      <c r="R313" s="58" t="s">
        <v>8</v>
      </c>
      <c r="S313" s="90">
        <f>+G313*(J313-M313)*P313</f>
        <v>2.375</v>
      </c>
      <c r="T313" s="90"/>
      <c r="U313" s="55" t="s">
        <v>9</v>
      </c>
      <c r="V313" s="55"/>
      <c r="W313" s="4"/>
      <c r="X313" s="4" t="s">
        <v>115</v>
      </c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58"/>
      <c r="AM313" s="58"/>
      <c r="AN313" s="58"/>
      <c r="AO313" s="58"/>
      <c r="AP313" s="58"/>
      <c r="AQ313" s="58"/>
      <c r="AR313" s="58"/>
      <c r="AS313" s="58"/>
      <c r="AT313" s="58"/>
      <c r="AU313" s="4"/>
      <c r="AV313" s="58"/>
      <c r="AW313" s="4"/>
      <c r="AX313" s="58"/>
      <c r="AY313" s="58"/>
      <c r="AZ313" s="58"/>
      <c r="BA313" s="58"/>
      <c r="BB313" s="4"/>
      <c r="BC313" s="4"/>
      <c r="BD313" s="58"/>
      <c r="BE313" s="58"/>
      <c r="BF313" s="58"/>
      <c r="BG313" s="4"/>
      <c r="BH313" s="4"/>
      <c r="BI313" s="58"/>
      <c r="BJ313" s="58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5"/>
    </row>
    <row r="314" spans="2:76" x14ac:dyDescent="0.2">
      <c r="B314" s="3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 t="s">
        <v>93</v>
      </c>
      <c r="Q314" s="4"/>
      <c r="R314" s="4"/>
      <c r="S314" s="84">
        <f>+S313+S312</f>
        <v>5.75</v>
      </c>
      <c r="T314" s="84"/>
      <c r="U314" s="4" t="s">
        <v>9</v>
      </c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58"/>
      <c r="AM314" s="58"/>
      <c r="AN314" s="58"/>
      <c r="AO314" s="58"/>
      <c r="AP314" s="58"/>
      <c r="AQ314" s="58"/>
      <c r="AR314" s="58"/>
      <c r="AS314" s="58"/>
      <c r="AT314" s="58"/>
      <c r="AU314" s="4"/>
      <c r="AV314" s="58"/>
      <c r="AW314" s="4"/>
      <c r="AX314" s="58"/>
      <c r="AY314" s="58"/>
      <c r="AZ314" s="58"/>
      <c r="BA314" s="58"/>
      <c r="BB314" s="4"/>
      <c r="BC314" s="4"/>
      <c r="BD314" s="58"/>
      <c r="BE314" s="58"/>
      <c r="BF314" s="58"/>
      <c r="BG314" s="4"/>
      <c r="BH314" s="4"/>
      <c r="BI314" s="58"/>
      <c r="BJ314" s="58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5"/>
    </row>
    <row r="315" spans="2:76" x14ac:dyDescent="0.2">
      <c r="B315" s="3"/>
      <c r="C315" s="4"/>
      <c r="D315" s="4"/>
      <c r="E315" s="4"/>
      <c r="F315" s="4"/>
      <c r="G315" s="4" t="s">
        <v>38</v>
      </c>
      <c r="H315" s="4"/>
      <c r="I315" s="4"/>
      <c r="J315" s="4"/>
      <c r="K315" s="4"/>
      <c r="L315" s="84">
        <f>+S314</f>
        <v>5.75</v>
      </c>
      <c r="M315" s="84"/>
      <c r="N315" s="58" t="s">
        <v>6</v>
      </c>
      <c r="O315" s="84">
        <f>+Q296</f>
        <v>4</v>
      </c>
      <c r="P315" s="84"/>
      <c r="Q315" s="4" t="s">
        <v>21</v>
      </c>
      <c r="R315" s="4">
        <v>12</v>
      </c>
      <c r="S315" s="58" t="s">
        <v>8</v>
      </c>
      <c r="T315" s="84">
        <f>+L315*O315^2/R315</f>
        <v>7.666666666666667</v>
      </c>
      <c r="U315" s="84"/>
      <c r="V315" s="4" t="s">
        <v>25</v>
      </c>
      <c r="W315" s="4"/>
      <c r="X315" s="4" t="s">
        <v>36</v>
      </c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58"/>
      <c r="AM315" s="58"/>
      <c r="AN315" s="58"/>
      <c r="AO315" s="58"/>
      <c r="AP315" s="58"/>
      <c r="AQ315" s="58"/>
      <c r="AR315" s="58"/>
      <c r="AS315" s="58"/>
      <c r="AT315" s="58"/>
      <c r="AU315" s="4"/>
      <c r="AV315" s="58"/>
      <c r="AW315" s="4"/>
      <c r="AX315" s="58"/>
      <c r="AY315" s="58"/>
      <c r="AZ315" s="58"/>
      <c r="BA315" s="58"/>
      <c r="BB315" s="4"/>
      <c r="BC315" s="4"/>
      <c r="BD315" s="58"/>
      <c r="BE315" s="58"/>
      <c r="BF315" s="58"/>
      <c r="BG315" s="4"/>
      <c r="BH315" s="4"/>
      <c r="BI315" s="58"/>
      <c r="BJ315" s="58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5"/>
    </row>
    <row r="316" spans="2:76" x14ac:dyDescent="0.2">
      <c r="B316" s="3"/>
      <c r="C316" s="4"/>
      <c r="D316" s="4"/>
      <c r="E316" s="4"/>
      <c r="F316" s="4"/>
      <c r="G316" s="4" t="s">
        <v>48</v>
      </c>
      <c r="H316" s="4"/>
      <c r="I316" s="4"/>
      <c r="J316" s="4"/>
      <c r="K316" s="84">
        <f>-T315</f>
        <v>-7.666666666666667</v>
      </c>
      <c r="L316" s="84"/>
      <c r="M316" s="4" t="s">
        <v>25</v>
      </c>
      <c r="N316" s="4"/>
      <c r="O316" s="4"/>
      <c r="P316" s="4" t="s">
        <v>36</v>
      </c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58"/>
      <c r="AM316" s="58"/>
      <c r="AN316" s="58"/>
      <c r="AO316" s="58"/>
      <c r="AP316" s="58"/>
      <c r="AQ316" s="58"/>
      <c r="AR316" s="58"/>
      <c r="AS316" s="58"/>
      <c r="AT316" s="58"/>
      <c r="AU316" s="4"/>
      <c r="AV316" s="58"/>
      <c r="AW316" s="4"/>
      <c r="AX316" s="58"/>
      <c r="AY316" s="58"/>
      <c r="AZ316" s="58"/>
      <c r="BA316" s="58"/>
      <c r="BB316" s="4"/>
      <c r="BC316" s="4"/>
      <c r="BD316" s="58"/>
      <c r="BE316" s="58"/>
      <c r="BF316" s="58"/>
      <c r="BG316" s="4"/>
      <c r="BH316" s="4"/>
      <c r="BI316" s="58"/>
      <c r="BJ316" s="58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5"/>
    </row>
    <row r="317" spans="2:76" x14ac:dyDescent="0.2">
      <c r="B317" s="3"/>
      <c r="C317" s="4"/>
      <c r="D317" s="4"/>
      <c r="E317" s="4"/>
      <c r="F317" s="4"/>
      <c r="G317" s="4" t="s">
        <v>39</v>
      </c>
      <c r="H317" s="4"/>
      <c r="I317" s="4"/>
      <c r="J317" s="4"/>
      <c r="K317" s="4"/>
      <c r="L317" s="84">
        <f>+L315</f>
        <v>5.75</v>
      </c>
      <c r="M317" s="84"/>
      <c r="N317" s="58" t="s">
        <v>6</v>
      </c>
      <c r="O317" s="84">
        <f>+O315</f>
        <v>4</v>
      </c>
      <c r="P317" s="84"/>
      <c r="Q317" s="4" t="s">
        <v>7</v>
      </c>
      <c r="R317" s="4">
        <v>2</v>
      </c>
      <c r="S317" s="58" t="s">
        <v>8</v>
      </c>
      <c r="T317" s="84">
        <f>+L317*O317/R317</f>
        <v>11.5</v>
      </c>
      <c r="U317" s="84"/>
      <c r="V317" s="4" t="s">
        <v>32</v>
      </c>
      <c r="W317" s="4"/>
      <c r="X317" s="4" t="s">
        <v>37</v>
      </c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58"/>
      <c r="AM317" s="58"/>
      <c r="AN317" s="58"/>
      <c r="AO317" s="58"/>
      <c r="AP317" s="58"/>
      <c r="AQ317" s="58"/>
      <c r="AR317" s="58"/>
      <c r="AS317" s="58"/>
      <c r="AT317" s="58"/>
      <c r="AU317" s="4"/>
      <c r="AV317" s="58"/>
      <c r="AW317" s="4"/>
      <c r="AX317" s="58"/>
      <c r="AY317" s="58"/>
      <c r="AZ317" s="58"/>
      <c r="BA317" s="58"/>
      <c r="BB317" s="4"/>
      <c r="BC317" s="4"/>
      <c r="BD317" s="58"/>
      <c r="BE317" s="58"/>
      <c r="BF317" s="58"/>
      <c r="BG317" s="4"/>
      <c r="BH317" s="4"/>
      <c r="BI317" s="58"/>
      <c r="BJ317" s="58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5"/>
    </row>
    <row r="318" spans="2:76" x14ac:dyDescent="0.2">
      <c r="B318" s="3"/>
      <c r="C318" s="4"/>
      <c r="D318" s="4"/>
      <c r="E318" s="4"/>
      <c r="F318" s="4"/>
      <c r="G318" s="4" t="s">
        <v>33</v>
      </c>
      <c r="H318" s="4"/>
      <c r="I318" s="4"/>
      <c r="J318" s="4"/>
      <c r="K318" s="84">
        <f>-T317</f>
        <v>-11.5</v>
      </c>
      <c r="L318" s="84"/>
      <c r="M318" s="4" t="s">
        <v>32</v>
      </c>
      <c r="N318" s="4"/>
      <c r="O318" s="4" t="s">
        <v>37</v>
      </c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58"/>
      <c r="AM318" s="58"/>
      <c r="AN318" s="58"/>
      <c r="AO318" s="58"/>
      <c r="AP318" s="58"/>
      <c r="AQ318" s="58"/>
      <c r="AR318" s="58"/>
      <c r="AS318" s="58"/>
      <c r="AT318" s="58"/>
      <c r="AU318" s="4"/>
      <c r="AV318" s="58"/>
      <c r="AW318" s="4"/>
      <c r="AX318" s="58"/>
      <c r="AY318" s="58"/>
      <c r="AZ318" s="58"/>
      <c r="BA318" s="58"/>
      <c r="BB318" s="4"/>
      <c r="BC318" s="4"/>
      <c r="BD318" s="58"/>
      <c r="BE318" s="58"/>
      <c r="BF318" s="58"/>
      <c r="BG318" s="4"/>
      <c r="BH318" s="4"/>
      <c r="BI318" s="58"/>
      <c r="BJ318" s="58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5"/>
    </row>
    <row r="319" spans="2:76" ht="12" thickBot="1" x14ac:dyDescent="0.25">
      <c r="B319" s="30"/>
      <c r="C319" s="31"/>
      <c r="D319" s="31"/>
      <c r="E319" s="31"/>
      <c r="F319" s="31"/>
      <c r="G319" s="31"/>
      <c r="H319" s="31"/>
      <c r="I319" s="61"/>
      <c r="J319" s="61"/>
      <c r="K319" s="61"/>
      <c r="L319" s="61"/>
      <c r="M319" s="61"/>
      <c r="N319" s="31"/>
      <c r="O319" s="31"/>
      <c r="P319" s="31"/>
      <c r="Q319" s="61"/>
      <c r="R319" s="61"/>
      <c r="S319" s="31"/>
      <c r="T319" s="31"/>
      <c r="U319" s="31"/>
      <c r="V319" s="61"/>
      <c r="W319" s="6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  <c r="BM319" s="31"/>
      <c r="BN319" s="31"/>
      <c r="BO319" s="31"/>
      <c r="BP319" s="31"/>
      <c r="BQ319" s="31"/>
      <c r="BR319" s="31"/>
      <c r="BS319" s="31"/>
      <c r="BT319" s="31"/>
      <c r="BU319" s="31"/>
      <c r="BV319" s="31"/>
      <c r="BW319" s="31"/>
      <c r="BX319" s="32"/>
    </row>
    <row r="320" spans="2:76" ht="12" thickTop="1" x14ac:dyDescent="0.2">
      <c r="B320" s="33"/>
      <c r="C320" s="34"/>
      <c r="D320" s="34"/>
      <c r="E320" s="34"/>
      <c r="F320" s="34"/>
      <c r="H320" s="34"/>
      <c r="I320" s="37"/>
      <c r="J320" s="37"/>
      <c r="K320" s="37"/>
      <c r="L320" s="37"/>
      <c r="M320" s="37"/>
      <c r="N320" s="34"/>
      <c r="O320" s="34"/>
      <c r="P320" s="34"/>
      <c r="Q320" s="37"/>
      <c r="R320" s="37"/>
      <c r="S320" s="34"/>
      <c r="T320" s="34"/>
      <c r="U320" s="34"/>
      <c r="V320" s="37"/>
      <c r="W320" s="37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34"/>
      <c r="BR320" s="34"/>
      <c r="BS320" s="34"/>
      <c r="BT320" s="34"/>
      <c r="BU320" s="34"/>
      <c r="BV320" s="34"/>
      <c r="BW320" s="34"/>
      <c r="BX320" s="35"/>
    </row>
    <row r="321" spans="2:76" x14ac:dyDescent="0.2">
      <c r="B321" s="3"/>
      <c r="C321" s="4"/>
      <c r="D321" s="4"/>
      <c r="E321" s="4"/>
      <c r="F321" s="4"/>
      <c r="G321" s="6" t="s">
        <v>58</v>
      </c>
      <c r="H321" s="4"/>
      <c r="I321" s="72"/>
      <c r="J321" s="72"/>
      <c r="K321" s="72"/>
      <c r="L321" s="72"/>
      <c r="M321" s="72"/>
      <c r="N321" s="4"/>
      <c r="O321" s="4"/>
      <c r="P321" s="4"/>
      <c r="Q321" s="72"/>
      <c r="R321" s="72"/>
      <c r="S321" s="4"/>
      <c r="T321" s="4"/>
      <c r="U321" s="4"/>
      <c r="V321" s="72"/>
      <c r="W321" s="72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5"/>
    </row>
    <row r="322" spans="2:76" ht="12" thickBot="1" x14ac:dyDescent="0.25">
      <c r="B322" s="3"/>
      <c r="C322" s="4"/>
      <c r="D322" s="4"/>
      <c r="E322" s="4"/>
      <c r="F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7"/>
      <c r="AC322" s="4"/>
      <c r="AD322" s="4"/>
      <c r="AE322" s="4"/>
      <c r="AF322" s="4"/>
      <c r="AG322" s="4"/>
      <c r="AH322" s="4"/>
      <c r="AI322" s="4"/>
      <c r="AJ322" s="4" t="s">
        <v>12</v>
      </c>
      <c r="AK322" s="4"/>
      <c r="AL322" s="4"/>
      <c r="AM322" s="4"/>
      <c r="AN322" s="4"/>
      <c r="AO322" s="4"/>
      <c r="AP322" s="84">
        <f>+N324</f>
        <v>4.47</v>
      </c>
      <c r="AQ322" s="84"/>
      <c r="AR322" s="58" t="s">
        <v>6</v>
      </c>
      <c r="AS322" s="84">
        <f>+AE332</f>
        <v>1.5</v>
      </c>
      <c r="AT322" s="84"/>
      <c r="AU322" s="58" t="s">
        <v>8</v>
      </c>
      <c r="AV322" s="84">
        <f>+AP322*AS322</f>
        <v>6.7050000000000001</v>
      </c>
      <c r="AW322" s="84"/>
      <c r="AX322" s="4" t="s">
        <v>9</v>
      </c>
      <c r="AY322" s="4"/>
      <c r="AZ322" s="4"/>
      <c r="BA322" s="4"/>
      <c r="BB322" s="4"/>
      <c r="BC322" s="1" t="s">
        <v>53</v>
      </c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5"/>
    </row>
    <row r="323" spans="2:76" x14ac:dyDescent="0.2">
      <c r="B323" s="3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27"/>
      <c r="AB323" s="82"/>
      <c r="AC323" s="27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5"/>
    </row>
    <row r="324" spans="2:76" ht="12" thickBot="1" x14ac:dyDescent="0.25">
      <c r="B324" s="40"/>
      <c r="C324" s="41"/>
      <c r="D324" s="41"/>
      <c r="E324" s="41"/>
      <c r="F324" s="41"/>
      <c r="G324" s="41"/>
      <c r="H324" s="41"/>
      <c r="I324" s="41"/>
      <c r="J324" s="4" t="s">
        <v>3</v>
      </c>
      <c r="K324" s="4"/>
      <c r="L324" s="4"/>
      <c r="M324" s="4"/>
      <c r="N324" s="87">
        <v>4.47</v>
      </c>
      <c r="O324" s="87"/>
      <c r="P324" s="4" t="s">
        <v>4</v>
      </c>
      <c r="Q324" s="41"/>
      <c r="R324" s="41"/>
      <c r="S324" s="41"/>
      <c r="T324" s="41"/>
      <c r="U324" s="41"/>
      <c r="V324" s="41"/>
      <c r="W324" s="41"/>
      <c r="X324" s="41"/>
      <c r="Y324" s="4"/>
      <c r="Z324" s="4"/>
      <c r="AA324" s="4"/>
      <c r="AB324" s="7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5"/>
    </row>
    <row r="325" spans="2:76" ht="12" thickBot="1" x14ac:dyDescent="0.25">
      <c r="B325" s="40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"/>
      <c r="Z325" s="4"/>
      <c r="AA325" s="10"/>
      <c r="AB325" s="11"/>
      <c r="AC325" s="12"/>
      <c r="AD325" s="4"/>
      <c r="AE325" s="4"/>
      <c r="AF325" s="4"/>
      <c r="AG325" s="4"/>
      <c r="AH325" s="9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5"/>
    </row>
    <row r="326" spans="2:76" ht="12" thickBot="1" x14ac:dyDescent="0.25">
      <c r="B326" s="40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"/>
      <c r="Z326" s="42"/>
      <c r="AA326" s="16"/>
      <c r="AB326" s="17"/>
      <c r="AC326" s="18"/>
      <c r="AD326" s="79"/>
      <c r="AE326" s="76"/>
      <c r="AF326" s="76"/>
      <c r="AG326" s="76"/>
      <c r="AH326" s="81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5"/>
    </row>
    <row r="327" spans="2:76" ht="12" thickBot="1" x14ac:dyDescent="0.25">
      <c r="B327" s="40"/>
      <c r="C327" s="41"/>
      <c r="D327" s="41"/>
      <c r="E327" s="41"/>
      <c r="F327" s="41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19"/>
      <c r="AB327" s="20"/>
      <c r="AC327" s="21"/>
      <c r="AD327" s="4"/>
      <c r="AE327" s="4"/>
      <c r="AF327" s="4"/>
      <c r="AG327" s="4"/>
      <c r="AH327" s="9"/>
      <c r="AI327" s="4"/>
      <c r="AJ327" s="4"/>
      <c r="AK327" s="4"/>
      <c r="AL327" s="4"/>
      <c r="AM327" s="4"/>
      <c r="AN327" s="4"/>
      <c r="AO327" s="4"/>
      <c r="AP327" s="4"/>
      <c r="AQ327" s="25" t="s">
        <v>20</v>
      </c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5"/>
    </row>
    <row r="328" spans="2:76" ht="11.25" customHeight="1" x14ac:dyDescent="0.2">
      <c r="B328" s="40"/>
      <c r="C328" s="41"/>
      <c r="D328" s="41"/>
      <c r="E328" s="41"/>
      <c r="F328" s="41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5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 t="s">
        <v>87</v>
      </c>
      <c r="BD328" s="4"/>
      <c r="BE328" s="4"/>
      <c r="BF328" s="4"/>
      <c r="BG328" s="4"/>
      <c r="BH328" s="4"/>
      <c r="BI328" s="87">
        <v>3</v>
      </c>
      <c r="BJ328" s="87"/>
      <c r="BK328" s="4" t="s">
        <v>1</v>
      </c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5"/>
    </row>
    <row r="329" spans="2:76" x14ac:dyDescent="0.2">
      <c r="B329" s="3"/>
      <c r="C329" s="4"/>
      <c r="D329" s="4"/>
      <c r="E329" s="4"/>
      <c r="F329" s="4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3"/>
      <c r="AC329" s="4"/>
      <c r="AD329" s="4"/>
      <c r="AE329" s="4"/>
      <c r="AF329" s="4"/>
      <c r="AG329" s="100" t="s">
        <v>11</v>
      </c>
      <c r="AH329" s="100"/>
      <c r="AI329" s="4"/>
      <c r="AJ329" s="4"/>
      <c r="AK329" s="4"/>
      <c r="AL329" s="4"/>
      <c r="AM329" s="4"/>
      <c r="AN329" s="4"/>
      <c r="AO329" s="4"/>
      <c r="AP329" s="4"/>
      <c r="AQ329" s="4"/>
      <c r="AR329" s="25" t="s">
        <v>1</v>
      </c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5"/>
    </row>
    <row r="330" spans="2:76" x14ac:dyDescent="0.2">
      <c r="B330" s="3"/>
      <c r="C330" s="4"/>
      <c r="D330" s="4"/>
      <c r="E330" s="4"/>
      <c r="F330" s="4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3"/>
      <c r="AC330" s="4"/>
      <c r="AD330" s="4"/>
      <c r="AE330" s="4"/>
      <c r="AF330" s="4"/>
      <c r="AG330" s="100"/>
      <c r="AH330" s="100"/>
      <c r="AI330" s="4"/>
      <c r="AJ330" s="4"/>
      <c r="AK330" s="4"/>
      <c r="AL330" s="4"/>
      <c r="AM330" s="4"/>
      <c r="AN330" s="4"/>
      <c r="AO330" s="4"/>
      <c r="AP330" s="4"/>
      <c r="AQ330" s="4"/>
      <c r="AR330" s="85">
        <f>+AE332/2</f>
        <v>0.75</v>
      </c>
      <c r="AS330" s="4"/>
      <c r="AT330" s="4"/>
      <c r="AU330" s="4"/>
      <c r="AV330" s="24" t="s">
        <v>51</v>
      </c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5"/>
    </row>
    <row r="331" spans="2:76" x14ac:dyDescent="0.2">
      <c r="B331" s="3"/>
      <c r="C331" s="4"/>
      <c r="D331" s="4"/>
      <c r="E331" s="4"/>
      <c r="F331" s="4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3"/>
      <c r="AC331" s="4"/>
      <c r="AD331" s="4"/>
      <c r="AE331" s="25" t="s">
        <v>1</v>
      </c>
      <c r="AF331" s="4"/>
      <c r="AG331" s="100"/>
      <c r="AH331" s="100"/>
      <c r="AI331" s="4"/>
      <c r="AJ331" s="4"/>
      <c r="AK331" s="4"/>
      <c r="AL331" s="4"/>
      <c r="AM331" s="4"/>
      <c r="AN331" s="4"/>
      <c r="AO331" s="4"/>
      <c r="AP331" s="4"/>
      <c r="AQ331" s="4"/>
      <c r="AR331" s="85"/>
      <c r="AS331" s="4"/>
      <c r="AT331" s="25" t="s">
        <v>1</v>
      </c>
      <c r="AU331" s="4"/>
      <c r="AV331" s="54" t="s">
        <v>86</v>
      </c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5"/>
    </row>
    <row r="332" spans="2:76" x14ac:dyDescent="0.2">
      <c r="B332" s="3"/>
      <c r="C332" s="4"/>
      <c r="D332" s="4"/>
      <c r="E332" s="4"/>
      <c r="F332" s="4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3"/>
      <c r="AC332" s="88" t="s">
        <v>16</v>
      </c>
      <c r="AD332" s="4"/>
      <c r="AE332" s="94">
        <v>1.5</v>
      </c>
      <c r="AF332" s="4"/>
      <c r="AG332" s="100"/>
      <c r="AH332" s="100"/>
      <c r="AI332" s="4"/>
      <c r="AJ332" s="4"/>
      <c r="AK332" s="4"/>
      <c r="AL332" s="4"/>
      <c r="AM332" s="4"/>
      <c r="AN332" s="4"/>
      <c r="AO332" s="4"/>
      <c r="AP332" s="4"/>
      <c r="AQ332" s="4"/>
      <c r="AR332" s="85"/>
      <c r="AS332" s="4"/>
      <c r="AT332" s="85">
        <f>+AE332</f>
        <v>1.5</v>
      </c>
      <c r="AU332" s="4"/>
      <c r="AV332" s="4" t="s">
        <v>42</v>
      </c>
      <c r="AW332" s="4"/>
      <c r="AX332" s="4"/>
      <c r="AY332" s="4"/>
      <c r="AZ332" s="4"/>
      <c r="BA332" s="84">
        <f>+AV322</f>
        <v>6.7050000000000001</v>
      </c>
      <c r="BB332" s="84"/>
      <c r="BC332" s="58" t="s">
        <v>6</v>
      </c>
      <c r="BD332" s="84">
        <f>+AE332</f>
        <v>1.5</v>
      </c>
      <c r="BE332" s="84"/>
      <c r="BF332" s="4" t="s">
        <v>21</v>
      </c>
      <c r="BG332" s="4">
        <v>30</v>
      </c>
      <c r="BH332" s="58" t="s">
        <v>8</v>
      </c>
      <c r="BI332" s="84">
        <f>+BA332*BD332^2/BG332</f>
        <v>0.50287499999999996</v>
      </c>
      <c r="BJ332" s="84"/>
      <c r="BK332" s="4" t="s">
        <v>25</v>
      </c>
      <c r="BL332" s="4"/>
      <c r="BM332" s="4"/>
      <c r="BN332" s="4" t="s">
        <v>36</v>
      </c>
      <c r="BO332" s="4"/>
      <c r="BP332" s="4"/>
      <c r="BQ332" s="4"/>
      <c r="BR332" s="4"/>
      <c r="BS332" s="4"/>
      <c r="BT332" s="4"/>
      <c r="BU332" s="4"/>
      <c r="BV332" s="4"/>
      <c r="BW332" s="4"/>
      <c r="BX332" s="5"/>
    </row>
    <row r="333" spans="2:76" x14ac:dyDescent="0.2">
      <c r="B333" s="3"/>
      <c r="C333" s="4"/>
      <c r="D333" s="4"/>
      <c r="E333" s="4"/>
      <c r="F333" s="4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3"/>
      <c r="AC333" s="88"/>
      <c r="AD333" s="4"/>
      <c r="AE333" s="94"/>
      <c r="AF333" s="4"/>
      <c r="AG333" s="100"/>
      <c r="AH333" s="100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85"/>
      <c r="AU333" s="4"/>
      <c r="AV333" s="4" t="s">
        <v>43</v>
      </c>
      <c r="AW333" s="4"/>
      <c r="AX333" s="4"/>
      <c r="AY333" s="4"/>
      <c r="AZ333" s="4"/>
      <c r="BA333" s="84">
        <f>+AV322</f>
        <v>6.7050000000000001</v>
      </c>
      <c r="BB333" s="84"/>
      <c r="BC333" s="58" t="s">
        <v>6</v>
      </c>
      <c r="BD333" s="84">
        <f>+AE332</f>
        <v>1.5</v>
      </c>
      <c r="BE333" s="84"/>
      <c r="BF333" s="4" t="s">
        <v>21</v>
      </c>
      <c r="BG333" s="4">
        <v>20</v>
      </c>
      <c r="BH333" s="58" t="s">
        <v>8</v>
      </c>
      <c r="BI333" s="84">
        <f>+BA333*BD333^2/BG333</f>
        <v>0.75431249999999994</v>
      </c>
      <c r="BJ333" s="84"/>
      <c r="BK333" s="4" t="s">
        <v>25</v>
      </c>
      <c r="BL333" s="4"/>
      <c r="BM333" s="4"/>
      <c r="BN333" s="4" t="s">
        <v>36</v>
      </c>
      <c r="BO333" s="4"/>
      <c r="BP333" s="4"/>
      <c r="BQ333" s="4"/>
      <c r="BR333" s="4"/>
      <c r="BS333" s="4"/>
      <c r="BT333" s="4"/>
      <c r="BU333" s="4"/>
      <c r="BV333" s="4"/>
      <c r="BW333" s="4"/>
      <c r="BX333" s="5"/>
    </row>
    <row r="334" spans="2:76" x14ac:dyDescent="0.2">
      <c r="B334" s="3"/>
      <c r="C334" s="4"/>
      <c r="D334" s="4"/>
      <c r="E334" s="4"/>
      <c r="F334" s="4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3"/>
      <c r="AC334" s="88"/>
      <c r="AD334" s="4"/>
      <c r="AE334" s="94"/>
      <c r="AF334" s="4"/>
      <c r="AG334" s="100"/>
      <c r="AH334" s="100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85"/>
      <c r="AU334" s="4"/>
      <c r="AV334" s="4" t="s">
        <v>56</v>
      </c>
      <c r="AW334" s="4"/>
      <c r="AX334" s="4"/>
      <c r="AY334" s="4"/>
      <c r="AZ334" s="4"/>
      <c r="BA334" s="4"/>
      <c r="BB334" s="4">
        <v>3</v>
      </c>
      <c r="BC334" s="58" t="s">
        <v>6</v>
      </c>
      <c r="BD334" s="84">
        <f>+AV322</f>
        <v>6.7050000000000001</v>
      </c>
      <c r="BE334" s="84"/>
      <c r="BF334" s="58" t="s">
        <v>6</v>
      </c>
      <c r="BG334" s="84">
        <f>+AT332</f>
        <v>1.5</v>
      </c>
      <c r="BH334" s="84"/>
      <c r="BI334" s="4" t="s">
        <v>7</v>
      </c>
      <c r="BJ334" s="4">
        <v>20</v>
      </c>
      <c r="BK334" s="58" t="s">
        <v>8</v>
      </c>
      <c r="BL334" s="84">
        <f>+BB334*BD334*BG334/BJ334</f>
        <v>1.5086250000000001</v>
      </c>
      <c r="BM334" s="84"/>
      <c r="BN334" s="4" t="s">
        <v>32</v>
      </c>
      <c r="BO334" s="4"/>
      <c r="BP334" s="4" t="s">
        <v>37</v>
      </c>
      <c r="BQ334" s="4"/>
      <c r="BR334" s="4"/>
      <c r="BS334" s="4"/>
      <c r="BT334" s="4"/>
      <c r="BU334" s="4"/>
      <c r="BV334" s="4"/>
      <c r="BW334" s="4"/>
      <c r="BX334" s="5"/>
    </row>
    <row r="335" spans="2:76" ht="11.25" customHeight="1" x14ac:dyDescent="0.2">
      <c r="B335" s="3"/>
      <c r="C335" s="4"/>
      <c r="D335" s="4"/>
      <c r="E335" s="4"/>
      <c r="F335" s="4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3"/>
      <c r="AC335" s="4"/>
      <c r="AD335" s="4"/>
      <c r="AE335" s="89" t="s">
        <v>0</v>
      </c>
      <c r="AF335" s="4"/>
      <c r="AG335" s="100"/>
      <c r="AH335" s="100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89" t="s">
        <v>0</v>
      </c>
      <c r="AU335" s="4"/>
      <c r="AV335" s="4" t="s">
        <v>57</v>
      </c>
      <c r="AW335" s="4"/>
      <c r="AX335" s="4"/>
      <c r="AY335" s="4"/>
      <c r="AZ335" s="4"/>
      <c r="BA335" s="4"/>
      <c r="BB335" s="4">
        <v>7</v>
      </c>
      <c r="BC335" s="58" t="s">
        <v>6</v>
      </c>
      <c r="BD335" s="84">
        <f>+AV322</f>
        <v>6.7050000000000001</v>
      </c>
      <c r="BE335" s="84"/>
      <c r="BF335" s="58" t="s">
        <v>6</v>
      </c>
      <c r="BG335" s="84">
        <f>+AT332</f>
        <v>1.5</v>
      </c>
      <c r="BH335" s="84"/>
      <c r="BI335" s="4" t="s">
        <v>7</v>
      </c>
      <c r="BJ335" s="4">
        <v>20</v>
      </c>
      <c r="BK335" s="58" t="s">
        <v>8</v>
      </c>
      <c r="BL335" s="84">
        <f>+BB335*BD335*BG335/BJ335</f>
        <v>3.5201250000000002</v>
      </c>
      <c r="BM335" s="84"/>
      <c r="BN335" s="4" t="s">
        <v>32</v>
      </c>
      <c r="BO335" s="4"/>
      <c r="BP335" s="4" t="s">
        <v>37</v>
      </c>
      <c r="BQ335" s="4"/>
      <c r="BR335" s="4"/>
      <c r="BS335" s="4"/>
      <c r="BT335" s="4"/>
      <c r="BU335" s="4"/>
      <c r="BV335" s="4"/>
      <c r="BW335" s="4"/>
      <c r="BX335" s="5"/>
    </row>
    <row r="336" spans="2:76" x14ac:dyDescent="0.2">
      <c r="B336" s="3"/>
      <c r="C336" s="4"/>
      <c r="D336" s="4"/>
      <c r="E336" s="4"/>
      <c r="F336" s="4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3"/>
      <c r="AC336" s="4"/>
      <c r="AD336" s="4"/>
      <c r="AE336" s="89"/>
      <c r="AF336" s="4"/>
      <c r="AG336" s="100"/>
      <c r="AH336" s="100"/>
      <c r="AI336" s="4"/>
      <c r="AJ336" s="4"/>
      <c r="AK336" s="4"/>
      <c r="AL336" s="4"/>
      <c r="AM336" s="4"/>
      <c r="AN336" s="4"/>
      <c r="AO336" s="4"/>
      <c r="AP336" s="4"/>
      <c r="AQ336" s="4"/>
      <c r="AR336" s="25" t="s">
        <v>1</v>
      </c>
      <c r="AS336" s="4"/>
      <c r="AT336" s="89"/>
      <c r="AU336" s="4"/>
      <c r="AV336" s="54" t="s">
        <v>113</v>
      </c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5"/>
    </row>
    <row r="337" spans="2:76" x14ac:dyDescent="0.2">
      <c r="B337" s="3"/>
      <c r="C337" s="4"/>
      <c r="D337" s="4"/>
      <c r="E337" s="4"/>
      <c r="F337" s="4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3"/>
      <c r="AC337" s="4"/>
      <c r="AD337" s="4"/>
      <c r="AE337" s="89"/>
      <c r="AF337" s="4"/>
      <c r="AG337" s="100"/>
      <c r="AH337" s="100"/>
      <c r="AI337" s="4"/>
      <c r="AJ337" s="4"/>
      <c r="AK337" s="4"/>
      <c r="AL337" s="4"/>
      <c r="AM337" s="4"/>
      <c r="AN337" s="4"/>
      <c r="AO337" s="4"/>
      <c r="AP337" s="4"/>
      <c r="AQ337" s="4"/>
      <c r="AR337" s="85">
        <f>+AR330</f>
        <v>0.75</v>
      </c>
      <c r="AS337" s="4"/>
      <c r="AT337" s="89"/>
      <c r="AU337" s="4"/>
      <c r="AV337" s="4" t="s">
        <v>112</v>
      </c>
      <c r="AW337" s="4"/>
      <c r="AX337" s="4"/>
      <c r="AY337" s="4"/>
      <c r="AZ337" s="4"/>
      <c r="BA337" s="4"/>
      <c r="BB337" s="4"/>
      <c r="BC337" s="87" t="s">
        <v>108</v>
      </c>
      <c r="BD337" s="87"/>
      <c r="BE337" s="87"/>
      <c r="BF337" s="4"/>
      <c r="BG337" s="87" t="s">
        <v>99</v>
      </c>
      <c r="BH337" s="87"/>
      <c r="BI337" s="87"/>
      <c r="BJ337" s="87"/>
      <c r="BK337" s="87"/>
      <c r="BL337" s="87"/>
      <c r="BM337" s="87"/>
      <c r="BN337" s="87"/>
      <c r="BO337" s="4"/>
      <c r="BP337" s="4"/>
      <c r="BQ337" s="4"/>
      <c r="BR337" s="4"/>
      <c r="BS337" s="4"/>
      <c r="BT337" s="4"/>
      <c r="BU337" s="4"/>
      <c r="BV337" s="4"/>
      <c r="BW337" s="4"/>
      <c r="BX337" s="5"/>
    </row>
    <row r="338" spans="2:76" ht="12" thickBot="1" x14ac:dyDescent="0.25">
      <c r="B338" s="3"/>
      <c r="C338" s="4"/>
      <c r="D338" s="4"/>
      <c r="E338" s="4"/>
      <c r="F338" s="4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85"/>
      <c r="AS338" s="4"/>
      <c r="AT338" s="4"/>
      <c r="AU338" s="4"/>
      <c r="AV338" s="4" t="s">
        <v>88</v>
      </c>
      <c r="AW338" s="4"/>
      <c r="AX338" s="4"/>
      <c r="AY338" s="4"/>
      <c r="AZ338" s="4"/>
      <c r="BA338" s="87">
        <v>0.25</v>
      </c>
      <c r="BB338" s="87"/>
      <c r="BC338" s="4" t="s">
        <v>1</v>
      </c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5"/>
    </row>
    <row r="339" spans="2:76" ht="12" thickBot="1" x14ac:dyDescent="0.25">
      <c r="B339" s="3"/>
      <c r="C339" s="4"/>
      <c r="D339" s="4"/>
      <c r="E339" s="4"/>
      <c r="F339" s="39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10"/>
      <c r="AB339" s="11"/>
      <c r="AC339" s="12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85"/>
      <c r="AS339" s="4"/>
      <c r="AT339" s="4"/>
      <c r="AU339" s="4"/>
      <c r="AV339" s="4" t="s">
        <v>89</v>
      </c>
      <c r="AW339" s="4"/>
      <c r="AX339" s="4"/>
      <c r="AY339" s="4"/>
      <c r="AZ339" s="4"/>
      <c r="BA339" s="87">
        <v>0.5</v>
      </c>
      <c r="BB339" s="87"/>
      <c r="BC339" s="4" t="s">
        <v>1</v>
      </c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5"/>
    </row>
    <row r="340" spans="2:76" ht="12" thickBot="1" x14ac:dyDescent="0.25">
      <c r="B340" s="57"/>
      <c r="C340" s="4"/>
      <c r="D340" s="4"/>
      <c r="E340" s="10"/>
      <c r="F340" s="11"/>
      <c r="G340" s="12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16"/>
      <c r="AB340" s="17"/>
      <c r="AC340" s="18"/>
      <c r="AD340" s="4"/>
      <c r="AE340" s="4"/>
      <c r="AF340" s="4"/>
      <c r="AG340" s="4"/>
      <c r="AH340" s="9"/>
      <c r="AI340" s="4"/>
      <c r="AJ340" s="4"/>
      <c r="AK340" s="4"/>
      <c r="AL340" s="4"/>
      <c r="AM340" s="4"/>
      <c r="AN340" s="4"/>
      <c r="AO340" s="4"/>
      <c r="AP340" s="4"/>
      <c r="AQ340" s="25" t="s">
        <v>19</v>
      </c>
      <c r="AR340" s="4"/>
      <c r="AS340" s="4"/>
      <c r="AT340" s="4"/>
      <c r="AU340" s="4"/>
      <c r="AV340" s="4" t="s">
        <v>91</v>
      </c>
      <c r="AW340" s="4"/>
      <c r="AX340" s="4"/>
      <c r="AY340" s="4"/>
      <c r="AZ340" s="4"/>
      <c r="BA340" s="4"/>
      <c r="BB340" s="87">
        <v>0.12</v>
      </c>
      <c r="BC340" s="87"/>
      <c r="BD340" s="4" t="s">
        <v>1</v>
      </c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5"/>
    </row>
    <row r="341" spans="2:76" ht="12" thickBot="1" x14ac:dyDescent="0.25">
      <c r="B341" s="57"/>
      <c r="C341" s="14"/>
      <c r="D341" s="15"/>
      <c r="E341" s="16"/>
      <c r="F341" s="17"/>
      <c r="G341" s="18"/>
      <c r="H341" s="79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7"/>
      <c r="AA341" s="16"/>
      <c r="AB341" s="17"/>
      <c r="AC341" s="18"/>
      <c r="AD341" s="79"/>
      <c r="AE341" s="76"/>
      <c r="AF341" s="76"/>
      <c r="AG341" s="76"/>
      <c r="AH341" s="81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 t="s">
        <v>94</v>
      </c>
      <c r="AW341" s="4"/>
      <c r="AX341" s="4"/>
      <c r="AY341" s="4"/>
      <c r="AZ341" s="4"/>
      <c r="BA341" s="4"/>
      <c r="BB341" s="87">
        <v>1.6</v>
      </c>
      <c r="BC341" s="87"/>
      <c r="BD341" s="4" t="s">
        <v>1</v>
      </c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5"/>
    </row>
    <row r="342" spans="2:76" ht="12" thickBot="1" x14ac:dyDescent="0.25">
      <c r="B342" s="57"/>
      <c r="C342" s="4"/>
      <c r="D342" s="4"/>
      <c r="E342" s="19"/>
      <c r="F342" s="20"/>
      <c r="G342" s="21"/>
      <c r="H342" s="4"/>
      <c r="I342" s="4"/>
      <c r="J342" s="4"/>
      <c r="K342" s="4"/>
      <c r="L342" s="4"/>
      <c r="M342" s="4"/>
      <c r="N342" s="4"/>
      <c r="O342" s="26" t="s">
        <v>15</v>
      </c>
      <c r="P342" s="38"/>
      <c r="Q342" s="38"/>
      <c r="R342" s="4"/>
      <c r="S342" s="4"/>
      <c r="T342" s="4"/>
      <c r="U342" s="4"/>
      <c r="V342" s="4"/>
      <c r="W342" s="4"/>
      <c r="X342" s="4"/>
      <c r="Y342" s="4"/>
      <c r="Z342" s="4"/>
      <c r="AA342" s="19"/>
      <c r="AB342" s="20"/>
      <c r="AC342" s="21"/>
      <c r="AD342" s="4"/>
      <c r="AE342" s="4"/>
      <c r="AF342" s="4"/>
      <c r="AG342" s="4"/>
      <c r="AH342" s="9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84">
        <f>IF(BG337="yatay delikli tuğla",INDEX(BC353:BC362,MATCH(BC337,AV353:AV362,0),0),IF(BG337="düşey delikli tuğla",INDEX(BI353:BI362,MATCH(BC337,AV353:AV362,0),0),IF(BG337="düşey delikli taşıyıcı tuğla",INDEX(BO353:BO362,MATCH(BC337,AV353:AV362,0),0),"hatalı")))</f>
        <v>3.75</v>
      </c>
      <c r="AW342" s="84"/>
      <c r="AX342" s="4" t="s">
        <v>22</v>
      </c>
      <c r="AY342" s="84">
        <f>+BI328</f>
        <v>3</v>
      </c>
      <c r="AZ342" s="84"/>
      <c r="BA342" s="58" t="s">
        <v>23</v>
      </c>
      <c r="BB342" s="84">
        <f>+BA339</f>
        <v>0.5</v>
      </c>
      <c r="BC342" s="84"/>
      <c r="BD342" s="58" t="s">
        <v>23</v>
      </c>
      <c r="BE342" s="84">
        <f>+BB341</f>
        <v>1.6</v>
      </c>
      <c r="BF342" s="84"/>
      <c r="BG342" s="4" t="s">
        <v>90</v>
      </c>
      <c r="BH342" s="84">
        <f>+AV342*(AY342-BB342-BE342)</f>
        <v>3.3749999999999996</v>
      </c>
      <c r="BI342" s="84"/>
      <c r="BJ342" s="4" t="s">
        <v>9</v>
      </c>
      <c r="BK342" s="4"/>
      <c r="BL342" s="4"/>
      <c r="BM342" s="4" t="s">
        <v>114</v>
      </c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5"/>
    </row>
    <row r="343" spans="2:76" x14ac:dyDescent="0.2">
      <c r="B343" s="3"/>
      <c r="C343" s="4"/>
      <c r="D343" s="4"/>
      <c r="E343" s="4"/>
      <c r="F343" s="22"/>
      <c r="G343" s="4"/>
      <c r="H343" s="4"/>
      <c r="I343" s="4"/>
      <c r="J343" s="4"/>
      <c r="K343" s="4"/>
      <c r="L343" s="4"/>
      <c r="M343" s="4"/>
      <c r="N343" s="4" t="s">
        <v>2</v>
      </c>
      <c r="O343" s="4"/>
      <c r="P343" s="4"/>
      <c r="Q343" s="87">
        <v>4</v>
      </c>
      <c r="R343" s="87"/>
      <c r="S343" s="4" t="s">
        <v>1</v>
      </c>
      <c r="T343" s="4"/>
      <c r="U343" s="4"/>
      <c r="V343" s="4"/>
      <c r="W343" s="4"/>
      <c r="X343" s="4"/>
      <c r="Y343" s="4"/>
      <c r="Z343" s="4"/>
      <c r="AA343" s="4"/>
      <c r="AB343" s="22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84">
        <f>+BA338</f>
        <v>0.25</v>
      </c>
      <c r="AW343" s="84"/>
      <c r="AX343" s="4" t="s">
        <v>22</v>
      </c>
      <c r="AY343" s="84">
        <f>+BA339</f>
        <v>0.5</v>
      </c>
      <c r="AZ343" s="84"/>
      <c r="BA343" s="58" t="s">
        <v>23</v>
      </c>
      <c r="BB343" s="84">
        <f>+BB340</f>
        <v>0.12</v>
      </c>
      <c r="BC343" s="84"/>
      <c r="BD343" s="4" t="s">
        <v>92</v>
      </c>
      <c r="BE343" s="84">
        <v>25</v>
      </c>
      <c r="BF343" s="84"/>
      <c r="BG343" s="58" t="s">
        <v>8</v>
      </c>
      <c r="BH343" s="90">
        <f>+AV343*(AY343-BB343)*BE343</f>
        <v>2.375</v>
      </c>
      <c r="BI343" s="90"/>
      <c r="BJ343" s="55" t="s">
        <v>9</v>
      </c>
      <c r="BK343" s="55"/>
      <c r="BL343" s="4"/>
      <c r="BM343" s="4" t="s">
        <v>115</v>
      </c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5"/>
    </row>
    <row r="344" spans="2:76" x14ac:dyDescent="0.2">
      <c r="B344" s="3"/>
      <c r="C344" s="4"/>
      <c r="D344" s="4"/>
      <c r="E344" s="4"/>
      <c r="F344" s="8"/>
      <c r="G344" s="4"/>
      <c r="H344" s="4"/>
      <c r="I344" s="4"/>
      <c r="J344" s="4"/>
      <c r="K344" s="4"/>
      <c r="L344" s="4"/>
      <c r="M344" s="4"/>
      <c r="N344" s="4"/>
      <c r="O344" s="4"/>
      <c r="P344" s="1" t="str">
        <f>IF(Q343&gt;AE332,"","diğer kenardan uzun olmalı değiştir.")</f>
        <v/>
      </c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8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 t="s">
        <v>93</v>
      </c>
      <c r="BF344" s="4"/>
      <c r="BG344" s="4"/>
      <c r="BH344" s="84">
        <f>+BH343+BH342</f>
        <v>5.75</v>
      </c>
      <c r="BI344" s="84"/>
      <c r="BJ344" s="4" t="s">
        <v>9</v>
      </c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5"/>
    </row>
    <row r="345" spans="2:76" ht="12" thickBot="1" x14ac:dyDescent="0.25">
      <c r="B345" s="3"/>
      <c r="C345" s="4"/>
      <c r="D345" s="4"/>
      <c r="E345" s="4"/>
      <c r="F345" s="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8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 t="s">
        <v>54</v>
      </c>
      <c r="AW345" s="4"/>
      <c r="AX345" s="4"/>
      <c r="AY345" s="4"/>
      <c r="AZ345" s="4"/>
      <c r="BA345" s="84">
        <f>+BH344</f>
        <v>5.75</v>
      </c>
      <c r="BB345" s="84"/>
      <c r="BC345" s="58" t="s">
        <v>6</v>
      </c>
      <c r="BD345" s="84">
        <f>+AT332</f>
        <v>1.5</v>
      </c>
      <c r="BE345" s="84"/>
      <c r="BF345" s="4" t="s">
        <v>21</v>
      </c>
      <c r="BG345" s="4">
        <v>12</v>
      </c>
      <c r="BH345" s="58" t="s">
        <v>8</v>
      </c>
      <c r="BI345" s="84">
        <f>+BA345*BD345^2/BG345</f>
        <v>1.078125</v>
      </c>
      <c r="BJ345" s="84"/>
      <c r="BK345" s="4" t="s">
        <v>25</v>
      </c>
      <c r="BL345" s="4"/>
      <c r="BM345" s="4" t="s">
        <v>36</v>
      </c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5"/>
    </row>
    <row r="346" spans="2:76" x14ac:dyDescent="0.2">
      <c r="B346" s="3"/>
      <c r="C346" s="4"/>
      <c r="D346" s="4"/>
      <c r="E346" s="27"/>
      <c r="F346" s="27"/>
      <c r="G346" s="27"/>
      <c r="H346" s="4"/>
      <c r="I346" s="4" t="s">
        <v>10</v>
      </c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27"/>
      <c r="AB346" s="27"/>
      <c r="AC346" s="27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 t="s">
        <v>28</v>
      </c>
      <c r="AW346" s="4"/>
      <c r="AX346" s="4"/>
      <c r="AY346" s="4"/>
      <c r="AZ346" s="84">
        <f>-BI345</f>
        <v>-1.078125</v>
      </c>
      <c r="BA346" s="84"/>
      <c r="BB346" s="4" t="s">
        <v>25</v>
      </c>
      <c r="BC346" s="4"/>
      <c r="BD346" s="4"/>
      <c r="BE346" s="4" t="s">
        <v>36</v>
      </c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5"/>
    </row>
    <row r="347" spans="2:76" x14ac:dyDescent="0.2">
      <c r="B347" s="3"/>
      <c r="C347" s="4"/>
      <c r="D347" s="4"/>
      <c r="E347" s="4"/>
      <c r="F347" s="4"/>
      <c r="G347" s="4"/>
      <c r="H347" s="4"/>
      <c r="I347" s="4"/>
      <c r="J347" s="4"/>
      <c r="K347" s="4" t="s">
        <v>13</v>
      </c>
      <c r="L347" s="4"/>
      <c r="M347" s="4"/>
      <c r="N347" s="4"/>
      <c r="O347" s="4"/>
      <c r="P347" s="4"/>
      <c r="Q347" s="84">
        <f>+N324</f>
        <v>4.47</v>
      </c>
      <c r="R347" s="84"/>
      <c r="S347" s="58" t="s">
        <v>6</v>
      </c>
      <c r="T347" s="84">
        <f>+AE332</f>
        <v>1.5</v>
      </c>
      <c r="U347" s="84"/>
      <c r="V347" s="58" t="s">
        <v>8</v>
      </c>
      <c r="W347" s="84">
        <f>+Q347*T347</f>
        <v>6.7050000000000001</v>
      </c>
      <c r="X347" s="84"/>
      <c r="Y347" s="4" t="s">
        <v>9</v>
      </c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 t="s">
        <v>55</v>
      </c>
      <c r="AW347" s="4"/>
      <c r="AX347" s="4"/>
      <c r="AY347" s="4"/>
      <c r="AZ347" s="4"/>
      <c r="BA347" s="84">
        <f>+BA345</f>
        <v>5.75</v>
      </c>
      <c r="BB347" s="84"/>
      <c r="BC347" s="58" t="s">
        <v>6</v>
      </c>
      <c r="BD347" s="84">
        <f>+BD345</f>
        <v>1.5</v>
      </c>
      <c r="BE347" s="84"/>
      <c r="BF347" s="4" t="s">
        <v>7</v>
      </c>
      <c r="BG347" s="4">
        <v>2</v>
      </c>
      <c r="BH347" s="58" t="s">
        <v>8</v>
      </c>
      <c r="BI347" s="84">
        <f>+BA347*BD347/BG347</f>
        <v>4.3125</v>
      </c>
      <c r="BJ347" s="84"/>
      <c r="BK347" s="4" t="s">
        <v>32</v>
      </c>
      <c r="BL347" s="4"/>
      <c r="BM347" s="4" t="s">
        <v>37</v>
      </c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5"/>
    </row>
    <row r="348" spans="2:76" x14ac:dyDescent="0.2">
      <c r="B348" s="3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 t="s">
        <v>35</v>
      </c>
      <c r="AW348" s="4"/>
      <c r="AX348" s="4"/>
      <c r="AY348" s="4"/>
      <c r="AZ348" s="84">
        <f>-BI347</f>
        <v>-4.3125</v>
      </c>
      <c r="BA348" s="84"/>
      <c r="BB348" s="4" t="s">
        <v>32</v>
      </c>
      <c r="BC348" s="4"/>
      <c r="BD348" s="4" t="s">
        <v>37</v>
      </c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5"/>
    </row>
    <row r="349" spans="2:76" x14ac:dyDescent="0.2">
      <c r="B349" s="3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5"/>
    </row>
    <row r="350" spans="2:76" x14ac:dyDescent="0.2">
      <c r="B350" s="3"/>
      <c r="C350" s="4"/>
      <c r="D350" s="2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86" t="s">
        <v>95</v>
      </c>
      <c r="AW350" s="86"/>
      <c r="AX350" s="86"/>
      <c r="AY350" s="86"/>
      <c r="AZ350" s="86"/>
      <c r="BA350" s="86"/>
      <c r="BB350" s="86"/>
      <c r="BC350" s="86"/>
      <c r="BD350" s="86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6"/>
      <c r="BQ350" s="86"/>
      <c r="BR350" s="86"/>
      <c r="BS350" s="86"/>
      <c r="BT350" s="86"/>
      <c r="BU350" s="86"/>
      <c r="BV350" s="86"/>
      <c r="BW350" s="4"/>
      <c r="BX350" s="5"/>
    </row>
    <row r="351" spans="2:76" x14ac:dyDescent="0.2">
      <c r="B351" s="3"/>
      <c r="C351" s="4"/>
      <c r="D351" s="36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86" t="s">
        <v>96</v>
      </c>
      <c r="AW351" s="86"/>
      <c r="AX351" s="86"/>
      <c r="AY351" s="86"/>
      <c r="AZ351" s="86"/>
      <c r="BA351" s="86"/>
      <c r="BB351" s="86"/>
      <c r="BC351" s="86" t="s">
        <v>97</v>
      </c>
      <c r="BD351" s="86"/>
      <c r="BE351" s="86"/>
      <c r="BF351" s="86"/>
      <c r="BG351" s="86"/>
      <c r="BH351" s="86"/>
      <c r="BI351" s="86" t="s">
        <v>98</v>
      </c>
      <c r="BJ351" s="86"/>
      <c r="BK351" s="86"/>
      <c r="BL351" s="86"/>
      <c r="BM351" s="86"/>
      <c r="BN351" s="86"/>
      <c r="BO351" s="86" t="s">
        <v>99</v>
      </c>
      <c r="BP351" s="86"/>
      <c r="BQ351" s="86"/>
      <c r="BR351" s="86"/>
      <c r="BS351" s="86"/>
      <c r="BT351" s="86"/>
      <c r="BU351" s="86"/>
      <c r="BV351" s="86"/>
      <c r="BW351" s="4"/>
      <c r="BX351" s="5"/>
    </row>
    <row r="352" spans="2:76" ht="12" thickBot="1" x14ac:dyDescent="0.25">
      <c r="B352" s="3"/>
      <c r="C352" s="4"/>
      <c r="D352" s="36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92" t="s">
        <v>100</v>
      </c>
      <c r="AW352" s="92"/>
      <c r="AX352" s="92"/>
      <c r="AY352" s="92"/>
      <c r="AZ352" s="92"/>
      <c r="BA352" s="92"/>
      <c r="BB352" s="92"/>
      <c r="BC352" s="92" t="s">
        <v>101</v>
      </c>
      <c r="BD352" s="92"/>
      <c r="BE352" s="92"/>
      <c r="BF352" s="92"/>
      <c r="BG352" s="92"/>
      <c r="BH352" s="92"/>
      <c r="BI352" s="92" t="s">
        <v>101</v>
      </c>
      <c r="BJ352" s="92"/>
      <c r="BK352" s="92"/>
      <c r="BL352" s="92"/>
      <c r="BM352" s="92"/>
      <c r="BN352" s="92"/>
      <c r="BO352" s="92" t="s">
        <v>101</v>
      </c>
      <c r="BP352" s="92"/>
      <c r="BQ352" s="92"/>
      <c r="BR352" s="92"/>
      <c r="BS352" s="92"/>
      <c r="BT352" s="92"/>
      <c r="BU352" s="92"/>
      <c r="BV352" s="92"/>
      <c r="BW352" s="4"/>
      <c r="BX352" s="5"/>
    </row>
    <row r="353" spans="2:76" ht="12" thickTop="1" x14ac:dyDescent="0.2">
      <c r="B353" s="3"/>
      <c r="C353" s="4"/>
      <c r="D353" s="36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93" t="s">
        <v>102</v>
      </c>
      <c r="AW353" s="93"/>
      <c r="AX353" s="93"/>
      <c r="AY353" s="93"/>
      <c r="AZ353" s="93"/>
      <c r="BA353" s="93"/>
      <c r="BB353" s="93"/>
      <c r="BC353" s="93">
        <v>1.82</v>
      </c>
      <c r="BD353" s="93"/>
      <c r="BE353" s="93"/>
      <c r="BF353" s="93"/>
      <c r="BG353" s="93"/>
      <c r="BH353" s="93"/>
      <c r="BI353" s="93" t="s">
        <v>23</v>
      </c>
      <c r="BJ353" s="93"/>
      <c r="BK353" s="93"/>
      <c r="BL353" s="93"/>
      <c r="BM353" s="93"/>
      <c r="BN353" s="93"/>
      <c r="BO353" s="93">
        <v>2.4</v>
      </c>
      <c r="BP353" s="93"/>
      <c r="BQ353" s="93"/>
      <c r="BR353" s="93"/>
      <c r="BS353" s="93"/>
      <c r="BT353" s="93"/>
      <c r="BU353" s="93"/>
      <c r="BV353" s="93"/>
      <c r="BW353" s="4"/>
      <c r="BX353" s="5"/>
    </row>
    <row r="354" spans="2:76" x14ac:dyDescent="0.2">
      <c r="B354" s="3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86" t="s">
        <v>103</v>
      </c>
      <c r="AW354" s="86"/>
      <c r="AX354" s="86"/>
      <c r="AY354" s="86"/>
      <c r="AZ354" s="86"/>
      <c r="BA354" s="86"/>
      <c r="BB354" s="86"/>
      <c r="BC354" s="86" t="s">
        <v>23</v>
      </c>
      <c r="BD354" s="86"/>
      <c r="BE354" s="86"/>
      <c r="BF354" s="86"/>
      <c r="BG354" s="86"/>
      <c r="BH354" s="86"/>
      <c r="BI354" s="86" t="s">
        <v>23</v>
      </c>
      <c r="BJ354" s="86"/>
      <c r="BK354" s="86"/>
      <c r="BL354" s="86"/>
      <c r="BM354" s="86"/>
      <c r="BN354" s="86"/>
      <c r="BO354" s="86">
        <v>2.4</v>
      </c>
      <c r="BP354" s="86"/>
      <c r="BQ354" s="86"/>
      <c r="BR354" s="86"/>
      <c r="BS354" s="86"/>
      <c r="BT354" s="86"/>
      <c r="BU354" s="86"/>
      <c r="BV354" s="86"/>
      <c r="BW354" s="4"/>
      <c r="BX354" s="5"/>
    </row>
    <row r="355" spans="2:76" x14ac:dyDescent="0.2">
      <c r="B355" s="3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86" t="s">
        <v>104</v>
      </c>
      <c r="AW355" s="86"/>
      <c r="AX355" s="86"/>
      <c r="AY355" s="86"/>
      <c r="AZ355" s="86"/>
      <c r="BA355" s="86"/>
      <c r="BB355" s="86"/>
      <c r="BC355" s="86">
        <v>2.15</v>
      </c>
      <c r="BD355" s="86"/>
      <c r="BE355" s="86"/>
      <c r="BF355" s="86"/>
      <c r="BG355" s="86"/>
      <c r="BH355" s="86"/>
      <c r="BI355" s="86">
        <v>2.15</v>
      </c>
      <c r="BJ355" s="86"/>
      <c r="BK355" s="86"/>
      <c r="BL355" s="86"/>
      <c r="BM355" s="86"/>
      <c r="BN355" s="86"/>
      <c r="BO355" s="86" t="s">
        <v>23</v>
      </c>
      <c r="BP355" s="86"/>
      <c r="BQ355" s="86"/>
      <c r="BR355" s="86"/>
      <c r="BS355" s="86"/>
      <c r="BT355" s="86"/>
      <c r="BU355" s="86"/>
      <c r="BV355" s="86"/>
      <c r="BW355" s="4"/>
      <c r="BX355" s="5"/>
    </row>
    <row r="356" spans="2:76" x14ac:dyDescent="0.2">
      <c r="B356" s="3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86" t="s">
        <v>105</v>
      </c>
      <c r="AW356" s="86"/>
      <c r="AX356" s="86"/>
      <c r="AY356" s="86"/>
      <c r="AZ356" s="86"/>
      <c r="BA356" s="86"/>
      <c r="BB356" s="86"/>
      <c r="BC356" s="86">
        <v>2.4500000000000002</v>
      </c>
      <c r="BD356" s="86"/>
      <c r="BE356" s="86"/>
      <c r="BF356" s="86"/>
      <c r="BG356" s="86"/>
      <c r="BH356" s="86"/>
      <c r="BI356" s="86">
        <v>2.4500000000000002</v>
      </c>
      <c r="BJ356" s="86"/>
      <c r="BK356" s="86"/>
      <c r="BL356" s="86"/>
      <c r="BM356" s="86"/>
      <c r="BN356" s="86"/>
      <c r="BO356" s="86">
        <v>2.85</v>
      </c>
      <c r="BP356" s="86"/>
      <c r="BQ356" s="86"/>
      <c r="BR356" s="86"/>
      <c r="BS356" s="86"/>
      <c r="BT356" s="86"/>
      <c r="BU356" s="86"/>
      <c r="BV356" s="86"/>
      <c r="BW356" s="4"/>
      <c r="BX356" s="5"/>
    </row>
    <row r="357" spans="2:76" x14ac:dyDescent="0.2">
      <c r="B357" s="3"/>
      <c r="C357" s="4"/>
      <c r="D357" s="4"/>
      <c r="E357" s="4"/>
      <c r="F357" s="4"/>
      <c r="G357" s="4" t="s">
        <v>17</v>
      </c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29" t="s">
        <v>18</v>
      </c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86" t="s">
        <v>106</v>
      </c>
      <c r="AW357" s="86"/>
      <c r="AX357" s="86"/>
      <c r="AY357" s="86"/>
      <c r="AZ357" s="86"/>
      <c r="BA357" s="86"/>
      <c r="BB357" s="86"/>
      <c r="BC357" s="86" t="s">
        <v>23</v>
      </c>
      <c r="BD357" s="86"/>
      <c r="BE357" s="86"/>
      <c r="BF357" s="86"/>
      <c r="BG357" s="86"/>
      <c r="BH357" s="86"/>
      <c r="BI357" s="86">
        <v>2.5</v>
      </c>
      <c r="BJ357" s="86"/>
      <c r="BK357" s="86"/>
      <c r="BL357" s="86"/>
      <c r="BM357" s="86"/>
      <c r="BN357" s="86"/>
      <c r="BO357" s="86" t="s">
        <v>23</v>
      </c>
      <c r="BP357" s="86"/>
      <c r="BQ357" s="86"/>
      <c r="BR357" s="86"/>
      <c r="BS357" s="86"/>
      <c r="BT357" s="86"/>
      <c r="BU357" s="86"/>
      <c r="BV357" s="86"/>
      <c r="BW357" s="4"/>
      <c r="BX357" s="5"/>
    </row>
    <row r="358" spans="2:76" x14ac:dyDescent="0.2">
      <c r="B358" s="3"/>
      <c r="C358" s="4"/>
      <c r="D358" s="4"/>
      <c r="E358" s="4"/>
      <c r="F358" s="4"/>
      <c r="G358" s="84" t="s">
        <v>62</v>
      </c>
      <c r="H358" s="84"/>
      <c r="I358" s="84">
        <f>+Q360-T358</f>
        <v>2.5</v>
      </c>
      <c r="J358" s="84"/>
      <c r="K358" s="4" t="s">
        <v>1</v>
      </c>
      <c r="L358" s="4"/>
      <c r="M358" s="4"/>
      <c r="N358" s="4"/>
      <c r="O358" s="4"/>
      <c r="P358" s="4"/>
      <c r="Q358" s="4"/>
      <c r="R358" s="84" t="s">
        <v>63</v>
      </c>
      <c r="S358" s="84"/>
      <c r="T358" s="84">
        <f>+AE332</f>
        <v>1.5</v>
      </c>
      <c r="U358" s="84"/>
      <c r="V358" s="4" t="s">
        <v>1</v>
      </c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86" t="s">
        <v>107</v>
      </c>
      <c r="AW358" s="86"/>
      <c r="AX358" s="86"/>
      <c r="AY358" s="86"/>
      <c r="AZ358" s="86"/>
      <c r="BA358" s="86"/>
      <c r="BB358" s="86"/>
      <c r="BC358" s="86" t="s">
        <v>23</v>
      </c>
      <c r="BD358" s="86"/>
      <c r="BE358" s="86"/>
      <c r="BF358" s="86"/>
      <c r="BG358" s="86"/>
      <c r="BH358" s="86"/>
      <c r="BI358" s="86">
        <v>2.8</v>
      </c>
      <c r="BJ358" s="86"/>
      <c r="BK358" s="86"/>
      <c r="BL358" s="86"/>
      <c r="BM358" s="86"/>
      <c r="BN358" s="86"/>
      <c r="BO358" s="86" t="s">
        <v>23</v>
      </c>
      <c r="BP358" s="86"/>
      <c r="BQ358" s="86"/>
      <c r="BR358" s="86"/>
      <c r="BS358" s="86"/>
      <c r="BT358" s="86"/>
      <c r="BU358" s="86"/>
      <c r="BV358" s="86"/>
      <c r="BW358" s="4"/>
      <c r="BX358" s="5"/>
    </row>
    <row r="359" spans="2:76" x14ac:dyDescent="0.2">
      <c r="B359" s="3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86" t="s">
        <v>108</v>
      </c>
      <c r="AW359" s="86"/>
      <c r="AX359" s="86"/>
      <c r="AY359" s="86"/>
      <c r="AZ359" s="86"/>
      <c r="BA359" s="86"/>
      <c r="BB359" s="86"/>
      <c r="BC359" s="86">
        <v>2.9</v>
      </c>
      <c r="BD359" s="86"/>
      <c r="BE359" s="86"/>
      <c r="BF359" s="86"/>
      <c r="BG359" s="86"/>
      <c r="BH359" s="86"/>
      <c r="BI359" s="86">
        <v>2.95</v>
      </c>
      <c r="BJ359" s="86"/>
      <c r="BK359" s="86"/>
      <c r="BL359" s="86"/>
      <c r="BM359" s="86"/>
      <c r="BN359" s="86"/>
      <c r="BO359" s="86">
        <v>3.75</v>
      </c>
      <c r="BP359" s="86"/>
      <c r="BQ359" s="86"/>
      <c r="BR359" s="86"/>
      <c r="BS359" s="86"/>
      <c r="BT359" s="86"/>
      <c r="BU359" s="86"/>
      <c r="BV359" s="86"/>
      <c r="BW359" s="4"/>
      <c r="BX359" s="5"/>
    </row>
    <row r="360" spans="2:76" x14ac:dyDescent="0.2">
      <c r="B360" s="3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 t="s">
        <v>2</v>
      </c>
      <c r="O360" s="4"/>
      <c r="P360" s="4"/>
      <c r="Q360" s="83">
        <f>+Q343</f>
        <v>4</v>
      </c>
      <c r="R360" s="83"/>
      <c r="S360" s="4" t="s">
        <v>1</v>
      </c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86" t="s">
        <v>109</v>
      </c>
      <c r="AW360" s="86"/>
      <c r="AX360" s="86"/>
      <c r="AY360" s="86"/>
      <c r="AZ360" s="86"/>
      <c r="BA360" s="86"/>
      <c r="BB360" s="86"/>
      <c r="BC360" s="86">
        <v>3.35</v>
      </c>
      <c r="BD360" s="86"/>
      <c r="BE360" s="86"/>
      <c r="BF360" s="86"/>
      <c r="BG360" s="86"/>
      <c r="BH360" s="86"/>
      <c r="BI360" s="86">
        <v>3.35</v>
      </c>
      <c r="BJ360" s="86"/>
      <c r="BK360" s="86"/>
      <c r="BL360" s="86"/>
      <c r="BM360" s="86"/>
      <c r="BN360" s="86"/>
      <c r="BO360" s="86" t="s">
        <v>23</v>
      </c>
      <c r="BP360" s="86"/>
      <c r="BQ360" s="86"/>
      <c r="BR360" s="86"/>
      <c r="BS360" s="86"/>
      <c r="BT360" s="86"/>
      <c r="BU360" s="86"/>
      <c r="BV360" s="86"/>
      <c r="BW360" s="4"/>
      <c r="BX360" s="5"/>
    </row>
    <row r="361" spans="2:76" x14ac:dyDescent="0.2">
      <c r="B361" s="3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86" t="s">
        <v>110</v>
      </c>
      <c r="AW361" s="86"/>
      <c r="AX361" s="86"/>
      <c r="AY361" s="86"/>
      <c r="AZ361" s="86"/>
      <c r="BA361" s="86"/>
      <c r="BB361" s="86"/>
      <c r="BC361" s="86">
        <v>3.35</v>
      </c>
      <c r="BD361" s="86"/>
      <c r="BE361" s="86"/>
      <c r="BF361" s="86"/>
      <c r="BG361" s="86"/>
      <c r="BH361" s="86"/>
      <c r="BI361" s="86">
        <v>3.35</v>
      </c>
      <c r="BJ361" s="86"/>
      <c r="BK361" s="86"/>
      <c r="BL361" s="86"/>
      <c r="BM361" s="86"/>
      <c r="BN361" s="86"/>
      <c r="BO361" s="86" t="s">
        <v>23</v>
      </c>
      <c r="BP361" s="86"/>
      <c r="BQ361" s="86"/>
      <c r="BR361" s="86"/>
      <c r="BS361" s="86"/>
      <c r="BT361" s="86"/>
      <c r="BU361" s="86"/>
      <c r="BV361" s="86"/>
      <c r="BW361" s="4"/>
      <c r="BX361" s="5"/>
    </row>
    <row r="362" spans="2:76" x14ac:dyDescent="0.2">
      <c r="B362" s="3"/>
      <c r="C362" s="4"/>
      <c r="D362" s="4"/>
      <c r="E362" s="4"/>
      <c r="F362" s="4"/>
      <c r="G362" s="24" t="s">
        <v>52</v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86" t="s">
        <v>111</v>
      </c>
      <c r="AW362" s="86"/>
      <c r="AX362" s="86"/>
      <c r="AY362" s="86"/>
      <c r="AZ362" s="86"/>
      <c r="BA362" s="86"/>
      <c r="BB362" s="86"/>
      <c r="BC362" s="86">
        <v>3.85</v>
      </c>
      <c r="BD362" s="86"/>
      <c r="BE362" s="86"/>
      <c r="BF362" s="86"/>
      <c r="BG362" s="86"/>
      <c r="BH362" s="86"/>
      <c r="BI362" s="86">
        <v>3.85</v>
      </c>
      <c r="BJ362" s="86"/>
      <c r="BK362" s="86"/>
      <c r="BL362" s="86"/>
      <c r="BM362" s="86"/>
      <c r="BN362" s="86"/>
      <c r="BO362" s="86">
        <v>4.55</v>
      </c>
      <c r="BP362" s="86"/>
      <c r="BQ362" s="86"/>
      <c r="BR362" s="86"/>
      <c r="BS362" s="86"/>
      <c r="BT362" s="86"/>
      <c r="BU362" s="86"/>
      <c r="BV362" s="86"/>
      <c r="BW362" s="4"/>
      <c r="BX362" s="5"/>
    </row>
    <row r="363" spans="2:76" x14ac:dyDescent="0.2">
      <c r="B363" s="3"/>
      <c r="C363" s="4"/>
      <c r="D363" s="4"/>
      <c r="E363" s="4"/>
      <c r="F363" s="4"/>
      <c r="G363" s="54" t="s">
        <v>86</v>
      </c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5"/>
    </row>
    <row r="364" spans="2:76" x14ac:dyDescent="0.2">
      <c r="B364" s="3"/>
      <c r="C364" s="4"/>
      <c r="D364" s="4"/>
      <c r="E364" s="4"/>
      <c r="F364" s="4"/>
      <c r="G364" s="4" t="s">
        <v>78</v>
      </c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5"/>
    </row>
    <row r="365" spans="2:76" x14ac:dyDescent="0.2">
      <c r="B365" s="3"/>
      <c r="C365" s="4"/>
      <c r="D365" s="4"/>
      <c r="E365" s="4"/>
      <c r="F365" s="4"/>
      <c r="G365" s="4" t="s">
        <v>79</v>
      </c>
      <c r="H365" s="4"/>
      <c r="I365" s="4">
        <v>5</v>
      </c>
      <c r="J365" s="58" t="s">
        <v>23</v>
      </c>
      <c r="K365" s="4">
        <v>5</v>
      </c>
      <c r="L365" s="4" t="s">
        <v>22</v>
      </c>
      <c r="M365" s="84">
        <f>+T358</f>
        <v>1.5</v>
      </c>
      <c r="N365" s="84"/>
      <c r="O365" s="58" t="s">
        <v>7</v>
      </c>
      <c r="P365" s="84">
        <f>+Q360</f>
        <v>4</v>
      </c>
      <c r="Q365" s="84"/>
      <c r="R365" s="48" t="s">
        <v>77</v>
      </c>
      <c r="S365" s="4">
        <v>3</v>
      </c>
      <c r="T365" s="4" t="s">
        <v>22</v>
      </c>
      <c r="U365" s="84">
        <f>+T358</f>
        <v>1.5</v>
      </c>
      <c r="V365" s="84"/>
      <c r="W365" s="4" t="s">
        <v>7</v>
      </c>
      <c r="X365" s="84">
        <f>+Q360</f>
        <v>4</v>
      </c>
      <c r="Y365" s="84"/>
      <c r="Z365" s="4" t="s">
        <v>75</v>
      </c>
      <c r="AA365" s="4"/>
      <c r="AB365" s="4">
        <v>60</v>
      </c>
      <c r="AC365" s="58" t="s">
        <v>6</v>
      </c>
      <c r="AD365" s="84">
        <f>+W347</f>
        <v>6.7050000000000001</v>
      </c>
      <c r="AE365" s="84"/>
      <c r="AF365" s="58" t="s">
        <v>6</v>
      </c>
      <c r="AG365" s="84">
        <f>+Q360</f>
        <v>4</v>
      </c>
      <c r="AH365" s="84"/>
      <c r="AI365" s="4" t="s">
        <v>76</v>
      </c>
      <c r="AJ365" s="84">
        <f>(I365-K365*(M365/P365)^3+S365*(U365/X365)^4)/AB365*AD365*AG365^2</f>
        <v>8.5746298828125003</v>
      </c>
      <c r="AK365" s="84"/>
      <c r="AL365" s="4" t="s">
        <v>25</v>
      </c>
      <c r="AM365" s="4"/>
      <c r="AN365" s="4"/>
      <c r="AO365" s="4" t="s">
        <v>36</v>
      </c>
      <c r="AP365" s="4"/>
      <c r="AQ365" s="4"/>
      <c r="AR365" s="4"/>
      <c r="AS365" s="4"/>
      <c r="AT365" s="58"/>
      <c r="AU365" s="4"/>
      <c r="AV365" s="4"/>
      <c r="AW365" s="58"/>
      <c r="AX365" s="4"/>
      <c r="AY365" s="58"/>
      <c r="AZ365" s="4"/>
      <c r="BA365" s="4"/>
      <c r="BB365" s="4"/>
      <c r="BC365" s="4"/>
      <c r="BD365" s="58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5"/>
    </row>
    <row r="366" spans="2:76" x14ac:dyDescent="0.2">
      <c r="B366" s="3"/>
      <c r="C366" s="4"/>
      <c r="D366" s="4"/>
      <c r="E366" s="4"/>
      <c r="F366" s="4"/>
      <c r="G366" s="4" t="s">
        <v>71</v>
      </c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5"/>
    </row>
    <row r="367" spans="2:76" x14ac:dyDescent="0.2">
      <c r="B367" s="3"/>
      <c r="C367" s="4"/>
      <c r="D367" s="4"/>
      <c r="E367" s="4"/>
      <c r="F367" s="4"/>
      <c r="G367" s="4" t="s">
        <v>72</v>
      </c>
      <c r="H367" s="4"/>
      <c r="I367" s="4"/>
      <c r="J367" s="4">
        <v>5</v>
      </c>
      <c r="K367" s="58" t="s">
        <v>23</v>
      </c>
      <c r="L367" s="4">
        <v>10</v>
      </c>
      <c r="M367" s="4" t="s">
        <v>22</v>
      </c>
      <c r="N367" s="84">
        <f>+T358</f>
        <v>1.5</v>
      </c>
      <c r="O367" s="84"/>
      <c r="P367" s="58" t="s">
        <v>7</v>
      </c>
      <c r="Q367" s="84">
        <f>+Q360</f>
        <v>4</v>
      </c>
      <c r="R367" s="84"/>
      <c r="S367" s="48" t="s">
        <v>73</v>
      </c>
      <c r="T367" s="4">
        <v>10</v>
      </c>
      <c r="U367" s="58" t="s">
        <v>22</v>
      </c>
      <c r="V367" s="84">
        <f>+T358</f>
        <v>1.5</v>
      </c>
      <c r="W367" s="84"/>
      <c r="X367" s="4" t="s">
        <v>7</v>
      </c>
      <c r="Y367" s="84">
        <f>+Q360</f>
        <v>4</v>
      </c>
      <c r="Z367" s="84"/>
      <c r="AA367" s="4" t="s">
        <v>74</v>
      </c>
      <c r="AB367" s="4">
        <v>3</v>
      </c>
      <c r="AC367" s="4" t="s">
        <v>22</v>
      </c>
      <c r="AD367" s="84">
        <f>+T358</f>
        <v>1.5</v>
      </c>
      <c r="AE367" s="84"/>
      <c r="AF367" s="4" t="s">
        <v>7</v>
      </c>
      <c r="AG367" s="84">
        <f>+Q360</f>
        <v>4</v>
      </c>
      <c r="AH367" s="84"/>
      <c r="AI367" s="4" t="s">
        <v>75</v>
      </c>
      <c r="AJ367" s="4"/>
      <c r="AK367" s="4">
        <v>60</v>
      </c>
      <c r="AL367" s="58" t="s">
        <v>6</v>
      </c>
      <c r="AM367" s="84">
        <f>+W347</f>
        <v>6.7050000000000001</v>
      </c>
      <c r="AN367" s="84"/>
      <c r="AO367" s="58" t="s">
        <v>6</v>
      </c>
      <c r="AP367" s="84">
        <f>+Q360</f>
        <v>4</v>
      </c>
      <c r="AQ367" s="84"/>
      <c r="AR367" s="4" t="s">
        <v>76</v>
      </c>
      <c r="AS367" s="84">
        <f>-(J367-L367*(N367/Q367)^2+T367*(V367/Y367)^3-AB367*(AD367/AG367)^4)/AK367*AM367*AP367^2</f>
        <v>-7.2624404296875005</v>
      </c>
      <c r="AT367" s="84"/>
      <c r="AU367" s="4" t="s">
        <v>25</v>
      </c>
      <c r="AV367" s="4"/>
      <c r="AW367" s="4"/>
      <c r="AX367" s="4" t="s">
        <v>36</v>
      </c>
      <c r="AY367" s="58"/>
      <c r="AZ367" s="4"/>
      <c r="BA367" s="4"/>
      <c r="BB367" s="4"/>
      <c r="BC367" s="4"/>
      <c r="BD367" s="58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5"/>
    </row>
    <row r="368" spans="2:76" x14ac:dyDescent="0.2">
      <c r="B368" s="3"/>
      <c r="C368" s="4"/>
      <c r="D368" s="4"/>
      <c r="E368" s="4"/>
      <c r="F368" s="4"/>
      <c r="G368" s="4" t="s">
        <v>64</v>
      </c>
      <c r="H368" s="4"/>
      <c r="I368" s="58"/>
      <c r="J368" s="58"/>
      <c r="K368" s="58"/>
      <c r="L368" s="58"/>
      <c r="M368" s="58"/>
      <c r="N368" s="4"/>
      <c r="O368" s="4"/>
      <c r="P368" s="58"/>
      <c r="Q368" s="58">
        <v>3</v>
      </c>
      <c r="R368" s="58" t="s">
        <v>65</v>
      </c>
      <c r="S368" s="84">
        <f>+T358</f>
        <v>1.5</v>
      </c>
      <c r="T368" s="84"/>
      <c r="U368" s="58" t="s">
        <v>7</v>
      </c>
      <c r="V368" s="84">
        <f>+Q360</f>
        <v>4</v>
      </c>
      <c r="W368" s="84"/>
      <c r="X368" s="4" t="s">
        <v>66</v>
      </c>
      <c r="Y368" s="4"/>
      <c r="Z368" s="4">
        <v>6</v>
      </c>
      <c r="AA368" s="58" t="s">
        <v>6</v>
      </c>
      <c r="AB368" s="84">
        <f>+W347</f>
        <v>6.7050000000000001</v>
      </c>
      <c r="AC368" s="84"/>
      <c r="AD368" s="58" t="s">
        <v>6</v>
      </c>
      <c r="AE368" s="84">
        <f>+Q360</f>
        <v>4</v>
      </c>
      <c r="AF368" s="84"/>
      <c r="AG368" s="58" t="s">
        <v>8</v>
      </c>
      <c r="AH368" s="84">
        <f>(Q368-(S368/V368)^2)/Z368*AB368*AE368</f>
        <v>12.78140625</v>
      </c>
      <c r="AI368" s="84"/>
      <c r="AJ368" s="4" t="s">
        <v>32</v>
      </c>
      <c r="AK368" s="4"/>
      <c r="AL368" s="4" t="s">
        <v>37</v>
      </c>
      <c r="AM368" s="58"/>
      <c r="AN368" s="58"/>
      <c r="AO368" s="4"/>
      <c r="AP368" s="4"/>
      <c r="AQ368" s="58"/>
      <c r="AR368" s="58"/>
      <c r="AS368" s="58"/>
      <c r="AT368" s="4"/>
      <c r="AU368" s="4"/>
      <c r="AV368" s="58"/>
      <c r="AW368" s="58"/>
      <c r="AX368" s="58"/>
      <c r="AY368" s="58"/>
      <c r="AZ368" s="58"/>
      <c r="BA368" s="58"/>
      <c r="BB368" s="4"/>
      <c r="BC368" s="4"/>
      <c r="BD368" s="58"/>
      <c r="BE368" s="58"/>
      <c r="BF368" s="58"/>
      <c r="BG368" s="4"/>
      <c r="BH368" s="4"/>
      <c r="BI368" s="58"/>
      <c r="BJ368" s="58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5"/>
    </row>
    <row r="369" spans="2:76" x14ac:dyDescent="0.2">
      <c r="B369" s="3"/>
      <c r="C369" s="4"/>
      <c r="D369" s="4"/>
      <c r="E369" s="4"/>
      <c r="F369" s="4"/>
      <c r="G369" s="4" t="s">
        <v>69</v>
      </c>
      <c r="H369" s="4"/>
      <c r="I369" s="58"/>
      <c r="J369" s="58"/>
      <c r="K369" s="58"/>
      <c r="L369" s="58"/>
      <c r="M369" s="58"/>
      <c r="N369" s="4"/>
      <c r="O369" s="4"/>
      <c r="P369" s="58"/>
      <c r="Q369" s="58"/>
      <c r="R369" s="58"/>
      <c r="S369" s="58"/>
      <c r="T369" s="4">
        <v>3</v>
      </c>
      <c r="U369" s="58" t="s">
        <v>23</v>
      </c>
      <c r="V369" s="58">
        <v>3</v>
      </c>
      <c r="W369" s="58" t="s">
        <v>6</v>
      </c>
      <c r="X369" s="84">
        <f>+T358</f>
        <v>1.5</v>
      </c>
      <c r="Y369" s="84"/>
      <c r="Z369" s="4" t="s">
        <v>7</v>
      </c>
      <c r="AA369" s="84">
        <f>+Q360</f>
        <v>4</v>
      </c>
      <c r="AB369" s="84"/>
      <c r="AC369" s="4" t="s">
        <v>67</v>
      </c>
      <c r="AD369" s="84">
        <f>+T358</f>
        <v>1.5</v>
      </c>
      <c r="AE369" s="84"/>
      <c r="AF369" s="58" t="s">
        <v>7</v>
      </c>
      <c r="AG369" s="84">
        <f>+Q360</f>
        <v>4</v>
      </c>
      <c r="AH369" s="84"/>
      <c r="AI369" s="48" t="s">
        <v>68</v>
      </c>
      <c r="AJ369" s="4"/>
      <c r="AK369" s="4">
        <v>6</v>
      </c>
      <c r="AL369" s="58" t="s">
        <v>6</v>
      </c>
      <c r="AM369" s="84">
        <f>+W347</f>
        <v>6.7050000000000001</v>
      </c>
      <c r="AN369" s="84"/>
      <c r="AO369" s="58" t="s">
        <v>6</v>
      </c>
      <c r="AP369" s="84">
        <f>+Q360</f>
        <v>4</v>
      </c>
      <c r="AQ369" s="84"/>
      <c r="AR369" s="58" t="s">
        <v>8</v>
      </c>
      <c r="AS369" s="84">
        <f>-(T369-V369*X369/AA369+(AD369/AG369)^2)/AK369*AM369*AP369</f>
        <v>-9.0098437499999999</v>
      </c>
      <c r="AT369" s="84"/>
      <c r="AU369" s="4" t="s">
        <v>32</v>
      </c>
      <c r="AV369" s="58"/>
      <c r="AW369" s="4" t="s">
        <v>37</v>
      </c>
      <c r="AX369" s="58"/>
      <c r="AY369" s="58"/>
      <c r="AZ369" s="58"/>
      <c r="BA369" s="58"/>
      <c r="BB369" s="4"/>
      <c r="BC369" s="4"/>
      <c r="BD369" s="58"/>
      <c r="BE369" s="58"/>
      <c r="BF369" s="58"/>
      <c r="BG369" s="4"/>
      <c r="BH369" s="4"/>
      <c r="BI369" s="58"/>
      <c r="BJ369" s="58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5"/>
    </row>
    <row r="370" spans="2:76" x14ac:dyDescent="0.2">
      <c r="B370" s="3"/>
      <c r="C370" s="4"/>
      <c r="D370" s="4"/>
      <c r="E370" s="4"/>
      <c r="F370" s="4"/>
      <c r="G370" s="54" t="s">
        <v>113</v>
      </c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58"/>
      <c r="AM370" s="58"/>
      <c r="AN370" s="58"/>
      <c r="AO370" s="58"/>
      <c r="AP370" s="58"/>
      <c r="AQ370" s="58"/>
      <c r="AR370" s="58"/>
      <c r="AS370" s="58"/>
      <c r="AT370" s="58"/>
      <c r="AU370" s="4"/>
      <c r="AV370" s="58"/>
      <c r="AW370" s="4"/>
      <c r="AX370" s="58"/>
      <c r="AY370" s="58"/>
      <c r="AZ370" s="58"/>
      <c r="BA370" s="58"/>
      <c r="BB370" s="4"/>
      <c r="BC370" s="4"/>
      <c r="BD370" s="58"/>
      <c r="BE370" s="58"/>
      <c r="BF370" s="58"/>
      <c r="BG370" s="4"/>
      <c r="BH370" s="4"/>
      <c r="BI370" s="58"/>
      <c r="BJ370" s="58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5"/>
    </row>
    <row r="371" spans="2:76" x14ac:dyDescent="0.2">
      <c r="B371" s="3"/>
      <c r="C371" s="4"/>
      <c r="D371" s="4"/>
      <c r="E371" s="4"/>
      <c r="F371" s="4"/>
      <c r="G371" s="4" t="s">
        <v>112</v>
      </c>
      <c r="H371" s="4"/>
      <c r="I371" s="4"/>
      <c r="J371" s="4"/>
      <c r="K371" s="4"/>
      <c r="L371" s="4"/>
      <c r="M371" s="4"/>
      <c r="N371" s="87" t="s">
        <v>108</v>
      </c>
      <c r="O371" s="87"/>
      <c r="P371" s="87"/>
      <c r="Q371" s="4"/>
      <c r="R371" s="87" t="s">
        <v>99</v>
      </c>
      <c r="S371" s="87"/>
      <c r="T371" s="87"/>
      <c r="U371" s="87"/>
      <c r="V371" s="87"/>
      <c r="W371" s="87"/>
      <c r="X371" s="87"/>
      <c r="Y371" s="87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58"/>
      <c r="AM371" s="58"/>
      <c r="AN371" s="58"/>
      <c r="AO371" s="58"/>
      <c r="AP371" s="58"/>
      <c r="AQ371" s="58"/>
      <c r="AR371" s="58"/>
      <c r="AS371" s="58"/>
      <c r="AT371" s="58"/>
      <c r="AU371" s="4"/>
      <c r="AV371" s="58"/>
      <c r="AW371" s="4"/>
      <c r="AX371" s="58"/>
      <c r="AY371" s="58"/>
      <c r="AZ371" s="58"/>
      <c r="BA371" s="58"/>
      <c r="BB371" s="4"/>
      <c r="BC371" s="4"/>
      <c r="BD371" s="58"/>
      <c r="BE371" s="58"/>
      <c r="BF371" s="58"/>
      <c r="BG371" s="4"/>
      <c r="BH371" s="4"/>
      <c r="BI371" s="58"/>
      <c r="BJ371" s="58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5"/>
    </row>
    <row r="372" spans="2:76" x14ac:dyDescent="0.2">
      <c r="B372" s="3"/>
      <c r="C372" s="4"/>
      <c r="D372" s="4"/>
      <c r="E372" s="4"/>
      <c r="F372" s="4"/>
      <c r="G372" s="4" t="s">
        <v>88</v>
      </c>
      <c r="H372" s="4"/>
      <c r="I372" s="4"/>
      <c r="J372" s="4"/>
      <c r="K372" s="4"/>
      <c r="L372" s="87">
        <v>0.25</v>
      </c>
      <c r="M372" s="87"/>
      <c r="N372" s="4" t="s">
        <v>1</v>
      </c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58"/>
      <c r="AM372" s="58"/>
      <c r="AN372" s="58"/>
      <c r="AO372" s="58"/>
      <c r="AP372" s="58"/>
      <c r="AQ372" s="58"/>
      <c r="AR372" s="58"/>
      <c r="AS372" s="58"/>
      <c r="AT372" s="58"/>
      <c r="AU372" s="4"/>
      <c r="AV372" s="58"/>
      <c r="AW372" s="4"/>
      <c r="AX372" s="58"/>
      <c r="AY372" s="58"/>
      <c r="AZ372" s="58"/>
      <c r="BA372" s="58"/>
      <c r="BB372" s="4"/>
      <c r="BC372" s="4"/>
      <c r="BD372" s="58"/>
      <c r="BE372" s="58"/>
      <c r="BF372" s="58"/>
      <c r="BG372" s="4"/>
      <c r="BH372" s="4"/>
      <c r="BI372" s="58"/>
      <c r="BJ372" s="58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5"/>
    </row>
    <row r="373" spans="2:76" x14ac:dyDescent="0.2">
      <c r="B373" s="3"/>
      <c r="C373" s="4"/>
      <c r="D373" s="4"/>
      <c r="E373" s="4"/>
      <c r="F373" s="4"/>
      <c r="G373" s="4" t="s">
        <v>89</v>
      </c>
      <c r="H373" s="4"/>
      <c r="I373" s="4"/>
      <c r="J373" s="4"/>
      <c r="K373" s="4"/>
      <c r="L373" s="87">
        <v>0.5</v>
      </c>
      <c r="M373" s="87"/>
      <c r="N373" s="4" t="s">
        <v>1</v>
      </c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58"/>
      <c r="AM373" s="58"/>
      <c r="AN373" s="58"/>
      <c r="AO373" s="58"/>
      <c r="AP373" s="58"/>
      <c r="AQ373" s="58"/>
      <c r="AR373" s="58"/>
      <c r="AS373" s="58"/>
      <c r="AT373" s="58"/>
      <c r="AU373" s="4"/>
      <c r="AV373" s="58"/>
      <c r="AW373" s="4"/>
      <c r="AX373" s="58"/>
      <c r="AY373" s="58"/>
      <c r="AZ373" s="58"/>
      <c r="BA373" s="58"/>
      <c r="BB373" s="4"/>
      <c r="BC373" s="4"/>
      <c r="BD373" s="58"/>
      <c r="BE373" s="58"/>
      <c r="BF373" s="58"/>
      <c r="BG373" s="4"/>
      <c r="BH373" s="4"/>
      <c r="BI373" s="58"/>
      <c r="BJ373" s="58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5"/>
    </row>
    <row r="374" spans="2:76" x14ac:dyDescent="0.2">
      <c r="B374" s="3"/>
      <c r="C374" s="4"/>
      <c r="D374" s="4"/>
      <c r="E374" s="4"/>
      <c r="F374" s="4"/>
      <c r="G374" s="4" t="s">
        <v>91</v>
      </c>
      <c r="H374" s="4"/>
      <c r="I374" s="4"/>
      <c r="J374" s="4"/>
      <c r="K374" s="4"/>
      <c r="L374" s="4"/>
      <c r="M374" s="87">
        <v>0.12</v>
      </c>
      <c r="N374" s="87"/>
      <c r="O374" s="4" t="s">
        <v>1</v>
      </c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58"/>
      <c r="AM374" s="58"/>
      <c r="AN374" s="58"/>
      <c r="AO374" s="58"/>
      <c r="AP374" s="58"/>
      <c r="AQ374" s="58"/>
      <c r="AR374" s="58"/>
      <c r="AS374" s="58"/>
      <c r="AT374" s="58"/>
      <c r="AU374" s="4"/>
      <c r="AV374" s="58"/>
      <c r="AW374" s="4"/>
      <c r="AX374" s="58"/>
      <c r="AY374" s="58"/>
      <c r="AZ374" s="58"/>
      <c r="BA374" s="58"/>
      <c r="BB374" s="4"/>
      <c r="BC374" s="4"/>
      <c r="BD374" s="58"/>
      <c r="BE374" s="58"/>
      <c r="BF374" s="58"/>
      <c r="BG374" s="4"/>
      <c r="BH374" s="4"/>
      <c r="BI374" s="58"/>
      <c r="BJ374" s="58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5"/>
    </row>
    <row r="375" spans="2:76" x14ac:dyDescent="0.2">
      <c r="B375" s="3"/>
      <c r="C375" s="4"/>
      <c r="D375" s="4"/>
      <c r="E375" s="4"/>
      <c r="F375" s="4"/>
      <c r="G375" s="4" t="s">
        <v>94</v>
      </c>
      <c r="H375" s="4"/>
      <c r="I375" s="4"/>
      <c r="J375" s="4"/>
      <c r="K375" s="4"/>
      <c r="L375" s="4"/>
      <c r="M375" s="87">
        <v>1.6</v>
      </c>
      <c r="N375" s="87"/>
      <c r="O375" s="4" t="s">
        <v>1</v>
      </c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58"/>
      <c r="AM375" s="58"/>
      <c r="AN375" s="58"/>
      <c r="AO375" s="58"/>
      <c r="AP375" s="58"/>
      <c r="AQ375" s="58"/>
      <c r="AR375" s="58"/>
      <c r="AS375" s="58"/>
      <c r="AT375" s="58"/>
      <c r="AU375" s="4"/>
      <c r="AV375" s="58"/>
      <c r="AW375" s="4"/>
      <c r="AX375" s="58"/>
      <c r="AY375" s="58"/>
      <c r="AZ375" s="58"/>
      <c r="BA375" s="58"/>
      <c r="BB375" s="4"/>
      <c r="BC375" s="4"/>
      <c r="BD375" s="58"/>
      <c r="BE375" s="58"/>
      <c r="BF375" s="58"/>
      <c r="BG375" s="4"/>
      <c r="BH375" s="4"/>
      <c r="BI375" s="58"/>
      <c r="BJ375" s="58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5"/>
    </row>
    <row r="376" spans="2:76" x14ac:dyDescent="0.2">
      <c r="B376" s="3"/>
      <c r="C376" s="4"/>
      <c r="D376" s="4"/>
      <c r="E376" s="4"/>
      <c r="F376" s="4"/>
      <c r="G376" s="84">
        <f>IF(R371="yatay delikli tuğla",INDEX(BC353:BC362,MATCH(N371,AV353:AV362,0),0),IF(R371="düşey delikli tuğla",INDEX(BI353:BI362,MATCH(N371,AV353:AV362,0),0),IF(R371="düşey delikli taşıyıcı tuğla",INDEX(BO353:BO362,MATCH(N371,AV353:AV362,0),0),"hatalı")))</f>
        <v>3.75</v>
      </c>
      <c r="H376" s="84"/>
      <c r="I376" s="4" t="s">
        <v>22</v>
      </c>
      <c r="J376" s="84">
        <f>+BI328</f>
        <v>3</v>
      </c>
      <c r="K376" s="84"/>
      <c r="L376" s="58" t="s">
        <v>23</v>
      </c>
      <c r="M376" s="84">
        <f>+L373</f>
        <v>0.5</v>
      </c>
      <c r="N376" s="84"/>
      <c r="O376" s="58" t="s">
        <v>23</v>
      </c>
      <c r="P376" s="84">
        <f>+M375</f>
        <v>1.6</v>
      </c>
      <c r="Q376" s="84"/>
      <c r="R376" s="4" t="s">
        <v>90</v>
      </c>
      <c r="S376" s="84">
        <f>+G376*(J376-M376-P376)</f>
        <v>3.3749999999999996</v>
      </c>
      <c r="T376" s="84"/>
      <c r="U376" s="4" t="s">
        <v>9</v>
      </c>
      <c r="V376" s="4"/>
      <c r="W376" s="4"/>
      <c r="X376" s="4" t="s">
        <v>114</v>
      </c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58"/>
      <c r="AM376" s="58"/>
      <c r="AN376" s="58"/>
      <c r="AO376" s="58"/>
      <c r="AP376" s="58"/>
      <c r="AQ376" s="58"/>
      <c r="AR376" s="58"/>
      <c r="AS376" s="58"/>
      <c r="AT376" s="58"/>
      <c r="AU376" s="4"/>
      <c r="AV376" s="58"/>
      <c r="AW376" s="4"/>
      <c r="AX376" s="58"/>
      <c r="AY376" s="58"/>
      <c r="AZ376" s="58"/>
      <c r="BA376" s="58"/>
      <c r="BB376" s="4"/>
      <c r="BC376" s="4"/>
      <c r="BD376" s="58"/>
      <c r="BE376" s="58"/>
      <c r="BF376" s="58"/>
      <c r="BG376" s="4"/>
      <c r="BH376" s="4"/>
      <c r="BI376" s="58"/>
      <c r="BJ376" s="58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5"/>
    </row>
    <row r="377" spans="2:76" x14ac:dyDescent="0.2">
      <c r="B377" s="3"/>
      <c r="C377" s="4"/>
      <c r="D377" s="4"/>
      <c r="E377" s="4"/>
      <c r="F377" s="4"/>
      <c r="G377" s="84">
        <f>+L372</f>
        <v>0.25</v>
      </c>
      <c r="H377" s="84"/>
      <c r="I377" s="4" t="s">
        <v>22</v>
      </c>
      <c r="J377" s="84">
        <f>+L373</f>
        <v>0.5</v>
      </c>
      <c r="K377" s="84"/>
      <c r="L377" s="58" t="s">
        <v>23</v>
      </c>
      <c r="M377" s="84">
        <f>+M374</f>
        <v>0.12</v>
      </c>
      <c r="N377" s="84"/>
      <c r="O377" s="4" t="s">
        <v>92</v>
      </c>
      <c r="P377" s="84">
        <v>25</v>
      </c>
      <c r="Q377" s="84"/>
      <c r="R377" s="58" t="s">
        <v>8</v>
      </c>
      <c r="S377" s="90">
        <f>+G377*(J377-M377)*P377</f>
        <v>2.375</v>
      </c>
      <c r="T377" s="90"/>
      <c r="U377" s="55" t="s">
        <v>9</v>
      </c>
      <c r="V377" s="55"/>
      <c r="W377" s="4"/>
      <c r="X377" s="4" t="s">
        <v>115</v>
      </c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58"/>
      <c r="AM377" s="58"/>
      <c r="AN377" s="58"/>
      <c r="AO377" s="58"/>
      <c r="AP377" s="58"/>
      <c r="AQ377" s="58"/>
      <c r="AR377" s="58"/>
      <c r="AS377" s="58"/>
      <c r="AT377" s="58"/>
      <c r="AU377" s="4"/>
      <c r="AV377" s="58"/>
      <c r="AW377" s="4"/>
      <c r="AX377" s="58"/>
      <c r="AY377" s="58"/>
      <c r="AZ377" s="58"/>
      <c r="BA377" s="58"/>
      <c r="BB377" s="4"/>
      <c r="BC377" s="4"/>
      <c r="BD377" s="58"/>
      <c r="BE377" s="58"/>
      <c r="BF377" s="58"/>
      <c r="BG377" s="4"/>
      <c r="BH377" s="4"/>
      <c r="BI377" s="58"/>
      <c r="BJ377" s="58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5"/>
    </row>
    <row r="378" spans="2:76" x14ac:dyDescent="0.2">
      <c r="B378" s="3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 t="s">
        <v>93</v>
      </c>
      <c r="Q378" s="4"/>
      <c r="R378" s="4"/>
      <c r="S378" s="84">
        <f>+S377+S376</f>
        <v>5.75</v>
      </c>
      <c r="T378" s="84"/>
      <c r="U378" s="4" t="s">
        <v>9</v>
      </c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58"/>
      <c r="AM378" s="58"/>
      <c r="AN378" s="58"/>
      <c r="AO378" s="58"/>
      <c r="AP378" s="58"/>
      <c r="AQ378" s="58"/>
      <c r="AR378" s="58"/>
      <c r="AS378" s="58"/>
      <c r="AT378" s="58"/>
      <c r="AU378" s="4"/>
      <c r="AV378" s="58"/>
      <c r="AW378" s="4"/>
      <c r="AX378" s="58"/>
      <c r="AY378" s="58"/>
      <c r="AZ378" s="58"/>
      <c r="BA378" s="58"/>
      <c r="BB378" s="4"/>
      <c r="BC378" s="4"/>
      <c r="BD378" s="58"/>
      <c r="BE378" s="58"/>
      <c r="BF378" s="58"/>
      <c r="BG378" s="4"/>
      <c r="BH378" s="4"/>
      <c r="BI378" s="58"/>
      <c r="BJ378" s="58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5"/>
    </row>
    <row r="379" spans="2:76" x14ac:dyDescent="0.2">
      <c r="B379" s="3"/>
      <c r="C379" s="4"/>
      <c r="D379" s="4"/>
      <c r="E379" s="4"/>
      <c r="F379" s="4"/>
      <c r="G379" s="4" t="s">
        <v>38</v>
      </c>
      <c r="H379" s="4"/>
      <c r="I379" s="4"/>
      <c r="J379" s="4"/>
      <c r="K379" s="4"/>
      <c r="L379" s="84">
        <f>+S378</f>
        <v>5.75</v>
      </c>
      <c r="M379" s="84"/>
      <c r="N379" s="58" t="s">
        <v>6</v>
      </c>
      <c r="O379" s="84">
        <f>+Q360</f>
        <v>4</v>
      </c>
      <c r="P379" s="84"/>
      <c r="Q379" s="4" t="s">
        <v>21</v>
      </c>
      <c r="R379" s="4">
        <v>12</v>
      </c>
      <c r="S379" s="58" t="s">
        <v>8</v>
      </c>
      <c r="T379" s="84">
        <f>+L379*O379^2/R379</f>
        <v>7.666666666666667</v>
      </c>
      <c r="U379" s="84"/>
      <c r="V379" s="4" t="s">
        <v>25</v>
      </c>
      <c r="W379" s="4"/>
      <c r="X379" s="4" t="s">
        <v>36</v>
      </c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58"/>
      <c r="AM379" s="58"/>
      <c r="AN379" s="58"/>
      <c r="AO379" s="58"/>
      <c r="AP379" s="58"/>
      <c r="AQ379" s="58"/>
      <c r="AR379" s="58"/>
      <c r="AS379" s="58"/>
      <c r="AT379" s="58"/>
      <c r="AU379" s="4"/>
      <c r="AV379" s="58"/>
      <c r="AW379" s="4"/>
      <c r="AX379" s="58"/>
      <c r="AY379" s="58"/>
      <c r="AZ379" s="58"/>
      <c r="BA379" s="58"/>
      <c r="BB379" s="4"/>
      <c r="BC379" s="4"/>
      <c r="BD379" s="58"/>
      <c r="BE379" s="58"/>
      <c r="BF379" s="58"/>
      <c r="BG379" s="4"/>
      <c r="BH379" s="4"/>
      <c r="BI379" s="58"/>
      <c r="BJ379" s="58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5"/>
    </row>
    <row r="380" spans="2:76" x14ac:dyDescent="0.2">
      <c r="B380" s="3"/>
      <c r="C380" s="4"/>
      <c r="D380" s="4"/>
      <c r="E380" s="4"/>
      <c r="F380" s="4"/>
      <c r="G380" s="4" t="s">
        <v>48</v>
      </c>
      <c r="H380" s="4"/>
      <c r="I380" s="4"/>
      <c r="J380" s="4"/>
      <c r="K380" s="84">
        <f>-T379</f>
        <v>-7.666666666666667</v>
      </c>
      <c r="L380" s="84"/>
      <c r="M380" s="4" t="s">
        <v>25</v>
      </c>
      <c r="N380" s="4"/>
      <c r="O380" s="4"/>
      <c r="P380" s="4" t="s">
        <v>36</v>
      </c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58"/>
      <c r="AM380" s="58"/>
      <c r="AN380" s="58"/>
      <c r="AO380" s="58"/>
      <c r="AP380" s="58"/>
      <c r="AQ380" s="58"/>
      <c r="AR380" s="58"/>
      <c r="AS380" s="58"/>
      <c r="AT380" s="58"/>
      <c r="AU380" s="4"/>
      <c r="AV380" s="58"/>
      <c r="AW380" s="4"/>
      <c r="AX380" s="58"/>
      <c r="AY380" s="58"/>
      <c r="AZ380" s="58"/>
      <c r="BA380" s="58"/>
      <c r="BB380" s="4"/>
      <c r="BC380" s="4"/>
      <c r="BD380" s="58"/>
      <c r="BE380" s="58"/>
      <c r="BF380" s="58"/>
      <c r="BG380" s="4"/>
      <c r="BH380" s="4"/>
      <c r="BI380" s="58"/>
      <c r="BJ380" s="58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5"/>
    </row>
    <row r="381" spans="2:76" x14ac:dyDescent="0.2">
      <c r="B381" s="3"/>
      <c r="C381" s="4"/>
      <c r="D381" s="4"/>
      <c r="E381" s="4"/>
      <c r="F381" s="4"/>
      <c r="G381" s="4" t="s">
        <v>39</v>
      </c>
      <c r="H381" s="4"/>
      <c r="I381" s="4"/>
      <c r="J381" s="4"/>
      <c r="K381" s="4"/>
      <c r="L381" s="84">
        <f>+L379</f>
        <v>5.75</v>
      </c>
      <c r="M381" s="84"/>
      <c r="N381" s="58" t="s">
        <v>6</v>
      </c>
      <c r="O381" s="84">
        <f>+O379</f>
        <v>4</v>
      </c>
      <c r="P381" s="84"/>
      <c r="Q381" s="4" t="s">
        <v>7</v>
      </c>
      <c r="R381" s="4">
        <v>2</v>
      </c>
      <c r="S381" s="58" t="s">
        <v>8</v>
      </c>
      <c r="T381" s="84">
        <f>+L381*O381/R381</f>
        <v>11.5</v>
      </c>
      <c r="U381" s="84"/>
      <c r="V381" s="4" t="s">
        <v>32</v>
      </c>
      <c r="W381" s="4"/>
      <c r="X381" s="4" t="s">
        <v>37</v>
      </c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58"/>
      <c r="AM381" s="58"/>
      <c r="AN381" s="58"/>
      <c r="AO381" s="58"/>
      <c r="AP381" s="58"/>
      <c r="AQ381" s="58"/>
      <c r="AR381" s="58"/>
      <c r="AS381" s="58"/>
      <c r="AT381" s="58"/>
      <c r="AU381" s="4"/>
      <c r="AV381" s="58"/>
      <c r="AW381" s="4"/>
      <c r="AX381" s="58"/>
      <c r="AY381" s="58"/>
      <c r="AZ381" s="58"/>
      <c r="BA381" s="58"/>
      <c r="BB381" s="4"/>
      <c r="BC381" s="4"/>
      <c r="BD381" s="58"/>
      <c r="BE381" s="58"/>
      <c r="BF381" s="58"/>
      <c r="BG381" s="4"/>
      <c r="BH381" s="4"/>
      <c r="BI381" s="58"/>
      <c r="BJ381" s="58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5"/>
    </row>
    <row r="382" spans="2:76" x14ac:dyDescent="0.2">
      <c r="B382" s="3"/>
      <c r="C382" s="4"/>
      <c r="D382" s="4"/>
      <c r="E382" s="4"/>
      <c r="F382" s="4"/>
      <c r="G382" s="4" t="s">
        <v>33</v>
      </c>
      <c r="H382" s="4"/>
      <c r="I382" s="4"/>
      <c r="J382" s="4"/>
      <c r="K382" s="84">
        <f>-T381</f>
        <v>-11.5</v>
      </c>
      <c r="L382" s="84"/>
      <c r="M382" s="4" t="s">
        <v>32</v>
      </c>
      <c r="N382" s="4"/>
      <c r="O382" s="4" t="s">
        <v>37</v>
      </c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58"/>
      <c r="AM382" s="58"/>
      <c r="AN382" s="58"/>
      <c r="AO382" s="58"/>
      <c r="AP382" s="58"/>
      <c r="AQ382" s="58"/>
      <c r="AR382" s="58"/>
      <c r="AS382" s="58"/>
      <c r="AT382" s="58"/>
      <c r="AU382" s="4"/>
      <c r="AV382" s="58"/>
      <c r="AW382" s="4"/>
      <c r="AX382" s="58"/>
      <c r="AY382" s="58"/>
      <c r="AZ382" s="58"/>
      <c r="BA382" s="58"/>
      <c r="BB382" s="4"/>
      <c r="BC382" s="4"/>
      <c r="BD382" s="58"/>
      <c r="BE382" s="58"/>
      <c r="BF382" s="58"/>
      <c r="BG382" s="4"/>
      <c r="BH382" s="4"/>
      <c r="BI382" s="58"/>
      <c r="BJ382" s="58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5"/>
    </row>
    <row r="383" spans="2:76" ht="12" thickBot="1" x14ac:dyDescent="0.25">
      <c r="B383" s="30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43"/>
      <c r="AJ383" s="43"/>
      <c r="AK383" s="31"/>
      <c r="AL383" s="31"/>
      <c r="AM383" s="31"/>
      <c r="AN383" s="31"/>
      <c r="AO383" s="31"/>
      <c r="AP383" s="31"/>
      <c r="AQ383" s="31"/>
      <c r="AR383" s="31"/>
      <c r="AS383" s="31"/>
      <c r="AT383" s="44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101"/>
      <c r="BJ383" s="101"/>
      <c r="BK383" s="101"/>
      <c r="BL383" s="31"/>
      <c r="BM383" s="31"/>
      <c r="BN383" s="31"/>
      <c r="BO383" s="31"/>
      <c r="BP383" s="31"/>
      <c r="BQ383" s="31"/>
      <c r="BR383" s="31"/>
      <c r="BS383" s="31"/>
      <c r="BT383" s="31"/>
      <c r="BU383" s="31"/>
      <c r="BV383" s="31"/>
      <c r="BW383" s="31"/>
      <c r="BX383" s="32"/>
    </row>
    <row r="384" spans="2:76" ht="12" thickTop="1" x14ac:dyDescent="0.2">
      <c r="B384" s="33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45"/>
      <c r="AJ384" s="45"/>
      <c r="AK384" s="34"/>
      <c r="AL384" s="34"/>
      <c r="AM384" s="34"/>
      <c r="AN384" s="34"/>
      <c r="AO384" s="34"/>
      <c r="AP384" s="34"/>
      <c r="AQ384" s="34"/>
      <c r="AR384" s="34"/>
      <c r="AS384" s="34"/>
      <c r="AT384" s="46"/>
      <c r="AU384" s="34"/>
      <c r="AV384" s="34"/>
      <c r="AW384" s="34"/>
      <c r="AX384" s="34"/>
      <c r="AY384" s="34"/>
      <c r="AZ384" s="34"/>
      <c r="BA384" s="34"/>
      <c r="BB384" s="34"/>
      <c r="BC384" s="34"/>
      <c r="BD384" s="34"/>
      <c r="BE384" s="34"/>
      <c r="BF384" s="34"/>
      <c r="BG384" s="34"/>
      <c r="BH384" s="34"/>
      <c r="BI384" s="37"/>
      <c r="BJ384" s="37"/>
      <c r="BK384" s="37"/>
      <c r="BL384" s="34"/>
      <c r="BM384" s="34"/>
      <c r="BN384" s="34"/>
      <c r="BO384" s="34"/>
      <c r="BP384" s="34"/>
      <c r="BQ384" s="34"/>
      <c r="BR384" s="34"/>
      <c r="BS384" s="34"/>
      <c r="BT384" s="34"/>
      <c r="BU384" s="34"/>
      <c r="BV384" s="34"/>
      <c r="BW384" s="34"/>
      <c r="BX384" s="35"/>
    </row>
    <row r="385" spans="2:76" x14ac:dyDescent="0.2">
      <c r="B385" s="3"/>
      <c r="C385" s="4"/>
      <c r="D385" s="4"/>
      <c r="E385" s="4"/>
      <c r="F385" s="4"/>
      <c r="G385" s="6" t="s">
        <v>59</v>
      </c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1" t="s">
        <v>53</v>
      </c>
      <c r="AG385" s="4"/>
      <c r="AH385" s="4"/>
      <c r="AI385" s="23"/>
      <c r="AJ385" s="23"/>
      <c r="AK385" s="4"/>
      <c r="AL385" s="4"/>
      <c r="AM385" s="4"/>
      <c r="AN385" s="4"/>
      <c r="AO385" s="4"/>
      <c r="AP385" s="4"/>
      <c r="AQ385" s="4"/>
      <c r="AR385" s="4"/>
      <c r="AS385" s="4"/>
      <c r="AT385" s="36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5"/>
    </row>
    <row r="386" spans="2:76" x14ac:dyDescent="0.2">
      <c r="B386" s="3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23"/>
      <c r="AJ386" s="23"/>
      <c r="AK386" s="4"/>
      <c r="AL386" s="4"/>
      <c r="AM386" s="4"/>
      <c r="AN386" s="4"/>
      <c r="AO386" s="4"/>
      <c r="AP386" s="4"/>
      <c r="AQ386" s="4"/>
      <c r="AR386" s="4"/>
      <c r="AS386" s="4"/>
      <c r="AT386" s="36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5"/>
    </row>
    <row r="387" spans="2:76" x14ac:dyDescent="0.2">
      <c r="B387" s="3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 t="s">
        <v>3</v>
      </c>
      <c r="N387" s="4"/>
      <c r="O387" s="4"/>
      <c r="P387" s="4"/>
      <c r="Q387" s="87">
        <v>5</v>
      </c>
      <c r="R387" s="87"/>
      <c r="S387" s="4" t="s">
        <v>4</v>
      </c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23"/>
      <c r="AJ387" s="23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25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5"/>
    </row>
    <row r="388" spans="2:76" x14ac:dyDescent="0.2">
      <c r="B388" s="3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23"/>
      <c r="AJ388" s="23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36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5"/>
    </row>
    <row r="389" spans="2:76" x14ac:dyDescent="0.2">
      <c r="B389" s="3"/>
      <c r="C389" s="4"/>
      <c r="D389" s="4"/>
      <c r="E389" s="4"/>
      <c r="F389" s="4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4"/>
      <c r="AC389" s="4"/>
      <c r="AD389" s="4"/>
      <c r="AE389" s="4"/>
      <c r="AF389" s="4"/>
      <c r="AG389" s="4"/>
      <c r="AH389" s="4"/>
      <c r="AI389" s="23"/>
      <c r="AJ389" s="23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36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5"/>
    </row>
    <row r="390" spans="2:76" x14ac:dyDescent="0.2">
      <c r="B390" s="3"/>
      <c r="C390" s="4"/>
      <c r="D390" s="4"/>
      <c r="E390" s="4"/>
      <c r="F390" s="4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4"/>
      <c r="AC390" s="4"/>
      <c r="AD390" s="4"/>
      <c r="AE390" s="25" t="s">
        <v>1</v>
      </c>
      <c r="AF390" s="4"/>
      <c r="AG390" s="4"/>
      <c r="AH390" s="4"/>
      <c r="AI390" s="23"/>
      <c r="AJ390" s="23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5"/>
    </row>
    <row r="391" spans="2:76" ht="11.25" customHeight="1" x14ac:dyDescent="0.2">
      <c r="B391" s="3"/>
      <c r="C391" s="4"/>
      <c r="D391" s="4"/>
      <c r="E391" s="4"/>
      <c r="F391" s="4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4"/>
      <c r="AC391" s="4"/>
      <c r="AD391" s="4"/>
      <c r="AE391" s="94">
        <v>3</v>
      </c>
      <c r="AF391" s="4"/>
      <c r="AG391" s="4"/>
      <c r="AH391" s="4"/>
      <c r="AI391" s="23"/>
      <c r="AJ391" s="23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5"/>
    </row>
    <row r="392" spans="2:76" x14ac:dyDescent="0.2">
      <c r="B392" s="3"/>
      <c r="C392" s="4"/>
      <c r="D392" s="4"/>
      <c r="E392" s="4"/>
      <c r="F392" s="4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4"/>
      <c r="AC392" s="4"/>
      <c r="AD392" s="4"/>
      <c r="AE392" s="94"/>
      <c r="AF392" s="4"/>
      <c r="AG392" s="4"/>
      <c r="AH392" s="4"/>
      <c r="AI392" s="23"/>
      <c r="AJ392" s="23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5"/>
    </row>
    <row r="393" spans="2:76" x14ac:dyDescent="0.2">
      <c r="B393" s="3"/>
      <c r="C393" s="4"/>
      <c r="D393" s="4"/>
      <c r="E393" s="4"/>
      <c r="F393" s="4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4"/>
      <c r="AC393" s="4"/>
      <c r="AD393" s="4"/>
      <c r="AE393" s="94"/>
      <c r="AF393" s="4"/>
      <c r="AG393" s="4"/>
      <c r="AH393" s="4"/>
      <c r="AI393" s="23"/>
      <c r="AJ393" s="23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5"/>
    </row>
    <row r="394" spans="2:76" ht="12" thickBot="1" x14ac:dyDescent="0.25">
      <c r="B394" s="3"/>
      <c r="C394" s="4"/>
      <c r="D394" s="4"/>
      <c r="E394" s="4"/>
      <c r="F394" s="4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39"/>
      <c r="AC394" s="4"/>
      <c r="AD394" s="4"/>
      <c r="AE394" s="89" t="s">
        <v>0</v>
      </c>
      <c r="AF394" s="4"/>
      <c r="AG394" s="4"/>
      <c r="AH394" s="4"/>
      <c r="AI394" s="4"/>
      <c r="AJ394" s="4"/>
      <c r="AK394" s="4"/>
      <c r="AL394" s="4"/>
      <c r="AM394" s="4"/>
      <c r="AN394" s="4"/>
      <c r="AO394" s="4" t="s">
        <v>87</v>
      </c>
      <c r="AP394" s="4"/>
      <c r="AQ394" s="4"/>
      <c r="AR394" s="4"/>
      <c r="AS394" s="4"/>
      <c r="AT394" s="4"/>
      <c r="AU394" s="87">
        <v>3</v>
      </c>
      <c r="AV394" s="87"/>
      <c r="AW394" s="4" t="s">
        <v>1</v>
      </c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5"/>
    </row>
    <row r="395" spans="2:76" ht="12" thickBot="1" x14ac:dyDescent="0.25">
      <c r="B395" s="3"/>
      <c r="C395" s="4"/>
      <c r="D395" s="4"/>
      <c r="E395" s="4"/>
      <c r="F395" s="39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10"/>
      <c r="AB395" s="11"/>
      <c r="AC395" s="12"/>
      <c r="AD395" s="4"/>
      <c r="AE395" s="89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5"/>
    </row>
    <row r="396" spans="2:76" ht="12" thickBot="1" x14ac:dyDescent="0.25">
      <c r="B396" s="57"/>
      <c r="C396" s="4"/>
      <c r="D396" s="4"/>
      <c r="E396" s="10"/>
      <c r="F396" s="11"/>
      <c r="G396" s="12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16"/>
      <c r="AB396" s="17"/>
      <c r="AC396" s="18"/>
      <c r="AD396" s="4"/>
      <c r="AE396" s="89"/>
      <c r="AF396" s="4"/>
      <c r="AG396" s="4"/>
      <c r="AH396" s="4"/>
      <c r="AI396" s="13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5"/>
    </row>
    <row r="397" spans="2:76" ht="12" thickBot="1" x14ac:dyDescent="0.25">
      <c r="B397" s="57"/>
      <c r="C397" s="76"/>
      <c r="D397" s="77"/>
      <c r="E397" s="16"/>
      <c r="F397" s="17"/>
      <c r="G397" s="18"/>
      <c r="H397" s="79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7"/>
      <c r="AA397" s="16"/>
      <c r="AB397" s="17"/>
      <c r="AC397" s="18"/>
      <c r="AD397" s="79"/>
      <c r="AE397" s="76"/>
      <c r="AF397" s="76"/>
      <c r="AG397" s="76"/>
      <c r="AH397" s="76"/>
      <c r="AI397" s="13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5"/>
    </row>
    <row r="398" spans="2:76" ht="12" thickBot="1" x14ac:dyDescent="0.25">
      <c r="B398" s="57"/>
      <c r="C398" s="4"/>
      <c r="D398" s="4"/>
      <c r="E398" s="19"/>
      <c r="F398" s="20"/>
      <c r="G398" s="21"/>
      <c r="H398" s="4"/>
      <c r="I398" s="4"/>
      <c r="J398" s="4"/>
      <c r="K398" s="4"/>
      <c r="L398" s="4"/>
      <c r="M398" s="4"/>
      <c r="N398" s="4"/>
      <c r="O398" s="26" t="s">
        <v>15</v>
      </c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19"/>
      <c r="AB398" s="20"/>
      <c r="AC398" s="21"/>
      <c r="AD398" s="4"/>
      <c r="AE398" s="4"/>
      <c r="AF398" s="4"/>
      <c r="AG398" s="4"/>
      <c r="AH398" s="4"/>
      <c r="AI398" s="13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5"/>
    </row>
    <row r="399" spans="2:76" x14ac:dyDescent="0.2">
      <c r="B399" s="3"/>
      <c r="C399" s="4"/>
      <c r="D399" s="4"/>
      <c r="E399" s="4"/>
      <c r="F399" s="75"/>
      <c r="G399" s="4"/>
      <c r="H399" s="4"/>
      <c r="I399" s="4"/>
      <c r="J399" s="4"/>
      <c r="K399" s="4"/>
      <c r="L399" s="4"/>
      <c r="M399" s="4"/>
      <c r="N399" s="4" t="s">
        <v>2</v>
      </c>
      <c r="O399" s="4"/>
      <c r="P399" s="4"/>
      <c r="Q399" s="87">
        <v>5</v>
      </c>
      <c r="R399" s="87"/>
      <c r="S399" s="4" t="s">
        <v>1</v>
      </c>
      <c r="T399" s="4"/>
      <c r="U399" s="4"/>
      <c r="V399" s="4"/>
      <c r="W399" s="4"/>
      <c r="X399" s="4"/>
      <c r="Y399" s="4"/>
      <c r="Z399" s="4"/>
      <c r="AA399" s="4"/>
      <c r="AB399" s="75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5"/>
    </row>
    <row r="400" spans="2:76" x14ac:dyDescent="0.2">
      <c r="B400" s="3"/>
      <c r="C400" s="4"/>
      <c r="D400" s="4"/>
      <c r="E400" s="4"/>
      <c r="F400" s="73"/>
      <c r="G400" s="4"/>
      <c r="H400" s="4"/>
      <c r="I400" s="4"/>
      <c r="J400" s="4"/>
      <c r="K400" s="4"/>
      <c r="L400" s="4"/>
      <c r="M400" s="4"/>
      <c r="N400" s="4"/>
      <c r="O400" s="4"/>
      <c r="P400" s="1" t="str">
        <f>IF(Q399&gt;AE391,"","diğer kenardan uzun olmalı değiştir.")</f>
        <v/>
      </c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73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5"/>
    </row>
    <row r="401" spans="2:76" ht="12" thickBot="1" x14ac:dyDescent="0.25">
      <c r="B401" s="3"/>
      <c r="C401" s="4"/>
      <c r="D401" s="4"/>
      <c r="E401" s="4"/>
      <c r="F401" s="7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73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5"/>
    </row>
    <row r="402" spans="2:76" x14ac:dyDescent="0.2">
      <c r="B402" s="3"/>
      <c r="C402" s="4"/>
      <c r="D402" s="4"/>
      <c r="E402" s="27"/>
      <c r="F402" s="27"/>
      <c r="G402" s="27"/>
      <c r="H402" s="4"/>
      <c r="I402" s="4" t="s">
        <v>14</v>
      </c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27"/>
      <c r="AB402" s="27"/>
      <c r="AC402" s="27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5"/>
    </row>
    <row r="403" spans="2:76" x14ac:dyDescent="0.2">
      <c r="B403" s="3"/>
      <c r="C403" s="4"/>
      <c r="D403" s="2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5"/>
    </row>
    <row r="404" spans="2:76" x14ac:dyDescent="0.2">
      <c r="B404" s="3"/>
      <c r="C404" s="4"/>
      <c r="D404" s="36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 t="s">
        <v>12</v>
      </c>
      <c r="S404" s="4"/>
      <c r="T404" s="4"/>
      <c r="U404" s="4"/>
      <c r="V404" s="4"/>
      <c r="W404" s="4"/>
      <c r="X404" s="84">
        <f>+Q387</f>
        <v>5</v>
      </c>
      <c r="Y404" s="84"/>
      <c r="Z404" s="58" t="s">
        <v>6</v>
      </c>
      <c r="AA404" s="84">
        <f>+AE391</f>
        <v>3</v>
      </c>
      <c r="AB404" s="84"/>
      <c r="AC404" s="58" t="s">
        <v>8</v>
      </c>
      <c r="AD404" s="84">
        <f>+X404*AA404</f>
        <v>15</v>
      </c>
      <c r="AE404" s="84"/>
      <c r="AF404" s="4" t="s">
        <v>9</v>
      </c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5"/>
    </row>
    <row r="405" spans="2:76" x14ac:dyDescent="0.2">
      <c r="B405" s="3"/>
      <c r="C405" s="4"/>
      <c r="D405" s="36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5"/>
    </row>
    <row r="406" spans="2:76" x14ac:dyDescent="0.2">
      <c r="B406" s="3"/>
      <c r="C406" s="4"/>
      <c r="D406" s="36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5"/>
    </row>
    <row r="407" spans="2:76" x14ac:dyDescent="0.2">
      <c r="B407" s="3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5"/>
    </row>
    <row r="408" spans="2:76" x14ac:dyDescent="0.2">
      <c r="B408" s="3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5"/>
    </row>
    <row r="409" spans="2:76" x14ac:dyDescent="0.2">
      <c r="B409" s="3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5"/>
    </row>
    <row r="410" spans="2:76" x14ac:dyDescent="0.2">
      <c r="B410" s="3"/>
      <c r="C410" s="4"/>
      <c r="D410" s="4"/>
      <c r="E410" s="4"/>
      <c r="F410" s="4"/>
      <c r="G410" s="4" t="s">
        <v>17</v>
      </c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 t="s">
        <v>18</v>
      </c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86" t="s">
        <v>95</v>
      </c>
      <c r="AO410" s="86"/>
      <c r="AP410" s="86"/>
      <c r="AQ410" s="86"/>
      <c r="AR410" s="86"/>
      <c r="AS410" s="86"/>
      <c r="AT410" s="86"/>
      <c r="AU410" s="86"/>
      <c r="AV410" s="86"/>
      <c r="AW410" s="86"/>
      <c r="AX410" s="86"/>
      <c r="AY410" s="86"/>
      <c r="AZ410" s="86"/>
      <c r="BA410" s="86"/>
      <c r="BB410" s="86"/>
      <c r="BC410" s="86"/>
      <c r="BD410" s="86"/>
      <c r="BE410" s="86"/>
      <c r="BF410" s="86"/>
      <c r="BG410" s="86"/>
      <c r="BH410" s="86"/>
      <c r="BI410" s="86"/>
      <c r="BJ410" s="86"/>
      <c r="BK410" s="86"/>
      <c r="BL410" s="86"/>
      <c r="BM410" s="86"/>
      <c r="BN410" s="86"/>
      <c r="BO410" s="4"/>
      <c r="BP410" s="4"/>
      <c r="BQ410" s="4"/>
      <c r="BR410" s="4"/>
      <c r="BS410" s="4"/>
      <c r="BT410" s="4"/>
      <c r="BU410" s="4"/>
      <c r="BV410" s="4"/>
      <c r="BW410" s="4"/>
      <c r="BX410" s="5"/>
    </row>
    <row r="411" spans="2:76" x14ac:dyDescent="0.2">
      <c r="B411" s="3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 t="s">
        <v>2</v>
      </c>
      <c r="O411" s="4"/>
      <c r="P411" s="4"/>
      <c r="Q411" s="83">
        <f>+Q399</f>
        <v>5</v>
      </c>
      <c r="R411" s="83"/>
      <c r="S411" s="4" t="s">
        <v>1</v>
      </c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86" t="s">
        <v>96</v>
      </c>
      <c r="AO411" s="86"/>
      <c r="AP411" s="86"/>
      <c r="AQ411" s="86"/>
      <c r="AR411" s="86"/>
      <c r="AS411" s="86"/>
      <c r="AT411" s="86"/>
      <c r="AU411" s="86" t="s">
        <v>97</v>
      </c>
      <c r="AV411" s="86"/>
      <c r="AW411" s="86"/>
      <c r="AX411" s="86"/>
      <c r="AY411" s="86"/>
      <c r="AZ411" s="86"/>
      <c r="BA411" s="86" t="s">
        <v>98</v>
      </c>
      <c r="BB411" s="86"/>
      <c r="BC411" s="86"/>
      <c r="BD411" s="86"/>
      <c r="BE411" s="86"/>
      <c r="BF411" s="86"/>
      <c r="BG411" s="86" t="s">
        <v>99</v>
      </c>
      <c r="BH411" s="86"/>
      <c r="BI411" s="86"/>
      <c r="BJ411" s="86"/>
      <c r="BK411" s="86"/>
      <c r="BL411" s="86"/>
      <c r="BM411" s="86"/>
      <c r="BN411" s="86"/>
      <c r="BO411" s="4"/>
      <c r="BP411" s="4"/>
      <c r="BQ411" s="4"/>
      <c r="BR411" s="4"/>
      <c r="BS411" s="4"/>
      <c r="BT411" s="4"/>
      <c r="BU411" s="4"/>
      <c r="BV411" s="4"/>
      <c r="BW411" s="4"/>
      <c r="BX411" s="5"/>
    </row>
    <row r="412" spans="2:76" ht="12" thickBot="1" x14ac:dyDescent="0.25">
      <c r="B412" s="3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92" t="s">
        <v>100</v>
      </c>
      <c r="AO412" s="92"/>
      <c r="AP412" s="92"/>
      <c r="AQ412" s="92"/>
      <c r="AR412" s="92"/>
      <c r="AS412" s="92"/>
      <c r="AT412" s="92"/>
      <c r="AU412" s="92" t="s">
        <v>101</v>
      </c>
      <c r="AV412" s="92"/>
      <c r="AW412" s="92"/>
      <c r="AX412" s="92"/>
      <c r="AY412" s="92"/>
      <c r="AZ412" s="92"/>
      <c r="BA412" s="92" t="s">
        <v>101</v>
      </c>
      <c r="BB412" s="92"/>
      <c r="BC412" s="92"/>
      <c r="BD412" s="92"/>
      <c r="BE412" s="92"/>
      <c r="BF412" s="92"/>
      <c r="BG412" s="92" t="s">
        <v>101</v>
      </c>
      <c r="BH412" s="92"/>
      <c r="BI412" s="92"/>
      <c r="BJ412" s="92"/>
      <c r="BK412" s="92"/>
      <c r="BL412" s="92"/>
      <c r="BM412" s="92"/>
      <c r="BN412" s="92"/>
      <c r="BO412" s="4"/>
      <c r="BP412" s="4"/>
      <c r="BQ412" s="4"/>
      <c r="BR412" s="4"/>
      <c r="BS412" s="4"/>
      <c r="BT412" s="4"/>
      <c r="BU412" s="4"/>
      <c r="BV412" s="4"/>
      <c r="BW412" s="4"/>
      <c r="BX412" s="5"/>
    </row>
    <row r="413" spans="2:76" ht="12" thickTop="1" x14ac:dyDescent="0.2">
      <c r="B413" s="3"/>
      <c r="C413" s="4"/>
      <c r="D413" s="4"/>
      <c r="E413" s="4"/>
      <c r="F413" s="4"/>
      <c r="G413" s="4"/>
      <c r="H413" s="24" t="s">
        <v>52</v>
      </c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93" t="s">
        <v>102</v>
      </c>
      <c r="AO413" s="93"/>
      <c r="AP413" s="93"/>
      <c r="AQ413" s="93"/>
      <c r="AR413" s="93"/>
      <c r="AS413" s="93"/>
      <c r="AT413" s="93"/>
      <c r="AU413" s="93">
        <v>1.82</v>
      </c>
      <c r="AV413" s="93"/>
      <c r="AW413" s="93"/>
      <c r="AX413" s="93"/>
      <c r="AY413" s="93"/>
      <c r="AZ413" s="93"/>
      <c r="BA413" s="93" t="s">
        <v>23</v>
      </c>
      <c r="BB413" s="93"/>
      <c r="BC413" s="93"/>
      <c r="BD413" s="93"/>
      <c r="BE413" s="93"/>
      <c r="BF413" s="93"/>
      <c r="BG413" s="93">
        <v>2.4</v>
      </c>
      <c r="BH413" s="93"/>
      <c r="BI413" s="93"/>
      <c r="BJ413" s="93"/>
      <c r="BK413" s="93"/>
      <c r="BL413" s="93"/>
      <c r="BM413" s="93"/>
      <c r="BN413" s="93"/>
      <c r="BO413" s="4"/>
      <c r="BP413" s="4"/>
      <c r="BQ413" s="4"/>
      <c r="BR413" s="4"/>
      <c r="BS413" s="4"/>
      <c r="BT413" s="4"/>
      <c r="BU413" s="4"/>
      <c r="BV413" s="4"/>
      <c r="BW413" s="4"/>
      <c r="BX413" s="5"/>
    </row>
    <row r="414" spans="2:76" x14ac:dyDescent="0.2">
      <c r="B414" s="3"/>
      <c r="C414" s="4"/>
      <c r="D414" s="4"/>
      <c r="E414" s="4"/>
      <c r="F414" s="4"/>
      <c r="G414" s="4"/>
      <c r="H414" s="54" t="s">
        <v>86</v>
      </c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86" t="s">
        <v>103</v>
      </c>
      <c r="AO414" s="86"/>
      <c r="AP414" s="86"/>
      <c r="AQ414" s="86"/>
      <c r="AR414" s="86"/>
      <c r="AS414" s="86"/>
      <c r="AT414" s="86"/>
      <c r="AU414" s="86" t="s">
        <v>23</v>
      </c>
      <c r="AV414" s="86"/>
      <c r="AW414" s="86"/>
      <c r="AX414" s="86"/>
      <c r="AY414" s="86"/>
      <c r="AZ414" s="86"/>
      <c r="BA414" s="86" t="s">
        <v>23</v>
      </c>
      <c r="BB414" s="86"/>
      <c r="BC414" s="86"/>
      <c r="BD414" s="86"/>
      <c r="BE414" s="86"/>
      <c r="BF414" s="86"/>
      <c r="BG414" s="86">
        <v>2.4</v>
      </c>
      <c r="BH414" s="86"/>
      <c r="BI414" s="86"/>
      <c r="BJ414" s="86"/>
      <c r="BK414" s="86"/>
      <c r="BL414" s="86"/>
      <c r="BM414" s="86"/>
      <c r="BN414" s="86"/>
      <c r="BO414" s="4"/>
      <c r="BP414" s="4"/>
      <c r="BQ414" s="4"/>
      <c r="BR414" s="4"/>
      <c r="BS414" s="4"/>
      <c r="BT414" s="4"/>
      <c r="BU414" s="4"/>
      <c r="BV414" s="4"/>
      <c r="BW414" s="4"/>
      <c r="BX414" s="5"/>
    </row>
    <row r="415" spans="2:76" x14ac:dyDescent="0.2">
      <c r="B415" s="3"/>
      <c r="C415" s="4"/>
      <c r="D415" s="4"/>
      <c r="E415" s="4"/>
      <c r="F415" s="4"/>
      <c r="G415" s="4"/>
      <c r="H415" s="4" t="s">
        <v>38</v>
      </c>
      <c r="I415" s="4"/>
      <c r="J415" s="4"/>
      <c r="K415" s="4"/>
      <c r="L415" s="4"/>
      <c r="M415" s="84">
        <f>+AD404</f>
        <v>15</v>
      </c>
      <c r="N415" s="84"/>
      <c r="O415" s="58" t="s">
        <v>6</v>
      </c>
      <c r="P415" s="84">
        <f>+Q411</f>
        <v>5</v>
      </c>
      <c r="Q415" s="84"/>
      <c r="R415" s="4" t="s">
        <v>21</v>
      </c>
      <c r="S415" s="4">
        <v>12</v>
      </c>
      <c r="T415" s="58" t="s">
        <v>8</v>
      </c>
      <c r="U415" s="84">
        <f>+M415*P415^2/S415</f>
        <v>31.25</v>
      </c>
      <c r="V415" s="84"/>
      <c r="W415" s="4" t="s">
        <v>25</v>
      </c>
      <c r="X415" s="4"/>
      <c r="Y415" s="4" t="s">
        <v>36</v>
      </c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86" t="s">
        <v>104</v>
      </c>
      <c r="AO415" s="86"/>
      <c r="AP415" s="86"/>
      <c r="AQ415" s="86"/>
      <c r="AR415" s="86"/>
      <c r="AS415" s="86"/>
      <c r="AT415" s="86"/>
      <c r="AU415" s="86">
        <v>2.15</v>
      </c>
      <c r="AV415" s="86"/>
      <c r="AW415" s="86"/>
      <c r="AX415" s="86"/>
      <c r="AY415" s="86"/>
      <c r="AZ415" s="86"/>
      <c r="BA415" s="86">
        <v>2.15</v>
      </c>
      <c r="BB415" s="86"/>
      <c r="BC415" s="86"/>
      <c r="BD415" s="86"/>
      <c r="BE415" s="86"/>
      <c r="BF415" s="86"/>
      <c r="BG415" s="86" t="s">
        <v>23</v>
      </c>
      <c r="BH415" s="86"/>
      <c r="BI415" s="86"/>
      <c r="BJ415" s="86"/>
      <c r="BK415" s="86"/>
      <c r="BL415" s="86"/>
      <c r="BM415" s="86"/>
      <c r="BN415" s="86"/>
      <c r="BO415" s="4"/>
      <c r="BP415" s="4"/>
      <c r="BQ415" s="4"/>
      <c r="BR415" s="4"/>
      <c r="BS415" s="4"/>
      <c r="BT415" s="4"/>
      <c r="BU415" s="4"/>
      <c r="BV415" s="4"/>
      <c r="BW415" s="4"/>
      <c r="BX415" s="5"/>
    </row>
    <row r="416" spans="2:76" x14ac:dyDescent="0.2">
      <c r="B416" s="3"/>
      <c r="C416" s="4"/>
      <c r="D416" s="4"/>
      <c r="E416" s="4"/>
      <c r="F416" s="4"/>
      <c r="G416" s="4"/>
      <c r="H416" s="4" t="s">
        <v>26</v>
      </c>
      <c r="I416" s="4"/>
      <c r="J416" s="4"/>
      <c r="K416" s="4"/>
      <c r="L416" s="84">
        <f>-U415</f>
        <v>-31.25</v>
      </c>
      <c r="M416" s="84"/>
      <c r="N416" s="4" t="s">
        <v>25</v>
      </c>
      <c r="O416" s="4"/>
      <c r="P416" s="4" t="s">
        <v>36</v>
      </c>
      <c r="Q416" s="4"/>
      <c r="R416" s="4"/>
      <c r="S416" s="4"/>
      <c r="T416" s="58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86" t="s">
        <v>105</v>
      </c>
      <c r="AO416" s="86"/>
      <c r="AP416" s="86"/>
      <c r="AQ416" s="86"/>
      <c r="AR416" s="86"/>
      <c r="AS416" s="86"/>
      <c r="AT416" s="86"/>
      <c r="AU416" s="86">
        <v>2.4500000000000002</v>
      </c>
      <c r="AV416" s="86"/>
      <c r="AW416" s="86"/>
      <c r="AX416" s="86"/>
      <c r="AY416" s="86"/>
      <c r="AZ416" s="86"/>
      <c r="BA416" s="86">
        <v>2.4500000000000002</v>
      </c>
      <c r="BB416" s="86"/>
      <c r="BC416" s="86"/>
      <c r="BD416" s="86"/>
      <c r="BE416" s="86"/>
      <c r="BF416" s="86"/>
      <c r="BG416" s="86">
        <v>2.85</v>
      </c>
      <c r="BH416" s="86"/>
      <c r="BI416" s="86"/>
      <c r="BJ416" s="86"/>
      <c r="BK416" s="86"/>
      <c r="BL416" s="86"/>
      <c r="BM416" s="86"/>
      <c r="BN416" s="86"/>
      <c r="BO416" s="4"/>
      <c r="BP416" s="4"/>
      <c r="BQ416" s="4"/>
      <c r="BR416" s="4"/>
      <c r="BS416" s="4"/>
      <c r="BT416" s="4"/>
      <c r="BU416" s="4"/>
      <c r="BV416" s="4"/>
      <c r="BW416" s="4"/>
      <c r="BX416" s="5"/>
    </row>
    <row r="417" spans="2:76" x14ac:dyDescent="0.2">
      <c r="B417" s="3"/>
      <c r="C417" s="4"/>
      <c r="D417" s="4"/>
      <c r="E417" s="4"/>
      <c r="F417" s="4"/>
      <c r="G417" s="4"/>
      <c r="H417" s="4" t="s">
        <v>39</v>
      </c>
      <c r="I417" s="4"/>
      <c r="J417" s="4"/>
      <c r="K417" s="4"/>
      <c r="L417" s="4"/>
      <c r="M417" s="84">
        <f>+AD404</f>
        <v>15</v>
      </c>
      <c r="N417" s="84"/>
      <c r="O417" s="58" t="s">
        <v>6</v>
      </c>
      <c r="P417" s="84">
        <f>+Q411</f>
        <v>5</v>
      </c>
      <c r="Q417" s="84"/>
      <c r="R417" s="4" t="s">
        <v>7</v>
      </c>
      <c r="S417" s="4">
        <v>2</v>
      </c>
      <c r="T417" s="58" t="s">
        <v>8</v>
      </c>
      <c r="U417" s="84">
        <f>+M417*P417/S417</f>
        <v>37.5</v>
      </c>
      <c r="V417" s="84"/>
      <c r="W417" s="4" t="s">
        <v>32</v>
      </c>
      <c r="X417" s="4"/>
      <c r="Y417" s="4" t="s">
        <v>37</v>
      </c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86" t="s">
        <v>106</v>
      </c>
      <c r="AO417" s="86"/>
      <c r="AP417" s="86"/>
      <c r="AQ417" s="86"/>
      <c r="AR417" s="86"/>
      <c r="AS417" s="86"/>
      <c r="AT417" s="86"/>
      <c r="AU417" s="86" t="s">
        <v>23</v>
      </c>
      <c r="AV417" s="86"/>
      <c r="AW417" s="86"/>
      <c r="AX417" s="86"/>
      <c r="AY417" s="86"/>
      <c r="AZ417" s="86"/>
      <c r="BA417" s="86">
        <v>2.5</v>
      </c>
      <c r="BB417" s="86"/>
      <c r="BC417" s="86"/>
      <c r="BD417" s="86"/>
      <c r="BE417" s="86"/>
      <c r="BF417" s="86"/>
      <c r="BG417" s="86" t="s">
        <v>23</v>
      </c>
      <c r="BH417" s="86"/>
      <c r="BI417" s="86"/>
      <c r="BJ417" s="86"/>
      <c r="BK417" s="86"/>
      <c r="BL417" s="86"/>
      <c r="BM417" s="86"/>
      <c r="BN417" s="86"/>
      <c r="BO417" s="4"/>
      <c r="BP417" s="4"/>
      <c r="BQ417" s="4"/>
      <c r="BR417" s="4"/>
      <c r="BS417" s="4"/>
      <c r="BT417" s="4"/>
      <c r="BU417" s="4"/>
      <c r="BV417" s="4"/>
      <c r="BW417" s="4"/>
      <c r="BX417" s="5"/>
    </row>
    <row r="418" spans="2:76" x14ac:dyDescent="0.2">
      <c r="B418" s="3"/>
      <c r="C418" s="4"/>
      <c r="D418" s="4"/>
      <c r="E418" s="4"/>
      <c r="F418" s="4"/>
      <c r="G418" s="4"/>
      <c r="H418" s="4" t="s">
        <v>33</v>
      </c>
      <c r="I418" s="4"/>
      <c r="J418" s="4"/>
      <c r="K418" s="4"/>
      <c r="L418" s="84">
        <f>-U417</f>
        <v>-37.5</v>
      </c>
      <c r="M418" s="84"/>
      <c r="N418" s="4" t="s">
        <v>32</v>
      </c>
      <c r="O418" s="4"/>
      <c r="P418" s="4" t="s">
        <v>37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86" t="s">
        <v>107</v>
      </c>
      <c r="AO418" s="86"/>
      <c r="AP418" s="86"/>
      <c r="AQ418" s="86"/>
      <c r="AR418" s="86"/>
      <c r="AS418" s="86"/>
      <c r="AT418" s="86"/>
      <c r="AU418" s="86" t="s">
        <v>23</v>
      </c>
      <c r="AV418" s="86"/>
      <c r="AW418" s="86"/>
      <c r="AX418" s="86"/>
      <c r="AY418" s="86"/>
      <c r="AZ418" s="86"/>
      <c r="BA418" s="86">
        <v>2.8</v>
      </c>
      <c r="BB418" s="86"/>
      <c r="BC418" s="86"/>
      <c r="BD418" s="86"/>
      <c r="BE418" s="86"/>
      <c r="BF418" s="86"/>
      <c r="BG418" s="86" t="s">
        <v>23</v>
      </c>
      <c r="BH418" s="86"/>
      <c r="BI418" s="86"/>
      <c r="BJ418" s="86"/>
      <c r="BK418" s="86"/>
      <c r="BL418" s="86"/>
      <c r="BM418" s="86"/>
      <c r="BN418" s="86"/>
      <c r="BO418" s="4"/>
      <c r="BP418" s="4"/>
      <c r="BQ418" s="4"/>
      <c r="BR418" s="4"/>
      <c r="BS418" s="4"/>
      <c r="BT418" s="4"/>
      <c r="BU418" s="4"/>
      <c r="BV418" s="4"/>
      <c r="BW418" s="4"/>
      <c r="BX418" s="5"/>
    </row>
    <row r="419" spans="2:76" x14ac:dyDescent="0.2">
      <c r="B419" s="3"/>
      <c r="C419" s="4"/>
      <c r="D419" s="4"/>
      <c r="E419" s="4"/>
      <c r="F419" s="4"/>
      <c r="G419" s="4"/>
      <c r="H419" s="54" t="s">
        <v>113</v>
      </c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86" t="s">
        <v>108</v>
      </c>
      <c r="AO419" s="86"/>
      <c r="AP419" s="86"/>
      <c r="AQ419" s="86"/>
      <c r="AR419" s="86"/>
      <c r="AS419" s="86"/>
      <c r="AT419" s="86"/>
      <c r="AU419" s="86">
        <v>2.9</v>
      </c>
      <c r="AV419" s="86"/>
      <c r="AW419" s="86"/>
      <c r="AX419" s="86"/>
      <c r="AY419" s="86"/>
      <c r="AZ419" s="86"/>
      <c r="BA419" s="86">
        <v>2.95</v>
      </c>
      <c r="BB419" s="86"/>
      <c r="BC419" s="86"/>
      <c r="BD419" s="86"/>
      <c r="BE419" s="86"/>
      <c r="BF419" s="86"/>
      <c r="BG419" s="86">
        <v>3.75</v>
      </c>
      <c r="BH419" s="86"/>
      <c r="BI419" s="86"/>
      <c r="BJ419" s="86"/>
      <c r="BK419" s="86"/>
      <c r="BL419" s="86"/>
      <c r="BM419" s="86"/>
      <c r="BN419" s="86"/>
      <c r="BO419" s="4"/>
      <c r="BP419" s="4"/>
      <c r="BQ419" s="4"/>
      <c r="BR419" s="4"/>
      <c r="BS419" s="4"/>
      <c r="BT419" s="4"/>
      <c r="BU419" s="4"/>
      <c r="BV419" s="4"/>
      <c r="BW419" s="4"/>
      <c r="BX419" s="5"/>
    </row>
    <row r="420" spans="2:76" x14ac:dyDescent="0.2">
      <c r="B420" s="3"/>
      <c r="C420" s="4"/>
      <c r="D420" s="4"/>
      <c r="E420" s="4"/>
      <c r="F420" s="4"/>
      <c r="G420" s="4"/>
      <c r="H420" s="4" t="s">
        <v>112</v>
      </c>
      <c r="I420" s="4"/>
      <c r="J420" s="4"/>
      <c r="K420" s="4"/>
      <c r="L420" s="4"/>
      <c r="M420" s="4"/>
      <c r="N420" s="4"/>
      <c r="O420" s="87" t="s">
        <v>108</v>
      </c>
      <c r="P420" s="87"/>
      <c r="Q420" s="87"/>
      <c r="R420" s="4"/>
      <c r="S420" s="87" t="s">
        <v>99</v>
      </c>
      <c r="T420" s="87"/>
      <c r="U420" s="87"/>
      <c r="V420" s="87"/>
      <c r="W420" s="87"/>
      <c r="X420" s="87"/>
      <c r="Y420" s="87"/>
      <c r="Z420" s="87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86" t="s">
        <v>109</v>
      </c>
      <c r="AO420" s="86"/>
      <c r="AP420" s="86"/>
      <c r="AQ420" s="86"/>
      <c r="AR420" s="86"/>
      <c r="AS420" s="86"/>
      <c r="AT420" s="86"/>
      <c r="AU420" s="86">
        <v>3.35</v>
      </c>
      <c r="AV420" s="86"/>
      <c r="AW420" s="86"/>
      <c r="AX420" s="86"/>
      <c r="AY420" s="86"/>
      <c r="AZ420" s="86"/>
      <c r="BA420" s="86">
        <v>3.35</v>
      </c>
      <c r="BB420" s="86"/>
      <c r="BC420" s="86"/>
      <c r="BD420" s="86"/>
      <c r="BE420" s="86"/>
      <c r="BF420" s="86"/>
      <c r="BG420" s="86" t="s">
        <v>23</v>
      </c>
      <c r="BH420" s="86"/>
      <c r="BI420" s="86"/>
      <c r="BJ420" s="86"/>
      <c r="BK420" s="86"/>
      <c r="BL420" s="86"/>
      <c r="BM420" s="86"/>
      <c r="BN420" s="86"/>
      <c r="BO420" s="4"/>
      <c r="BP420" s="4"/>
      <c r="BQ420" s="4"/>
      <c r="BR420" s="4"/>
      <c r="BS420" s="4"/>
      <c r="BT420" s="4"/>
      <c r="BU420" s="4"/>
      <c r="BV420" s="4"/>
      <c r="BW420" s="4"/>
      <c r="BX420" s="5"/>
    </row>
    <row r="421" spans="2:76" x14ac:dyDescent="0.2">
      <c r="B421" s="3"/>
      <c r="C421" s="4"/>
      <c r="D421" s="4"/>
      <c r="E421" s="4"/>
      <c r="F421" s="4"/>
      <c r="G421" s="4"/>
      <c r="H421" s="4" t="s">
        <v>88</v>
      </c>
      <c r="I421" s="4"/>
      <c r="J421" s="4"/>
      <c r="K421" s="4"/>
      <c r="L421" s="4"/>
      <c r="M421" s="87">
        <v>0.25</v>
      </c>
      <c r="N421" s="87"/>
      <c r="O421" s="4" t="s">
        <v>1</v>
      </c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86" t="s">
        <v>110</v>
      </c>
      <c r="AO421" s="86"/>
      <c r="AP421" s="86"/>
      <c r="AQ421" s="86"/>
      <c r="AR421" s="86"/>
      <c r="AS421" s="86"/>
      <c r="AT421" s="86"/>
      <c r="AU421" s="86">
        <v>3.35</v>
      </c>
      <c r="AV421" s="86"/>
      <c r="AW421" s="86"/>
      <c r="AX421" s="86"/>
      <c r="AY421" s="86"/>
      <c r="AZ421" s="86"/>
      <c r="BA421" s="86">
        <v>3.35</v>
      </c>
      <c r="BB421" s="86"/>
      <c r="BC421" s="86"/>
      <c r="BD421" s="86"/>
      <c r="BE421" s="86"/>
      <c r="BF421" s="86"/>
      <c r="BG421" s="86" t="s">
        <v>23</v>
      </c>
      <c r="BH421" s="86"/>
      <c r="BI421" s="86"/>
      <c r="BJ421" s="86"/>
      <c r="BK421" s="86"/>
      <c r="BL421" s="86"/>
      <c r="BM421" s="86"/>
      <c r="BN421" s="86"/>
      <c r="BO421" s="4"/>
      <c r="BP421" s="4"/>
      <c r="BQ421" s="4"/>
      <c r="BR421" s="4"/>
      <c r="BS421" s="4"/>
      <c r="BT421" s="4"/>
      <c r="BU421" s="4"/>
      <c r="BV421" s="4"/>
      <c r="BW421" s="4"/>
      <c r="BX421" s="5"/>
    </row>
    <row r="422" spans="2:76" x14ac:dyDescent="0.2">
      <c r="B422" s="3"/>
      <c r="C422" s="4"/>
      <c r="D422" s="4"/>
      <c r="E422" s="4"/>
      <c r="F422" s="4"/>
      <c r="G422" s="4"/>
      <c r="H422" s="4" t="s">
        <v>89</v>
      </c>
      <c r="I422" s="4"/>
      <c r="J422" s="4"/>
      <c r="K422" s="4"/>
      <c r="L422" s="4"/>
      <c r="M422" s="87">
        <v>0.5</v>
      </c>
      <c r="N422" s="87"/>
      <c r="O422" s="4" t="s">
        <v>1</v>
      </c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86" t="s">
        <v>111</v>
      </c>
      <c r="AO422" s="86"/>
      <c r="AP422" s="86"/>
      <c r="AQ422" s="86"/>
      <c r="AR422" s="86"/>
      <c r="AS422" s="86"/>
      <c r="AT422" s="86"/>
      <c r="AU422" s="86">
        <v>3.85</v>
      </c>
      <c r="AV422" s="86"/>
      <c r="AW422" s="86"/>
      <c r="AX422" s="86"/>
      <c r="AY422" s="86"/>
      <c r="AZ422" s="86"/>
      <c r="BA422" s="86">
        <v>3.85</v>
      </c>
      <c r="BB422" s="86"/>
      <c r="BC422" s="86"/>
      <c r="BD422" s="86"/>
      <c r="BE422" s="86"/>
      <c r="BF422" s="86"/>
      <c r="BG422" s="86">
        <v>4.55</v>
      </c>
      <c r="BH422" s="86"/>
      <c r="BI422" s="86"/>
      <c r="BJ422" s="86"/>
      <c r="BK422" s="86"/>
      <c r="BL422" s="86"/>
      <c r="BM422" s="86"/>
      <c r="BN422" s="86"/>
      <c r="BO422" s="4"/>
      <c r="BP422" s="4"/>
      <c r="BQ422" s="4"/>
      <c r="BR422" s="4"/>
      <c r="BS422" s="4"/>
      <c r="BT422" s="4"/>
      <c r="BU422" s="4"/>
      <c r="BV422" s="4"/>
      <c r="BW422" s="4"/>
      <c r="BX422" s="5"/>
    </row>
    <row r="423" spans="2:76" x14ac:dyDescent="0.2">
      <c r="B423" s="3"/>
      <c r="C423" s="4"/>
      <c r="D423" s="4"/>
      <c r="E423" s="4"/>
      <c r="F423" s="4"/>
      <c r="G423" s="4"/>
      <c r="H423" s="4" t="s">
        <v>91</v>
      </c>
      <c r="I423" s="4"/>
      <c r="J423" s="4"/>
      <c r="K423" s="4"/>
      <c r="L423" s="4"/>
      <c r="M423" s="4"/>
      <c r="N423" s="87">
        <v>0.12</v>
      </c>
      <c r="O423" s="87"/>
      <c r="P423" s="4" t="s">
        <v>1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5"/>
    </row>
    <row r="424" spans="2:76" x14ac:dyDescent="0.2">
      <c r="B424" s="3"/>
      <c r="C424" s="4"/>
      <c r="D424" s="4"/>
      <c r="E424" s="4"/>
      <c r="F424" s="4"/>
      <c r="G424" s="4"/>
      <c r="H424" s="4" t="s">
        <v>94</v>
      </c>
      <c r="I424" s="4"/>
      <c r="J424" s="4"/>
      <c r="K424" s="4"/>
      <c r="L424" s="4"/>
      <c r="M424" s="4"/>
      <c r="N424" s="87">
        <v>1.6</v>
      </c>
      <c r="O424" s="87"/>
      <c r="P424" s="4" t="s">
        <v>1</v>
      </c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5"/>
    </row>
    <row r="425" spans="2:76" x14ac:dyDescent="0.2">
      <c r="B425" s="3"/>
      <c r="C425" s="4"/>
      <c r="D425" s="4"/>
      <c r="E425" s="4"/>
      <c r="F425" s="4"/>
      <c r="G425" s="4"/>
      <c r="H425" s="84">
        <f>IF(S420="yatay delikli tuğla",INDEX(AU413:AU422,MATCH(O420,AN413:AN422,0),0),IF(S420="düşey delikli tuğla",INDEX(BA413:BA422,MATCH(O420,AN413:AN422,0),0),IF(S420="düşey delikli taşıyıcı tuğla",INDEX(BG413:BG422,MATCH(O420,AN413:AN422,0),0),"hatalı")))</f>
        <v>3.75</v>
      </c>
      <c r="I425" s="84"/>
      <c r="J425" s="4" t="s">
        <v>22</v>
      </c>
      <c r="K425" s="84">
        <f>+AU394</f>
        <v>3</v>
      </c>
      <c r="L425" s="84"/>
      <c r="M425" s="58" t="s">
        <v>23</v>
      </c>
      <c r="N425" s="84">
        <f>+M422</f>
        <v>0.5</v>
      </c>
      <c r="O425" s="84"/>
      <c r="P425" s="58" t="s">
        <v>23</v>
      </c>
      <c r="Q425" s="84">
        <f>+N424</f>
        <v>1.6</v>
      </c>
      <c r="R425" s="84"/>
      <c r="S425" s="4" t="s">
        <v>90</v>
      </c>
      <c r="T425" s="84">
        <f>+H425*(K425-N425-Q425)</f>
        <v>3.3749999999999996</v>
      </c>
      <c r="U425" s="84"/>
      <c r="V425" s="4" t="s">
        <v>9</v>
      </c>
      <c r="W425" s="4"/>
      <c r="X425" s="4"/>
      <c r="Y425" s="4" t="s">
        <v>114</v>
      </c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5"/>
    </row>
    <row r="426" spans="2:76" x14ac:dyDescent="0.2">
      <c r="B426" s="3"/>
      <c r="C426" s="4"/>
      <c r="D426" s="4"/>
      <c r="E426" s="4"/>
      <c r="F426" s="4"/>
      <c r="G426" s="4"/>
      <c r="H426" s="84">
        <f>+M421</f>
        <v>0.25</v>
      </c>
      <c r="I426" s="84"/>
      <c r="J426" s="4" t="s">
        <v>22</v>
      </c>
      <c r="K426" s="84">
        <f>+M422</f>
        <v>0.5</v>
      </c>
      <c r="L426" s="84"/>
      <c r="M426" s="58" t="s">
        <v>23</v>
      </c>
      <c r="N426" s="84">
        <f>+N423</f>
        <v>0.12</v>
      </c>
      <c r="O426" s="84"/>
      <c r="P426" s="4" t="s">
        <v>92</v>
      </c>
      <c r="Q426" s="84">
        <v>25</v>
      </c>
      <c r="R426" s="84"/>
      <c r="S426" s="58" t="s">
        <v>8</v>
      </c>
      <c r="T426" s="90">
        <f>+H426*(K426-N426)*Q426</f>
        <v>2.375</v>
      </c>
      <c r="U426" s="90"/>
      <c r="V426" s="55" t="s">
        <v>9</v>
      </c>
      <c r="W426" s="55"/>
      <c r="X426" s="4"/>
      <c r="Y426" s="4" t="s">
        <v>115</v>
      </c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5"/>
    </row>
    <row r="427" spans="2:76" x14ac:dyDescent="0.2">
      <c r="B427" s="3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 t="s">
        <v>93</v>
      </c>
      <c r="R427" s="4"/>
      <c r="S427" s="4"/>
      <c r="T427" s="84">
        <f>+T426+T425</f>
        <v>5.75</v>
      </c>
      <c r="U427" s="84"/>
      <c r="V427" s="4" t="s">
        <v>9</v>
      </c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5"/>
    </row>
    <row r="428" spans="2:76" x14ac:dyDescent="0.2">
      <c r="B428" s="3"/>
      <c r="C428" s="4"/>
      <c r="D428" s="4"/>
      <c r="E428" s="4"/>
      <c r="F428" s="4"/>
      <c r="G428" s="4"/>
      <c r="H428" s="4" t="s">
        <v>38</v>
      </c>
      <c r="I428" s="4"/>
      <c r="J428" s="4"/>
      <c r="K428" s="4"/>
      <c r="L428" s="4"/>
      <c r="M428" s="84">
        <f>+T427</f>
        <v>5.75</v>
      </c>
      <c r="N428" s="84"/>
      <c r="O428" s="58" t="s">
        <v>6</v>
      </c>
      <c r="P428" s="84">
        <f>+Q411</f>
        <v>5</v>
      </c>
      <c r="Q428" s="84"/>
      <c r="R428" s="4" t="s">
        <v>21</v>
      </c>
      <c r="S428" s="4">
        <v>12</v>
      </c>
      <c r="T428" s="58" t="s">
        <v>8</v>
      </c>
      <c r="U428" s="84">
        <f>+M428*P428^2/S428</f>
        <v>11.979166666666666</v>
      </c>
      <c r="V428" s="84"/>
      <c r="W428" s="4" t="s">
        <v>25</v>
      </c>
      <c r="X428" s="4"/>
      <c r="Y428" s="4" t="s">
        <v>36</v>
      </c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5"/>
    </row>
    <row r="429" spans="2:76" x14ac:dyDescent="0.2">
      <c r="B429" s="3"/>
      <c r="C429" s="4"/>
      <c r="D429" s="4"/>
      <c r="E429" s="4"/>
      <c r="F429" s="4"/>
      <c r="G429" s="4"/>
      <c r="H429" s="4" t="s">
        <v>48</v>
      </c>
      <c r="I429" s="4"/>
      <c r="J429" s="4"/>
      <c r="K429" s="4"/>
      <c r="L429" s="84">
        <f>-U428</f>
        <v>-11.979166666666666</v>
      </c>
      <c r="M429" s="84"/>
      <c r="N429" s="4" t="s">
        <v>25</v>
      </c>
      <c r="O429" s="4"/>
      <c r="P429" s="4"/>
      <c r="Q429" s="4" t="s">
        <v>36</v>
      </c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5"/>
    </row>
    <row r="430" spans="2:76" x14ac:dyDescent="0.2">
      <c r="B430" s="3"/>
      <c r="C430" s="4"/>
      <c r="D430" s="4"/>
      <c r="E430" s="4"/>
      <c r="F430" s="4"/>
      <c r="G430" s="4"/>
      <c r="H430" s="4" t="s">
        <v>39</v>
      </c>
      <c r="I430" s="4"/>
      <c r="J430" s="4"/>
      <c r="K430" s="4"/>
      <c r="L430" s="4"/>
      <c r="M430" s="84">
        <f>+M428</f>
        <v>5.75</v>
      </c>
      <c r="N430" s="84"/>
      <c r="O430" s="58" t="s">
        <v>6</v>
      </c>
      <c r="P430" s="84">
        <f>+P428</f>
        <v>5</v>
      </c>
      <c r="Q430" s="84"/>
      <c r="R430" s="4" t="s">
        <v>7</v>
      </c>
      <c r="S430" s="4">
        <v>2</v>
      </c>
      <c r="T430" s="58" t="s">
        <v>8</v>
      </c>
      <c r="U430" s="84">
        <f>+M430*P430/S430</f>
        <v>14.375</v>
      </c>
      <c r="V430" s="84"/>
      <c r="W430" s="4" t="s">
        <v>32</v>
      </c>
      <c r="X430" s="4"/>
      <c r="Y430" s="4" t="s">
        <v>37</v>
      </c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5"/>
    </row>
    <row r="431" spans="2:76" x14ac:dyDescent="0.2">
      <c r="B431" s="3"/>
      <c r="C431" s="4"/>
      <c r="D431" s="4"/>
      <c r="E431" s="4"/>
      <c r="F431" s="4"/>
      <c r="G431" s="4"/>
      <c r="H431" s="4" t="s">
        <v>33</v>
      </c>
      <c r="I431" s="4"/>
      <c r="J431" s="4"/>
      <c r="K431" s="4"/>
      <c r="L431" s="84">
        <f>-U430</f>
        <v>-14.375</v>
      </c>
      <c r="M431" s="84"/>
      <c r="N431" s="4" t="s">
        <v>32</v>
      </c>
      <c r="O431" s="4"/>
      <c r="P431" s="4" t="s">
        <v>37</v>
      </c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5"/>
    </row>
    <row r="432" spans="2:76" ht="12" thickBot="1" x14ac:dyDescent="0.25">
      <c r="B432" s="30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  <c r="BM432" s="31"/>
      <c r="BN432" s="31"/>
      <c r="BO432" s="31"/>
      <c r="BP432" s="31"/>
      <c r="BQ432" s="31"/>
      <c r="BR432" s="31"/>
      <c r="BS432" s="31"/>
      <c r="BT432" s="31"/>
      <c r="BU432" s="31"/>
      <c r="BV432" s="31"/>
      <c r="BW432" s="31"/>
      <c r="BX432" s="32"/>
    </row>
    <row r="433" ht="12" thickTop="1" x14ac:dyDescent="0.2"/>
  </sheetData>
  <sheetProtection algorithmName="SHA-512" hashValue="OFkRR32PraHIEnhPn5Kaknt8TmcCFAz5BOfI+dt5uqXkujpV153dqJtqqCXFUYwi59LF7m+IPHt5CCMMDWCGHA==" saltValue="age6B0OLDMQFozcjmxVBvg==" spinCount="100000" sheet="1" objects="1" scenarios="1"/>
  <mergeCells count="956">
    <mergeCell ref="AL7:AM7"/>
    <mergeCell ref="AO7:AP7"/>
    <mergeCell ref="AT7:AU7"/>
    <mergeCell ref="AO139:AP139"/>
    <mergeCell ref="AR139:AS139"/>
    <mergeCell ref="AW139:AX139"/>
    <mergeCell ref="AG75:AG92"/>
    <mergeCell ref="AG203:AH213"/>
    <mergeCell ref="BD88:BE88"/>
    <mergeCell ref="BB115:BG115"/>
    <mergeCell ref="BG180:BL180"/>
    <mergeCell ref="BG177:BL177"/>
    <mergeCell ref="BG174:BL174"/>
    <mergeCell ref="BH115:BM115"/>
    <mergeCell ref="BB112:BG112"/>
    <mergeCell ref="BH112:BM112"/>
    <mergeCell ref="BH109:BM109"/>
    <mergeCell ref="AR36:AX36"/>
    <mergeCell ref="AY36:BD36"/>
    <mergeCell ref="BE36:BJ36"/>
    <mergeCell ref="BK36:BR36"/>
    <mergeCell ref="AR34:BR34"/>
    <mergeCell ref="AY17:BA17"/>
    <mergeCell ref="BC17:BJ17"/>
    <mergeCell ref="O121:Q121"/>
    <mergeCell ref="S121:Z121"/>
    <mergeCell ref="N180:P180"/>
    <mergeCell ref="R180:Y180"/>
    <mergeCell ref="M243:O243"/>
    <mergeCell ref="Q243:X243"/>
    <mergeCell ref="N307:P307"/>
    <mergeCell ref="R307:Y307"/>
    <mergeCell ref="BC227:BH227"/>
    <mergeCell ref="AT180:AZ180"/>
    <mergeCell ref="BA180:BF180"/>
    <mergeCell ref="AT177:AZ177"/>
    <mergeCell ref="BA177:BF177"/>
    <mergeCell ref="BA174:BF174"/>
    <mergeCell ref="Q279:R279"/>
    <mergeCell ref="O175:P175"/>
    <mergeCell ref="T175:U175"/>
    <mergeCell ref="X232:Y232"/>
    <mergeCell ref="AV289:BB289"/>
    <mergeCell ref="BC289:BH289"/>
    <mergeCell ref="AV286:BB286"/>
    <mergeCell ref="BC286:BH286"/>
    <mergeCell ref="AV233:BB233"/>
    <mergeCell ref="BC233:BH233"/>
    <mergeCell ref="BA422:BF422"/>
    <mergeCell ref="BG422:BN422"/>
    <mergeCell ref="BA418:BF418"/>
    <mergeCell ref="BG418:BN418"/>
    <mergeCell ref="BA419:BF419"/>
    <mergeCell ref="BG419:BN419"/>
    <mergeCell ref="BA420:BF420"/>
    <mergeCell ref="BG420:BN420"/>
    <mergeCell ref="BE343:BF343"/>
    <mergeCell ref="AN410:BN410"/>
    <mergeCell ref="AN411:AT411"/>
    <mergeCell ref="AU411:AZ411"/>
    <mergeCell ref="BA411:BF411"/>
    <mergeCell ref="BG411:BN411"/>
    <mergeCell ref="BI383:BK383"/>
    <mergeCell ref="BG416:BN416"/>
    <mergeCell ref="AN417:AT417"/>
    <mergeCell ref="BA421:BF421"/>
    <mergeCell ref="BA412:BF412"/>
    <mergeCell ref="AV343:AW343"/>
    <mergeCell ref="AY343:AZ343"/>
    <mergeCell ref="BB343:BC343"/>
    <mergeCell ref="AU417:AZ417"/>
    <mergeCell ref="BA417:BF417"/>
    <mergeCell ref="BG421:BN421"/>
    <mergeCell ref="BA415:BF415"/>
    <mergeCell ref="BG415:BN415"/>
    <mergeCell ref="AN416:AT416"/>
    <mergeCell ref="AU416:AZ416"/>
    <mergeCell ref="BA416:BF416"/>
    <mergeCell ref="AV295:BB295"/>
    <mergeCell ref="BC295:BH295"/>
    <mergeCell ref="AV292:BB292"/>
    <mergeCell ref="BC292:BH292"/>
    <mergeCell ref="BG417:BN417"/>
    <mergeCell ref="BG412:BN412"/>
    <mergeCell ref="AV354:BB354"/>
    <mergeCell ref="BC354:BH354"/>
    <mergeCell ref="BI354:BN354"/>
    <mergeCell ref="BA333:BB333"/>
    <mergeCell ref="BD333:BE333"/>
    <mergeCell ref="BI333:BJ333"/>
    <mergeCell ref="BD334:BE334"/>
    <mergeCell ref="BG334:BH334"/>
    <mergeCell ref="BC337:BE337"/>
    <mergeCell ref="BG337:BN337"/>
    <mergeCell ref="BI328:BJ328"/>
    <mergeCell ref="BA413:BF413"/>
    <mergeCell ref="BM175:BT175"/>
    <mergeCell ref="BO295:BV295"/>
    <mergeCell ref="BO289:BV289"/>
    <mergeCell ref="BO229:BV229"/>
    <mergeCell ref="BI233:BN233"/>
    <mergeCell ref="BO233:BV233"/>
    <mergeCell ref="BI226:BN226"/>
    <mergeCell ref="BO226:BV226"/>
    <mergeCell ref="BK199:BL199"/>
    <mergeCell ref="BI234:BN234"/>
    <mergeCell ref="BO234:BV234"/>
    <mergeCell ref="AV285:BV285"/>
    <mergeCell ref="AV230:BB230"/>
    <mergeCell ref="BO357:BV357"/>
    <mergeCell ref="BO358:BV358"/>
    <mergeCell ref="AV359:BB359"/>
    <mergeCell ref="BC359:BH359"/>
    <mergeCell ref="BI359:BN359"/>
    <mergeCell ref="BO359:BV359"/>
    <mergeCell ref="BG413:BN413"/>
    <mergeCell ref="AN414:AT414"/>
    <mergeCell ref="AU414:AZ414"/>
    <mergeCell ref="BA414:BF414"/>
    <mergeCell ref="BG414:BN414"/>
    <mergeCell ref="AV360:BB360"/>
    <mergeCell ref="BC360:BH360"/>
    <mergeCell ref="BI360:BN360"/>
    <mergeCell ref="BO360:BV360"/>
    <mergeCell ref="BO361:BV361"/>
    <mergeCell ref="AV362:BB362"/>
    <mergeCell ref="BC362:BH362"/>
    <mergeCell ref="BI362:BN362"/>
    <mergeCell ref="BO362:BV362"/>
    <mergeCell ref="BO351:BV351"/>
    <mergeCell ref="BA347:BB347"/>
    <mergeCell ref="BD347:BE347"/>
    <mergeCell ref="BI347:BJ347"/>
    <mergeCell ref="AZ348:BA348"/>
    <mergeCell ref="BO352:BV352"/>
    <mergeCell ref="AV353:BB353"/>
    <mergeCell ref="BC353:BH353"/>
    <mergeCell ref="BI353:BN353"/>
    <mergeCell ref="BO353:BV353"/>
    <mergeCell ref="BC352:BH352"/>
    <mergeCell ref="BI352:BN352"/>
    <mergeCell ref="AV296:BB296"/>
    <mergeCell ref="BC296:BH296"/>
    <mergeCell ref="BI296:BN296"/>
    <mergeCell ref="BO296:BV296"/>
    <mergeCell ref="AV297:BB297"/>
    <mergeCell ref="BC297:BH297"/>
    <mergeCell ref="BI297:BN297"/>
    <mergeCell ref="BO297:BV297"/>
    <mergeCell ref="BO292:BV292"/>
    <mergeCell ref="AV293:BB293"/>
    <mergeCell ref="BC293:BH293"/>
    <mergeCell ref="BI293:BN293"/>
    <mergeCell ref="BO293:BV293"/>
    <mergeCell ref="AV294:BB294"/>
    <mergeCell ref="BC294:BH294"/>
    <mergeCell ref="BI294:BN294"/>
    <mergeCell ref="BO294:BV294"/>
    <mergeCell ref="BI295:BN295"/>
    <mergeCell ref="BI292:BN292"/>
    <mergeCell ref="AV290:BB290"/>
    <mergeCell ref="BC290:BH290"/>
    <mergeCell ref="BI290:BN290"/>
    <mergeCell ref="BO290:BV290"/>
    <mergeCell ref="AV291:BB291"/>
    <mergeCell ref="BC291:BH291"/>
    <mergeCell ref="BI291:BN291"/>
    <mergeCell ref="BO291:BV291"/>
    <mergeCell ref="BO286:BV286"/>
    <mergeCell ref="AV287:BB287"/>
    <mergeCell ref="BC287:BH287"/>
    <mergeCell ref="BI287:BN287"/>
    <mergeCell ref="BO287:BV287"/>
    <mergeCell ref="AV288:BB288"/>
    <mergeCell ref="BC288:BH288"/>
    <mergeCell ref="BI288:BN288"/>
    <mergeCell ref="BO288:BV288"/>
    <mergeCell ref="BI289:BN289"/>
    <mergeCell ref="BI286:BN286"/>
    <mergeCell ref="BE276:BF276"/>
    <mergeCell ref="BH276:BI276"/>
    <mergeCell ref="AV277:AW277"/>
    <mergeCell ref="BC271:BE271"/>
    <mergeCell ref="BG209:BN209"/>
    <mergeCell ref="BC230:BH230"/>
    <mergeCell ref="BI230:BN230"/>
    <mergeCell ref="BO230:BV230"/>
    <mergeCell ref="AV231:BB231"/>
    <mergeCell ref="BC231:BH231"/>
    <mergeCell ref="BI231:BN231"/>
    <mergeCell ref="BO231:BV231"/>
    <mergeCell ref="AV232:BB232"/>
    <mergeCell ref="BC232:BH232"/>
    <mergeCell ref="BI232:BN232"/>
    <mergeCell ref="BO232:BV232"/>
    <mergeCell ref="BE215:BF215"/>
    <mergeCell ref="BE277:BF277"/>
    <mergeCell ref="BI229:BN229"/>
    <mergeCell ref="BC234:BH234"/>
    <mergeCell ref="BM177:BT177"/>
    <mergeCell ref="BI217:BJ217"/>
    <mergeCell ref="AZ218:BA218"/>
    <mergeCell ref="BA210:BB210"/>
    <mergeCell ref="BA211:BB211"/>
    <mergeCell ref="BB212:BC212"/>
    <mergeCell ref="BB213:BC213"/>
    <mergeCell ref="AY214:AZ214"/>
    <mergeCell ref="BB214:BC214"/>
    <mergeCell ref="BE214:BF214"/>
    <mergeCell ref="BH214:BI214"/>
    <mergeCell ref="BM178:BT178"/>
    <mergeCell ref="AT181:AZ181"/>
    <mergeCell ref="BA181:BF181"/>
    <mergeCell ref="BG181:BL181"/>
    <mergeCell ref="BM181:BT181"/>
    <mergeCell ref="BM179:BT179"/>
    <mergeCell ref="BM180:BT180"/>
    <mergeCell ref="AN422:AT422"/>
    <mergeCell ref="AU422:AZ422"/>
    <mergeCell ref="AT178:AZ178"/>
    <mergeCell ref="AN419:AT419"/>
    <mergeCell ref="AU419:AZ419"/>
    <mergeCell ref="AN420:AT420"/>
    <mergeCell ref="AU420:AZ420"/>
    <mergeCell ref="AN413:AT413"/>
    <mergeCell ref="BD77:BE77"/>
    <mergeCell ref="AY78:AZ78"/>
    <mergeCell ref="AZ79:BA79"/>
    <mergeCell ref="BC79:BD79"/>
    <mergeCell ref="AU117:BA117"/>
    <mergeCell ref="BB117:BG117"/>
    <mergeCell ref="AU113:BA113"/>
    <mergeCell ref="AU116:BA116"/>
    <mergeCell ref="BB116:BG116"/>
    <mergeCell ref="AU114:BA114"/>
    <mergeCell ref="BB114:BG114"/>
    <mergeCell ref="BG176:BL176"/>
    <mergeCell ref="BH278:BI278"/>
    <mergeCell ref="BA279:BB279"/>
    <mergeCell ref="BD279:BE279"/>
    <mergeCell ref="BI281:BJ281"/>
    <mergeCell ref="L431:M431"/>
    <mergeCell ref="M422:N422"/>
    <mergeCell ref="N423:O423"/>
    <mergeCell ref="N424:O424"/>
    <mergeCell ref="T427:U427"/>
    <mergeCell ref="M428:N428"/>
    <mergeCell ref="P428:Q428"/>
    <mergeCell ref="U428:V428"/>
    <mergeCell ref="L429:M429"/>
    <mergeCell ref="AR39:AX39"/>
    <mergeCell ref="AR35:AX35"/>
    <mergeCell ref="AY35:BD35"/>
    <mergeCell ref="BE35:BJ35"/>
    <mergeCell ref="AR45:AX45"/>
    <mergeCell ref="AR46:AX46"/>
    <mergeCell ref="T381:U381"/>
    <mergeCell ref="K382:L382"/>
    <mergeCell ref="AU394:AV394"/>
    <mergeCell ref="AM367:AN367"/>
    <mergeCell ref="N371:P371"/>
    <mergeCell ref="R371:Y371"/>
    <mergeCell ref="P53:R53"/>
    <mergeCell ref="T53:AA53"/>
    <mergeCell ref="AY44:BD44"/>
    <mergeCell ref="BE44:BJ44"/>
    <mergeCell ref="AY45:BD45"/>
    <mergeCell ref="BE45:BJ45"/>
    <mergeCell ref="AY46:BD46"/>
    <mergeCell ref="BE46:BJ46"/>
    <mergeCell ref="BE42:BJ42"/>
    <mergeCell ref="AR37:AX37"/>
    <mergeCell ref="AR38:AX38"/>
    <mergeCell ref="AR40:AX40"/>
    <mergeCell ref="M430:N430"/>
    <mergeCell ref="P430:Q430"/>
    <mergeCell ref="U430:V430"/>
    <mergeCell ref="BK45:BR45"/>
    <mergeCell ref="BK46:BR46"/>
    <mergeCell ref="BN109:BU109"/>
    <mergeCell ref="AU110:BA110"/>
    <mergeCell ref="BB110:BG110"/>
    <mergeCell ref="BH110:BM110"/>
    <mergeCell ref="BN110:BU110"/>
    <mergeCell ref="BC92:BD92"/>
    <mergeCell ref="BH92:BI92"/>
    <mergeCell ref="AY93:AZ93"/>
    <mergeCell ref="BI72:BJ72"/>
    <mergeCell ref="BA86:BB86"/>
    <mergeCell ref="AU87:AV87"/>
    <mergeCell ref="M421:N421"/>
    <mergeCell ref="BN114:BU114"/>
    <mergeCell ref="BB82:BD82"/>
    <mergeCell ref="AU421:AZ421"/>
    <mergeCell ref="O420:Q420"/>
    <mergeCell ref="S420:Z420"/>
    <mergeCell ref="M417:N417"/>
    <mergeCell ref="P417:Q417"/>
    <mergeCell ref="AN415:AT415"/>
    <mergeCell ref="AU415:AZ415"/>
    <mergeCell ref="AN418:AT418"/>
    <mergeCell ref="AU418:AZ418"/>
    <mergeCell ref="AN421:AT421"/>
    <mergeCell ref="BK42:BR42"/>
    <mergeCell ref="AY43:BD43"/>
    <mergeCell ref="BE43:BJ43"/>
    <mergeCell ref="BK43:BR43"/>
    <mergeCell ref="BK44:BR44"/>
    <mergeCell ref="BG77:BH77"/>
    <mergeCell ref="BL77:BM77"/>
    <mergeCell ref="BH116:BM116"/>
    <mergeCell ref="BN116:BU116"/>
    <mergeCell ref="BH117:BM117"/>
    <mergeCell ref="BN117:BU117"/>
    <mergeCell ref="BH111:BM111"/>
    <mergeCell ref="BN111:BU111"/>
    <mergeCell ref="BN112:BU112"/>
    <mergeCell ref="BN115:BU115"/>
    <mergeCell ref="BH113:BM113"/>
    <mergeCell ref="BN113:BU113"/>
    <mergeCell ref="BH114:BM114"/>
    <mergeCell ref="BM176:BT176"/>
    <mergeCell ref="H426:I426"/>
    <mergeCell ref="K426:L426"/>
    <mergeCell ref="N426:O426"/>
    <mergeCell ref="T426:U426"/>
    <mergeCell ref="Q426:R426"/>
    <mergeCell ref="H425:I425"/>
    <mergeCell ref="K425:L425"/>
    <mergeCell ref="N425:O425"/>
    <mergeCell ref="Q425:R425"/>
    <mergeCell ref="T425:U425"/>
    <mergeCell ref="G376:H376"/>
    <mergeCell ref="J376:K376"/>
    <mergeCell ref="M376:N376"/>
    <mergeCell ref="P376:Q376"/>
    <mergeCell ref="S376:T376"/>
    <mergeCell ref="G377:H377"/>
    <mergeCell ref="J377:K377"/>
    <mergeCell ref="M377:N377"/>
    <mergeCell ref="S377:T377"/>
    <mergeCell ref="P377:Q377"/>
    <mergeCell ref="AU413:AZ413"/>
    <mergeCell ref="AP322:AQ322"/>
    <mergeCell ref="AS322:AT322"/>
    <mergeCell ref="AV322:AW322"/>
    <mergeCell ref="AR330:AR332"/>
    <mergeCell ref="M374:N374"/>
    <mergeCell ref="M375:N375"/>
    <mergeCell ref="AV352:BB352"/>
    <mergeCell ref="AV355:BB355"/>
    <mergeCell ref="AM369:AN369"/>
    <mergeCell ref="AR337:AR339"/>
    <mergeCell ref="L372:M372"/>
    <mergeCell ref="L373:M373"/>
    <mergeCell ref="AT335:AT337"/>
    <mergeCell ref="AG329:AH337"/>
    <mergeCell ref="BA332:BB332"/>
    <mergeCell ref="AN412:AT412"/>
    <mergeCell ref="AU412:AZ412"/>
    <mergeCell ref="AV357:BB357"/>
    <mergeCell ref="BC355:BH355"/>
    <mergeCell ref="BI355:BN355"/>
    <mergeCell ref="AV358:BB358"/>
    <mergeCell ref="BC358:BH358"/>
    <mergeCell ref="BI358:BN358"/>
    <mergeCell ref="AV361:BB361"/>
    <mergeCell ref="BC361:BH361"/>
    <mergeCell ref="BI361:BN361"/>
    <mergeCell ref="S368:T368"/>
    <mergeCell ref="V368:W368"/>
    <mergeCell ref="U365:V365"/>
    <mergeCell ref="AD367:AE367"/>
    <mergeCell ref="AG367:AH367"/>
    <mergeCell ref="AP367:AQ367"/>
    <mergeCell ref="AS367:AT367"/>
    <mergeCell ref="AV356:BB356"/>
    <mergeCell ref="BC356:BH356"/>
    <mergeCell ref="BI356:BN356"/>
    <mergeCell ref="BC357:BH357"/>
    <mergeCell ref="BI357:BN357"/>
    <mergeCell ref="J254:K254"/>
    <mergeCell ref="BK262:BL262"/>
    <mergeCell ref="BA272:BB272"/>
    <mergeCell ref="BA273:BB273"/>
    <mergeCell ref="BB274:BC274"/>
    <mergeCell ref="N265:O265"/>
    <mergeCell ref="AT258:AU258"/>
    <mergeCell ref="AY258:AZ258"/>
    <mergeCell ref="AQ258:AR258"/>
    <mergeCell ref="AE268:AE270"/>
    <mergeCell ref="AT268:AT270"/>
    <mergeCell ref="AE271:AE273"/>
    <mergeCell ref="AG265:AH273"/>
    <mergeCell ref="AT271:AT273"/>
    <mergeCell ref="BG271:BN271"/>
    <mergeCell ref="K245:L245"/>
    <mergeCell ref="L246:M246"/>
    <mergeCell ref="L247:M247"/>
    <mergeCell ref="F248:G248"/>
    <mergeCell ref="I248:J248"/>
    <mergeCell ref="L248:M248"/>
    <mergeCell ref="O248:P248"/>
    <mergeCell ref="R248:S248"/>
    <mergeCell ref="K253:L253"/>
    <mergeCell ref="N253:O253"/>
    <mergeCell ref="S253:T253"/>
    <mergeCell ref="F249:G249"/>
    <mergeCell ref="I249:J249"/>
    <mergeCell ref="L249:M249"/>
    <mergeCell ref="R249:S249"/>
    <mergeCell ref="R250:S250"/>
    <mergeCell ref="K251:L251"/>
    <mergeCell ref="N251:O251"/>
    <mergeCell ref="S251:T251"/>
    <mergeCell ref="J252:K252"/>
    <mergeCell ref="O249:P249"/>
    <mergeCell ref="G185:H185"/>
    <mergeCell ref="J185:K185"/>
    <mergeCell ref="M185:N185"/>
    <mergeCell ref="P185:Q185"/>
    <mergeCell ref="S185:T185"/>
    <mergeCell ref="G186:H186"/>
    <mergeCell ref="J186:K186"/>
    <mergeCell ref="M186:N186"/>
    <mergeCell ref="S186:T186"/>
    <mergeCell ref="P186:Q186"/>
    <mergeCell ref="M183:N183"/>
    <mergeCell ref="M184:N184"/>
    <mergeCell ref="AT169:BT169"/>
    <mergeCell ref="AT170:AZ170"/>
    <mergeCell ref="BA170:BF170"/>
    <mergeCell ref="BG170:BL170"/>
    <mergeCell ref="BM170:BT170"/>
    <mergeCell ref="AT171:AZ171"/>
    <mergeCell ref="BA171:BF171"/>
    <mergeCell ref="BG171:BL171"/>
    <mergeCell ref="BM171:BT171"/>
    <mergeCell ref="AT172:AZ172"/>
    <mergeCell ref="BA172:BF172"/>
    <mergeCell ref="BG172:BL172"/>
    <mergeCell ref="BM172:BT172"/>
    <mergeCell ref="AT173:AZ173"/>
    <mergeCell ref="BA173:BF173"/>
    <mergeCell ref="L175:M175"/>
    <mergeCell ref="BG173:BL173"/>
    <mergeCell ref="BM173:BT173"/>
    <mergeCell ref="AT174:AZ174"/>
    <mergeCell ref="BM174:BT174"/>
    <mergeCell ref="AT175:AZ175"/>
    <mergeCell ref="BA175:BF175"/>
    <mergeCell ref="BF158:BG158"/>
    <mergeCell ref="BF159:BG159"/>
    <mergeCell ref="AY160:AZ160"/>
    <mergeCell ref="BB160:BC160"/>
    <mergeCell ref="BG160:BH160"/>
    <mergeCell ref="AX161:AY161"/>
    <mergeCell ref="AY162:AZ162"/>
    <mergeCell ref="BB162:BC162"/>
    <mergeCell ref="BG162:BH162"/>
    <mergeCell ref="BC158:BD158"/>
    <mergeCell ref="BH141:BI141"/>
    <mergeCell ref="AY153:AZ153"/>
    <mergeCell ref="AY154:AZ154"/>
    <mergeCell ref="AZ155:BA155"/>
    <mergeCell ref="AZ156:BA156"/>
    <mergeCell ref="AT157:AU157"/>
    <mergeCell ref="AW157:AX157"/>
    <mergeCell ref="AZ157:BA157"/>
    <mergeCell ref="BC157:BD157"/>
    <mergeCell ref="BF157:BG157"/>
    <mergeCell ref="BA152:BC152"/>
    <mergeCell ref="BE152:BL152"/>
    <mergeCell ref="H126:I126"/>
    <mergeCell ref="K126:L126"/>
    <mergeCell ref="N126:O126"/>
    <mergeCell ref="Q126:R126"/>
    <mergeCell ref="T126:U126"/>
    <mergeCell ref="H127:I127"/>
    <mergeCell ref="K127:L127"/>
    <mergeCell ref="N127:O127"/>
    <mergeCell ref="T127:U127"/>
    <mergeCell ref="Q127:R127"/>
    <mergeCell ref="M122:N122"/>
    <mergeCell ref="M123:N123"/>
    <mergeCell ref="N124:O124"/>
    <mergeCell ref="N125:O125"/>
    <mergeCell ref="AU105:BU105"/>
    <mergeCell ref="AU106:BA106"/>
    <mergeCell ref="BB106:BG106"/>
    <mergeCell ref="BH106:BM106"/>
    <mergeCell ref="BN106:BU106"/>
    <mergeCell ref="AU107:BA107"/>
    <mergeCell ref="BB107:BG107"/>
    <mergeCell ref="BH107:BM107"/>
    <mergeCell ref="BN107:BU107"/>
    <mergeCell ref="AU108:BA108"/>
    <mergeCell ref="BB108:BG108"/>
    <mergeCell ref="BH108:BM108"/>
    <mergeCell ref="BN108:BU108"/>
    <mergeCell ref="AU109:BA109"/>
    <mergeCell ref="BB109:BG109"/>
    <mergeCell ref="AU111:BA111"/>
    <mergeCell ref="BB111:BG111"/>
    <mergeCell ref="T116:U116"/>
    <mergeCell ref="Y116:Z116"/>
    <mergeCell ref="L117:M117"/>
    <mergeCell ref="I58:J58"/>
    <mergeCell ref="L58:M58"/>
    <mergeCell ref="O58:P58"/>
    <mergeCell ref="R58:S58"/>
    <mergeCell ref="U58:V58"/>
    <mergeCell ref="I59:J59"/>
    <mergeCell ref="L59:M59"/>
    <mergeCell ref="O59:P59"/>
    <mergeCell ref="U59:V59"/>
    <mergeCell ref="R59:S59"/>
    <mergeCell ref="BK39:BR39"/>
    <mergeCell ref="AY40:BD40"/>
    <mergeCell ref="BE40:BJ40"/>
    <mergeCell ref="BK40:BR40"/>
    <mergeCell ref="AY41:BD41"/>
    <mergeCell ref="BE41:BJ41"/>
    <mergeCell ref="BK41:BR41"/>
    <mergeCell ref="AZ25:BA25"/>
    <mergeCell ref="BE25:BF25"/>
    <mergeCell ref="BK35:BR35"/>
    <mergeCell ref="BE37:BJ37"/>
    <mergeCell ref="BK37:BR37"/>
    <mergeCell ref="BE38:BJ38"/>
    <mergeCell ref="BK38:BR38"/>
    <mergeCell ref="AY37:BD37"/>
    <mergeCell ref="AY38:BD38"/>
    <mergeCell ref="AY39:BD39"/>
    <mergeCell ref="BE39:BJ39"/>
    <mergeCell ref="AZ27:BA27"/>
    <mergeCell ref="BE27:BF27"/>
    <mergeCell ref="BH6:BI6"/>
    <mergeCell ref="AW18:AX18"/>
    <mergeCell ref="AW19:AX19"/>
    <mergeCell ref="BA23:BB23"/>
    <mergeCell ref="AX21:AY21"/>
    <mergeCell ref="BA22:BB22"/>
    <mergeCell ref="BD23:BE23"/>
    <mergeCell ref="BD24:BE24"/>
    <mergeCell ref="AW25:AX25"/>
    <mergeCell ref="AX22:AY22"/>
    <mergeCell ref="BD22:BE22"/>
    <mergeCell ref="AX20:AY20"/>
    <mergeCell ref="BE12:BF12"/>
    <mergeCell ref="AV13:AW13"/>
    <mergeCell ref="AW14:AX14"/>
    <mergeCell ref="AZ14:BA14"/>
    <mergeCell ref="BE14:BF14"/>
    <mergeCell ref="AV15:AW15"/>
    <mergeCell ref="N303:O303"/>
    <mergeCell ref="Y303:Z303"/>
    <mergeCell ref="Q303:R303"/>
    <mergeCell ref="V303:W303"/>
    <mergeCell ref="S187:T187"/>
    <mergeCell ref="L188:M188"/>
    <mergeCell ref="O188:P188"/>
    <mergeCell ref="T188:U188"/>
    <mergeCell ref="AR22:AS22"/>
    <mergeCell ref="M49:N49"/>
    <mergeCell ref="N50:O50"/>
    <mergeCell ref="Q50:R50"/>
    <mergeCell ref="V50:W50"/>
    <mergeCell ref="T128:U128"/>
    <mergeCell ref="M129:N129"/>
    <mergeCell ref="P129:Q129"/>
    <mergeCell ref="U129:V129"/>
    <mergeCell ref="L130:M130"/>
    <mergeCell ref="M131:N131"/>
    <mergeCell ref="P131:Q131"/>
    <mergeCell ref="U131:V131"/>
    <mergeCell ref="L132:M132"/>
    <mergeCell ref="L181:M181"/>
    <mergeCell ref="L182:M182"/>
    <mergeCell ref="M301:N301"/>
    <mergeCell ref="U301:V301"/>
    <mergeCell ref="X301:Y301"/>
    <mergeCell ref="AD301:AE301"/>
    <mergeCell ref="AG301:AH301"/>
    <mergeCell ref="M294:N294"/>
    <mergeCell ref="Q296:R296"/>
    <mergeCell ref="Q294:R294"/>
    <mergeCell ref="X294:Y294"/>
    <mergeCell ref="P301:Q301"/>
    <mergeCell ref="AH13:AI29"/>
    <mergeCell ref="AW12:AX12"/>
    <mergeCell ref="AO19:AO21"/>
    <mergeCell ref="AR23:AS23"/>
    <mergeCell ref="AU23:AV23"/>
    <mergeCell ref="AX23:AY23"/>
    <mergeCell ref="AV28:AW28"/>
    <mergeCell ref="AM305:AN305"/>
    <mergeCell ref="AP305:AQ305"/>
    <mergeCell ref="AS305:AT305"/>
    <mergeCell ref="AS303:AT303"/>
    <mergeCell ref="AO22:AO23"/>
    <mergeCell ref="AG303:AH303"/>
    <mergeCell ref="AP303:AQ303"/>
    <mergeCell ref="AJ301:AK301"/>
    <mergeCell ref="AM303:AN303"/>
    <mergeCell ref="AU22:AV22"/>
    <mergeCell ref="AV26:AW26"/>
    <mergeCell ref="AW27:AX27"/>
    <mergeCell ref="AR41:AX41"/>
    <mergeCell ref="AR42:AX42"/>
    <mergeCell ref="AR43:AX43"/>
    <mergeCell ref="AR44:AX44"/>
    <mergeCell ref="AY42:BD42"/>
    <mergeCell ref="BA178:BF178"/>
    <mergeCell ref="BG178:BL178"/>
    <mergeCell ref="BA219:BB219"/>
    <mergeCell ref="BD219:BE219"/>
    <mergeCell ref="BI219:BJ219"/>
    <mergeCell ref="BE204:BF204"/>
    <mergeCell ref="BH216:BI216"/>
    <mergeCell ref="BD217:BE217"/>
    <mergeCell ref="BC209:BE209"/>
    <mergeCell ref="AQ196:AR196"/>
    <mergeCell ref="AR202:AR204"/>
    <mergeCell ref="AR210:AR212"/>
    <mergeCell ref="AW158:AX158"/>
    <mergeCell ref="AZ158:BA158"/>
    <mergeCell ref="AX163:AY163"/>
    <mergeCell ref="BA281:BB281"/>
    <mergeCell ref="BA217:BB217"/>
    <mergeCell ref="AL238:AM238"/>
    <mergeCell ref="AO238:AP238"/>
    <mergeCell ref="AS238:AT238"/>
    <mergeCell ref="AV214:AW214"/>
    <mergeCell ref="AV234:BB234"/>
    <mergeCell ref="AV227:BB227"/>
    <mergeCell ref="BB275:BC275"/>
    <mergeCell ref="AV276:AW276"/>
    <mergeCell ref="AY276:AZ276"/>
    <mergeCell ref="BB276:BC276"/>
    <mergeCell ref="AT176:AZ176"/>
    <mergeCell ref="BA176:BF176"/>
    <mergeCell ref="AV226:BB226"/>
    <mergeCell ref="BC226:BH226"/>
    <mergeCell ref="AY277:AZ277"/>
    <mergeCell ref="BB277:BC277"/>
    <mergeCell ref="BG175:BL175"/>
    <mergeCell ref="AT179:AZ179"/>
    <mergeCell ref="BA179:BF179"/>
    <mergeCell ref="BG179:BL179"/>
    <mergeCell ref="BH204:BI204"/>
    <mergeCell ref="BI227:BN227"/>
    <mergeCell ref="AV228:BB228"/>
    <mergeCell ref="BC228:BH228"/>
    <mergeCell ref="J241:K241"/>
    <mergeCell ref="BA206:BB206"/>
    <mergeCell ref="BD206:BE206"/>
    <mergeCell ref="BI206:BJ206"/>
    <mergeCell ref="AZ207:BA207"/>
    <mergeCell ref="J239:K239"/>
    <mergeCell ref="S238:T238"/>
    <mergeCell ref="V238:W238"/>
    <mergeCell ref="U240:V240"/>
    <mergeCell ref="X240:Y240"/>
    <mergeCell ref="I232:J232"/>
    <mergeCell ref="Q234:R234"/>
    <mergeCell ref="AV215:AW215"/>
    <mergeCell ref="AY215:AZ215"/>
    <mergeCell ref="BB215:BC215"/>
    <mergeCell ref="BH215:BI215"/>
    <mergeCell ref="Q217:R217"/>
    <mergeCell ref="AC222:AD222"/>
    <mergeCell ref="AT206:AT208"/>
    <mergeCell ref="K244:L244"/>
    <mergeCell ref="X404:Y404"/>
    <mergeCell ref="AA404:AB404"/>
    <mergeCell ref="AD404:AE404"/>
    <mergeCell ref="AE391:AE393"/>
    <mergeCell ref="AE394:AE396"/>
    <mergeCell ref="AT332:AT334"/>
    <mergeCell ref="AB368:AC368"/>
    <mergeCell ref="AE368:AF368"/>
    <mergeCell ref="AH368:AI368"/>
    <mergeCell ref="X369:Y369"/>
    <mergeCell ref="AA369:AB369"/>
    <mergeCell ref="AD369:AE369"/>
    <mergeCell ref="AG369:AH369"/>
    <mergeCell ref="AP369:AQ369"/>
    <mergeCell ref="AS369:AT369"/>
    <mergeCell ref="X365:Y365"/>
    <mergeCell ref="AD365:AE365"/>
    <mergeCell ref="AG365:AH365"/>
    <mergeCell ref="AJ365:AK365"/>
    <mergeCell ref="Y367:Z367"/>
    <mergeCell ref="BM204:BN204"/>
    <mergeCell ref="AZ205:BA205"/>
    <mergeCell ref="AC268:AC270"/>
    <mergeCell ref="AC206:AC208"/>
    <mergeCell ref="AC238:AD238"/>
    <mergeCell ref="AC240:AD240"/>
    <mergeCell ref="AF222:AG222"/>
    <mergeCell ref="AK222:AL222"/>
    <mergeCell ref="AZ269:BA269"/>
    <mergeCell ref="BE266:BF266"/>
    <mergeCell ref="BH266:BI266"/>
    <mergeCell ref="BM266:BN266"/>
    <mergeCell ref="AZ267:BA267"/>
    <mergeCell ref="BA268:BB268"/>
    <mergeCell ref="BD268:BE268"/>
    <mergeCell ref="BI268:BJ268"/>
    <mergeCell ref="AT209:AT211"/>
    <mergeCell ref="AF238:AG238"/>
    <mergeCell ref="AR264:AR266"/>
    <mergeCell ref="AH240:AI240"/>
    <mergeCell ref="L418:M418"/>
    <mergeCell ref="Q360:R360"/>
    <mergeCell ref="M415:N415"/>
    <mergeCell ref="P415:Q415"/>
    <mergeCell ref="U415:V415"/>
    <mergeCell ref="L416:M416"/>
    <mergeCell ref="Q411:R411"/>
    <mergeCell ref="Q399:R399"/>
    <mergeCell ref="Q387:R387"/>
    <mergeCell ref="M365:N365"/>
    <mergeCell ref="P365:Q365"/>
    <mergeCell ref="N367:O367"/>
    <mergeCell ref="Q367:R367"/>
    <mergeCell ref="V367:W367"/>
    <mergeCell ref="S378:T378"/>
    <mergeCell ref="L379:M379"/>
    <mergeCell ref="O379:P379"/>
    <mergeCell ref="T379:U379"/>
    <mergeCell ref="K380:L380"/>
    <mergeCell ref="L381:M381"/>
    <mergeCell ref="O381:P381"/>
    <mergeCell ref="BE342:BF342"/>
    <mergeCell ref="BH342:BI342"/>
    <mergeCell ref="BA338:BB338"/>
    <mergeCell ref="BA339:BB339"/>
    <mergeCell ref="S304:T304"/>
    <mergeCell ref="V304:W304"/>
    <mergeCell ref="AB304:AC304"/>
    <mergeCell ref="AR272:AR274"/>
    <mergeCell ref="U417:V417"/>
    <mergeCell ref="AC284:AD284"/>
    <mergeCell ref="AF284:AG284"/>
    <mergeCell ref="AK284:AL284"/>
    <mergeCell ref="AZ282:BA282"/>
    <mergeCell ref="BH277:BI277"/>
    <mergeCell ref="BI279:BJ279"/>
    <mergeCell ref="AZ280:BA280"/>
    <mergeCell ref="BD281:BE281"/>
    <mergeCell ref="AE304:AF304"/>
    <mergeCell ref="AH304:AI304"/>
    <mergeCell ref="X305:Y305"/>
    <mergeCell ref="AA305:AB305"/>
    <mergeCell ref="AD305:AE305"/>
    <mergeCell ref="AG305:AH305"/>
    <mergeCell ref="AD303:AE303"/>
    <mergeCell ref="I358:J358"/>
    <mergeCell ref="T358:U358"/>
    <mergeCell ref="N324:O324"/>
    <mergeCell ref="Q343:R343"/>
    <mergeCell ref="Q347:R347"/>
    <mergeCell ref="T347:U347"/>
    <mergeCell ref="W347:X347"/>
    <mergeCell ref="AC332:AC334"/>
    <mergeCell ref="BH343:BI343"/>
    <mergeCell ref="BH344:BI344"/>
    <mergeCell ref="BA345:BB345"/>
    <mergeCell ref="BD345:BE345"/>
    <mergeCell ref="BI345:BJ345"/>
    <mergeCell ref="AZ346:BA346"/>
    <mergeCell ref="AV350:BV350"/>
    <mergeCell ref="AV351:BB351"/>
    <mergeCell ref="BC351:BH351"/>
    <mergeCell ref="BI351:BN351"/>
    <mergeCell ref="BO354:BV354"/>
    <mergeCell ref="BO355:BV355"/>
    <mergeCell ref="BL334:BM334"/>
    <mergeCell ref="BD335:BE335"/>
    <mergeCell ref="BG335:BH335"/>
    <mergeCell ref="BL335:BM335"/>
    <mergeCell ref="BO356:BV356"/>
    <mergeCell ref="L308:M308"/>
    <mergeCell ref="L309:M309"/>
    <mergeCell ref="M310:N310"/>
    <mergeCell ref="M311:N311"/>
    <mergeCell ref="S314:T314"/>
    <mergeCell ref="L315:M315"/>
    <mergeCell ref="O315:P315"/>
    <mergeCell ref="T315:U315"/>
    <mergeCell ref="K316:L316"/>
    <mergeCell ref="P313:Q313"/>
    <mergeCell ref="L317:M317"/>
    <mergeCell ref="O317:P317"/>
    <mergeCell ref="T317:U317"/>
    <mergeCell ref="K318:L318"/>
    <mergeCell ref="BD332:BE332"/>
    <mergeCell ref="BI332:BJ332"/>
    <mergeCell ref="AE332:AE334"/>
    <mergeCell ref="AE335:AE337"/>
    <mergeCell ref="BB340:BC340"/>
    <mergeCell ref="BB341:BC341"/>
    <mergeCell ref="AV342:AW342"/>
    <mergeCell ref="AY342:AZ342"/>
    <mergeCell ref="BB342:BC342"/>
    <mergeCell ref="G312:H312"/>
    <mergeCell ref="J312:K312"/>
    <mergeCell ref="M312:N312"/>
    <mergeCell ref="P312:Q312"/>
    <mergeCell ref="S312:T312"/>
    <mergeCell ref="G313:H313"/>
    <mergeCell ref="J313:K313"/>
    <mergeCell ref="M313:N313"/>
    <mergeCell ref="S313:T313"/>
    <mergeCell ref="K189:L189"/>
    <mergeCell ref="L190:M190"/>
    <mergeCell ref="O190:P190"/>
    <mergeCell ref="T190:U190"/>
    <mergeCell ref="K191:L191"/>
    <mergeCell ref="B2:BX2"/>
    <mergeCell ref="AJ142:AK158"/>
    <mergeCell ref="AY147:AZ147"/>
    <mergeCell ref="BB147:BC147"/>
    <mergeCell ref="BG147:BH147"/>
    <mergeCell ref="AX148:AY148"/>
    <mergeCell ref="AY149:AZ149"/>
    <mergeCell ref="BG149:BH149"/>
    <mergeCell ref="AX150:AY150"/>
    <mergeCell ref="BB149:BC149"/>
    <mergeCell ref="AR149:AR151"/>
    <mergeCell ref="AR152:AR154"/>
    <mergeCell ref="R7:S7"/>
    <mergeCell ref="S33:T33"/>
    <mergeCell ref="AE19:AE21"/>
    <mergeCell ref="AE22:AE23"/>
    <mergeCell ref="AC19:AC21"/>
    <mergeCell ref="AZ12:BA12"/>
    <mergeCell ref="R44:S44"/>
    <mergeCell ref="K294:L294"/>
    <mergeCell ref="G358:H358"/>
    <mergeCell ref="R358:S358"/>
    <mergeCell ref="V294:W294"/>
    <mergeCell ref="R145:S145"/>
    <mergeCell ref="AC148:AC150"/>
    <mergeCell ref="AE148:AE150"/>
    <mergeCell ref="AE151:AE153"/>
    <mergeCell ref="Q159:R159"/>
    <mergeCell ref="K176:L176"/>
    <mergeCell ref="L177:M177"/>
    <mergeCell ref="O177:P177"/>
    <mergeCell ref="T177:U177"/>
    <mergeCell ref="K178:L178"/>
    <mergeCell ref="R203:S203"/>
    <mergeCell ref="P240:Q240"/>
    <mergeCell ref="Q232:R232"/>
    <mergeCell ref="I165:J165"/>
    <mergeCell ref="L165:M165"/>
    <mergeCell ref="O165:P165"/>
    <mergeCell ref="X165:Y165"/>
    <mergeCell ref="AA165:AB165"/>
    <mergeCell ref="AE165:AF165"/>
    <mergeCell ref="R171:S171"/>
    <mergeCell ref="G232:H232"/>
    <mergeCell ref="V232:W232"/>
    <mergeCell ref="AT196:AU196"/>
    <mergeCell ref="AZ220:BA220"/>
    <mergeCell ref="AV222:BV222"/>
    <mergeCell ref="AV223:BB223"/>
    <mergeCell ref="BC223:BH223"/>
    <mergeCell ref="BI223:BN223"/>
    <mergeCell ref="BO223:BV223"/>
    <mergeCell ref="AV224:BB224"/>
    <mergeCell ref="BC224:BH224"/>
    <mergeCell ref="BI224:BN224"/>
    <mergeCell ref="BO224:BV224"/>
    <mergeCell ref="AV225:BB225"/>
    <mergeCell ref="BC225:BH225"/>
    <mergeCell ref="BI225:BN225"/>
    <mergeCell ref="BO225:BV225"/>
    <mergeCell ref="AE206:AE208"/>
    <mergeCell ref="AE209:AE211"/>
    <mergeCell ref="BO227:BV227"/>
    <mergeCell ref="BI228:BN228"/>
    <mergeCell ref="BO228:BV228"/>
    <mergeCell ref="AV229:BB229"/>
    <mergeCell ref="BC229:BH229"/>
    <mergeCell ref="S38:T38"/>
    <mergeCell ref="V38:W38"/>
    <mergeCell ref="AA38:AB38"/>
    <mergeCell ref="L35:Z36"/>
    <mergeCell ref="N48:O48"/>
    <mergeCell ref="Q48:R48"/>
    <mergeCell ref="V48:W48"/>
    <mergeCell ref="AY196:AZ196"/>
    <mergeCell ref="N54:O54"/>
    <mergeCell ref="N55:O55"/>
    <mergeCell ref="O56:P56"/>
    <mergeCell ref="O57:P57"/>
    <mergeCell ref="U60:V60"/>
    <mergeCell ref="M51:N51"/>
    <mergeCell ref="N61:O61"/>
    <mergeCell ref="Q61:R61"/>
    <mergeCell ref="V61:W61"/>
    <mergeCell ref="M62:N62"/>
    <mergeCell ref="N63:O63"/>
    <mergeCell ref="Q63:R63"/>
    <mergeCell ref="V63:W63"/>
    <mergeCell ref="M64:N64"/>
    <mergeCell ref="AT158:AU158"/>
    <mergeCell ref="Q116:R116"/>
    <mergeCell ref="T70:U70"/>
    <mergeCell ref="BB113:BG113"/>
    <mergeCell ref="BH79:BI79"/>
    <mergeCell ref="AY80:AZ80"/>
    <mergeCell ref="S96:T96"/>
    <mergeCell ref="AC82:AC84"/>
    <mergeCell ref="AE82:AE84"/>
    <mergeCell ref="AE85:AE86"/>
    <mergeCell ref="BD87:BE87"/>
    <mergeCell ref="BG87:BH87"/>
    <mergeCell ref="AU88:AV88"/>
    <mergeCell ref="AX88:AY88"/>
    <mergeCell ref="BA88:BB88"/>
    <mergeCell ref="BG88:BH88"/>
    <mergeCell ref="BG89:BH89"/>
    <mergeCell ref="AZ90:BA90"/>
    <mergeCell ref="BC90:BD90"/>
    <mergeCell ref="BH90:BI90"/>
    <mergeCell ref="AY91:AZ91"/>
    <mergeCell ref="AZ92:BA92"/>
    <mergeCell ref="AX87:AY87"/>
    <mergeCell ref="BA87:BB87"/>
    <mergeCell ref="BF82:BM82"/>
    <mergeCell ref="M118:N118"/>
    <mergeCell ref="P118:Q118"/>
    <mergeCell ref="U118:V118"/>
    <mergeCell ref="L119:M119"/>
    <mergeCell ref="AV71:AW71"/>
    <mergeCell ref="AQ77:AQ79"/>
    <mergeCell ref="AQ87:AQ89"/>
    <mergeCell ref="AS83:AS85"/>
    <mergeCell ref="S112:T112"/>
    <mergeCell ref="W110:X110"/>
    <mergeCell ref="AA101:AB101"/>
    <mergeCell ref="AD101:AE101"/>
    <mergeCell ref="AI101:AJ101"/>
    <mergeCell ref="N110:O110"/>
    <mergeCell ref="AU112:BA112"/>
    <mergeCell ref="AU115:BA115"/>
    <mergeCell ref="AN71:AO71"/>
    <mergeCell ref="AQ71:AR71"/>
    <mergeCell ref="AZ83:BA83"/>
    <mergeCell ref="AZ84:BA84"/>
    <mergeCell ref="BA85:BB85"/>
  </mergeCells>
  <dataValidations disablePrompts="1" count="2">
    <dataValidation type="list" allowBlank="1" showInputMessage="1" showErrorMessage="1" sqref="BC17:BJ17 T53:AA53 BF82:BM82 BE152:BL152 BG209:BN209 BG271:BN271 BG337:BN337 S121:Z121 R180:Y180 Q243:X243 R307:Y307 R371:Y371 S420:Z420" xr:uid="{6B0252F2-1755-4923-A25E-AC40165728EF}">
      <formula1>"yatay delikli tuğla,düşey delikli tuğla,düşey delikli taşıyıcı tuğla"</formula1>
    </dataValidation>
    <dataValidation type="list" allowBlank="1" showInputMessage="1" showErrorMessage="1" sqref="AY17:BA17 P53:R53 BB82:BD82 BA152:BC152 BC209:BE209 BC271:BE271 BC337:BE337 O121:Q121 N180:P180 M243:O243 N307:P307 N371:P371 O420:Q420" xr:uid="{05ED64EC-0684-4DD9-A3D9-BE8B39A36C91}">
      <formula1>$AR$37:$AR$46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48CF-D826-4421-A606-A9A947345989}">
  <sheetPr>
    <tabColor theme="9" tint="-0.249977111117893"/>
  </sheetPr>
  <dimension ref="B1:BC41"/>
  <sheetViews>
    <sheetView zoomScaleNormal="100" workbookViewId="0">
      <selection activeCell="E39" sqref="E39:F39"/>
    </sheetView>
  </sheetViews>
  <sheetFormatPr defaultRowHeight="11.25" x14ac:dyDescent="0.2"/>
  <cols>
    <col min="1" max="917" width="2.83203125" style="2" customWidth="1"/>
    <col min="918" max="16384" width="9.33203125" style="2"/>
  </cols>
  <sheetData>
    <row r="1" spans="2:55" ht="12" thickBot="1" x14ac:dyDescent="0.25"/>
    <row r="2" spans="2:55" ht="33.75" customHeight="1" x14ac:dyDescent="0.2">
      <c r="B2" s="104" t="s">
        <v>134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6"/>
    </row>
    <row r="3" spans="2:55" x14ac:dyDescent="0.2">
      <c r="B3" s="6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1" t="s">
        <v>53</v>
      </c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2"/>
    </row>
    <row r="4" spans="2:55" x14ac:dyDescent="0.2">
      <c r="B4" s="6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87">
        <v>11.39</v>
      </c>
      <c r="W4" s="87"/>
      <c r="X4" s="4" t="s">
        <v>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2"/>
    </row>
    <row r="5" spans="2:55" x14ac:dyDescent="0.2">
      <c r="B5" s="6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2"/>
    </row>
    <row r="6" spans="2:55" x14ac:dyDescent="0.2">
      <c r="B6" s="6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84">
        <f>AC26*V4/(T28/2)</f>
        <v>8.2836363636363632</v>
      </c>
      <c r="AB6" s="84"/>
      <c r="AC6" s="4" t="s">
        <v>9</v>
      </c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2"/>
    </row>
    <row r="7" spans="2:55" x14ac:dyDescent="0.2">
      <c r="B7" s="6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2"/>
    </row>
    <row r="8" spans="2:55" x14ac:dyDescent="0.2">
      <c r="B8" s="6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2"/>
    </row>
    <row r="9" spans="2:55" x14ac:dyDescent="0.2">
      <c r="B9" s="6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2"/>
    </row>
    <row r="10" spans="2:55" x14ac:dyDescent="0.2">
      <c r="B10" s="6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2"/>
    </row>
    <row r="11" spans="2:55" x14ac:dyDescent="0.2">
      <c r="B11" s="6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2"/>
    </row>
    <row r="12" spans="2:55" x14ac:dyDescent="0.2">
      <c r="B12" s="6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87">
        <v>8.2799999999999994</v>
      </c>
      <c r="AB12" s="87"/>
      <c r="AC12" s="4" t="s">
        <v>9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2"/>
    </row>
    <row r="13" spans="2:55" x14ac:dyDescent="0.2">
      <c r="B13" s="6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2"/>
    </row>
    <row r="14" spans="2:55" x14ac:dyDescent="0.2">
      <c r="B14" s="6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2"/>
    </row>
    <row r="15" spans="2:55" x14ac:dyDescent="0.2">
      <c r="B15" s="6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2"/>
    </row>
    <row r="16" spans="2:55" x14ac:dyDescent="0.2">
      <c r="B16" s="6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2"/>
    </row>
    <row r="17" spans="2:55" x14ac:dyDescent="0.2">
      <c r="B17" s="6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87">
        <v>8.8800000000000008</v>
      </c>
      <c r="AI17" s="87"/>
      <c r="AJ17" s="4" t="s">
        <v>9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2"/>
    </row>
    <row r="18" spans="2:55" x14ac:dyDescent="0.2">
      <c r="B18" s="64"/>
      <c r="C18" s="87">
        <v>62.57</v>
      </c>
      <c r="D18" s="87"/>
      <c r="E18" s="4" t="s">
        <v>25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2"/>
    </row>
    <row r="19" spans="2:55" x14ac:dyDescent="0.2">
      <c r="B19" s="6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87">
        <v>48.07</v>
      </c>
      <c r="AK19" s="87"/>
      <c r="AL19" s="4" t="s">
        <v>25</v>
      </c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2"/>
    </row>
    <row r="20" spans="2:55" x14ac:dyDescent="0.2">
      <c r="B20" s="6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2"/>
    </row>
    <row r="21" spans="2:55" x14ac:dyDescent="0.2">
      <c r="B21" s="6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2"/>
    </row>
    <row r="22" spans="2:55" x14ac:dyDescent="0.2">
      <c r="B22" s="6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2"/>
    </row>
    <row r="23" spans="2:55" x14ac:dyDescent="0.2">
      <c r="B23" s="6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2"/>
    </row>
    <row r="24" spans="2:55" x14ac:dyDescent="0.2">
      <c r="B24" s="64"/>
      <c r="C24" s="4"/>
      <c r="D24" s="4"/>
      <c r="E24" s="4"/>
      <c r="F24" s="4"/>
      <c r="G24" s="4"/>
      <c r="H24" s="4" t="s">
        <v>133</v>
      </c>
      <c r="I24" s="84">
        <f>+E35</f>
        <v>57.207613636363639</v>
      </c>
      <c r="J24" s="84"/>
      <c r="K24" s="4" t="s">
        <v>32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 t="s">
        <v>126</v>
      </c>
      <c r="AG24" s="84">
        <f>+E37</f>
        <v>51.934886363636366</v>
      </c>
      <c r="AH24" s="84"/>
      <c r="AI24" s="4" t="s">
        <v>32</v>
      </c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2"/>
    </row>
    <row r="25" spans="2:55" x14ac:dyDescent="0.2">
      <c r="B25" s="6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2"/>
    </row>
    <row r="26" spans="2:55" x14ac:dyDescent="0.2">
      <c r="B26" s="64"/>
      <c r="C26" s="4"/>
      <c r="D26" s="4"/>
      <c r="E26" s="4"/>
      <c r="F26" s="4"/>
      <c r="G26" s="4"/>
      <c r="H26" s="4"/>
      <c r="I26" s="4"/>
      <c r="J26" s="4"/>
      <c r="K26" s="87">
        <v>2</v>
      </c>
      <c r="L26" s="87"/>
      <c r="M26" s="4" t="s">
        <v>1</v>
      </c>
      <c r="N26" s="4"/>
      <c r="O26" s="4"/>
      <c r="P26" s="4"/>
      <c r="Q26" s="4"/>
      <c r="R26" s="4"/>
      <c r="S26" s="4"/>
      <c r="T26" s="83">
        <f>T28-K26-AC26</f>
        <v>1.5</v>
      </c>
      <c r="U26" s="83"/>
      <c r="V26" s="4" t="s">
        <v>1</v>
      </c>
      <c r="W26" s="4"/>
      <c r="X26" s="4"/>
      <c r="Y26" s="4"/>
      <c r="Z26" s="4"/>
      <c r="AA26" s="4"/>
      <c r="AB26" s="4"/>
      <c r="AC26" s="83">
        <f>+K26</f>
        <v>2</v>
      </c>
      <c r="AD26" s="83"/>
      <c r="AE26" s="4" t="s">
        <v>1</v>
      </c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2"/>
    </row>
    <row r="27" spans="2:55" x14ac:dyDescent="0.2">
      <c r="B27" s="6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2"/>
    </row>
    <row r="28" spans="2:55" x14ac:dyDescent="0.2">
      <c r="B28" s="6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87">
        <v>5.5</v>
      </c>
      <c r="U28" s="87"/>
      <c r="V28" s="4" t="s">
        <v>1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2"/>
    </row>
    <row r="29" spans="2:55" x14ac:dyDescent="0.2">
      <c r="B29" s="6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2"/>
    </row>
    <row r="30" spans="2:55" x14ac:dyDescent="0.2">
      <c r="B30" s="64"/>
      <c r="C30" s="4"/>
      <c r="D30" s="4"/>
      <c r="E30" s="4"/>
      <c r="F30" s="4"/>
      <c r="G30" s="4"/>
      <c r="H30" s="4"/>
      <c r="I30" s="4"/>
      <c r="J30" s="4"/>
      <c r="K30" s="4"/>
      <c r="L30" s="4" t="s">
        <v>132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2"/>
    </row>
    <row r="31" spans="2:55" x14ac:dyDescent="0.2">
      <c r="B31" s="6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2"/>
    </row>
    <row r="32" spans="2:55" x14ac:dyDescent="0.2">
      <c r="B32" s="6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2"/>
    </row>
    <row r="33" spans="2:55" x14ac:dyDescent="0.2">
      <c r="B33" s="64"/>
      <c r="C33" s="4" t="s">
        <v>131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2"/>
    </row>
    <row r="34" spans="2:55" x14ac:dyDescent="0.2">
      <c r="B34" s="64"/>
      <c r="C34" s="4" t="s">
        <v>130</v>
      </c>
      <c r="D34" s="63" t="s">
        <v>6</v>
      </c>
      <c r="E34" s="84">
        <f>+T28</f>
        <v>5.5</v>
      </c>
      <c r="F34" s="84"/>
      <c r="G34" s="63" t="s">
        <v>30</v>
      </c>
      <c r="H34" s="84">
        <f>+AJ19</f>
        <v>48.07</v>
      </c>
      <c r="I34" s="84"/>
      <c r="J34" s="63" t="s">
        <v>23</v>
      </c>
      <c r="K34" s="84">
        <f>+C18</f>
        <v>62.57</v>
      </c>
      <c r="L34" s="84"/>
      <c r="M34" s="63" t="s">
        <v>23</v>
      </c>
      <c r="N34" s="84">
        <f>+AH17</f>
        <v>8.8800000000000008</v>
      </c>
      <c r="O34" s="84"/>
      <c r="P34" s="63" t="s">
        <v>6</v>
      </c>
      <c r="Q34" s="84">
        <f>+T28</f>
        <v>5.5</v>
      </c>
      <c r="R34" s="84"/>
      <c r="S34" s="63" t="s">
        <v>6</v>
      </c>
      <c r="T34" s="84">
        <f>+T28</f>
        <v>5.5</v>
      </c>
      <c r="U34" s="84"/>
      <c r="V34" s="4" t="s">
        <v>7</v>
      </c>
      <c r="W34" s="4">
        <v>2</v>
      </c>
      <c r="X34" s="4" t="s">
        <v>65</v>
      </c>
      <c r="Y34" s="84">
        <f>+T26</f>
        <v>1.5</v>
      </c>
      <c r="Z34" s="84"/>
      <c r="AA34" s="63" t="s">
        <v>30</v>
      </c>
      <c r="AB34" s="84">
        <f>+T28</f>
        <v>5.5</v>
      </c>
      <c r="AC34" s="84"/>
      <c r="AD34" s="4" t="s">
        <v>127</v>
      </c>
      <c r="AE34" s="4">
        <v>2</v>
      </c>
      <c r="AF34" s="63" t="s">
        <v>6</v>
      </c>
      <c r="AG34" s="84">
        <f>+AA12</f>
        <v>8.2799999999999994</v>
      </c>
      <c r="AH34" s="84"/>
      <c r="AI34" s="63" t="s">
        <v>6</v>
      </c>
      <c r="AJ34" s="84">
        <f>+T28</f>
        <v>5.5</v>
      </c>
      <c r="AK34" s="84"/>
      <c r="AL34" s="4" t="s">
        <v>7</v>
      </c>
      <c r="AM34" s="4">
        <v>2</v>
      </c>
      <c r="AN34" s="63" t="s">
        <v>23</v>
      </c>
      <c r="AO34" s="84">
        <f>+V4</f>
        <v>11.39</v>
      </c>
      <c r="AP34" s="84"/>
      <c r="AQ34" s="63" t="s">
        <v>6</v>
      </c>
      <c r="AR34" s="84">
        <f>+T28</f>
        <v>5.5</v>
      </c>
      <c r="AS34" s="84"/>
      <c r="AT34" s="4" t="s">
        <v>7</v>
      </c>
      <c r="AU34" s="4">
        <v>2</v>
      </c>
      <c r="AV34" s="63" t="s">
        <v>6</v>
      </c>
      <c r="AW34" s="84">
        <f>+T28</f>
        <v>5.5</v>
      </c>
      <c r="AX34" s="84"/>
      <c r="AY34" s="4" t="s">
        <v>7</v>
      </c>
      <c r="AZ34" s="4">
        <v>2</v>
      </c>
      <c r="BA34" s="63" t="s">
        <v>8</v>
      </c>
      <c r="BB34" s="4">
        <v>0</v>
      </c>
      <c r="BC34" s="42"/>
    </row>
    <row r="35" spans="2:55" x14ac:dyDescent="0.2">
      <c r="B35" s="64"/>
      <c r="C35" s="4" t="s">
        <v>129</v>
      </c>
      <c r="D35" s="4"/>
      <c r="E35" s="84">
        <f>(-H34+K34+N34*Q34*T34/W34+(Y34+AB34)/AE34*AG34*AJ34/AM34+AO34*AR34/AU34*AW34/AZ34)/E34</f>
        <v>57.207613636363639</v>
      </c>
      <c r="F35" s="84"/>
      <c r="G35" s="4" t="s">
        <v>32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2"/>
    </row>
    <row r="36" spans="2:55" x14ac:dyDescent="0.2">
      <c r="B36" s="64"/>
      <c r="C36" s="84">
        <f>+I24</f>
        <v>57.207613636363639</v>
      </c>
      <c r="D36" s="84"/>
      <c r="E36" s="63" t="s">
        <v>30</v>
      </c>
      <c r="F36" s="4" t="s">
        <v>128</v>
      </c>
      <c r="G36" s="63" t="s">
        <v>23</v>
      </c>
      <c r="H36" s="84">
        <f>+AH17</f>
        <v>8.8800000000000008</v>
      </c>
      <c r="I36" s="84"/>
      <c r="J36" s="63" t="s">
        <v>6</v>
      </c>
      <c r="K36" s="84">
        <f>+T28</f>
        <v>5.5</v>
      </c>
      <c r="L36" s="84"/>
      <c r="M36" s="4" t="s">
        <v>65</v>
      </c>
      <c r="N36" s="84">
        <f>+T26</f>
        <v>1.5</v>
      </c>
      <c r="O36" s="84"/>
      <c r="P36" s="63" t="s">
        <v>30</v>
      </c>
      <c r="Q36" s="84">
        <f>+T28</f>
        <v>5.5</v>
      </c>
      <c r="R36" s="84"/>
      <c r="S36" s="4" t="s">
        <v>127</v>
      </c>
      <c r="T36" s="4">
        <v>2</v>
      </c>
      <c r="U36" s="63" t="s">
        <v>6</v>
      </c>
      <c r="V36" s="84">
        <f>+AA12</f>
        <v>8.2799999999999994</v>
      </c>
      <c r="W36" s="84"/>
      <c r="X36" s="63" t="s">
        <v>23</v>
      </c>
      <c r="Y36" s="84">
        <f>+V4</f>
        <v>11.39</v>
      </c>
      <c r="Z36" s="84"/>
      <c r="AA36" s="63" t="s">
        <v>6</v>
      </c>
      <c r="AB36" s="84">
        <f>+T28</f>
        <v>5.5</v>
      </c>
      <c r="AC36" s="84"/>
      <c r="AD36" s="4" t="s">
        <v>7</v>
      </c>
      <c r="AE36" s="4">
        <v>2</v>
      </c>
      <c r="AF36" s="63" t="s">
        <v>8</v>
      </c>
      <c r="AG36" s="4">
        <v>0</v>
      </c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2"/>
    </row>
    <row r="37" spans="2:55" x14ac:dyDescent="0.2">
      <c r="B37" s="64"/>
      <c r="C37" s="4" t="s">
        <v>126</v>
      </c>
      <c r="D37" s="4"/>
      <c r="E37" s="84">
        <f>-C36+H36*K36+(N36+Q36)/T36*V36+Y36*AB36/AE36</f>
        <v>51.934886363636366</v>
      </c>
      <c r="F37" s="84"/>
      <c r="G37" s="4" t="s">
        <v>32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2"/>
    </row>
    <row r="38" spans="2:55" x14ac:dyDescent="0.2">
      <c r="B38" s="64"/>
      <c r="C38" s="107">
        <f>V4/(T28/2*2)</f>
        <v>2.0709090909090908</v>
      </c>
      <c r="D38" s="107"/>
      <c r="E38" s="67" t="s">
        <v>122</v>
      </c>
      <c r="F38" s="67"/>
      <c r="G38" s="107">
        <f>AA12+AH17</f>
        <v>17.16</v>
      </c>
      <c r="H38" s="107"/>
      <c r="I38" s="67" t="s">
        <v>121</v>
      </c>
      <c r="J38" s="68" t="s">
        <v>30</v>
      </c>
      <c r="K38" s="107">
        <f>K26*AA12/2-AA12*K26-I24</f>
        <v>-65.487613636363633</v>
      </c>
      <c r="L38" s="107"/>
      <c r="M38" s="68" t="s">
        <v>8</v>
      </c>
      <c r="N38" s="67">
        <v>0</v>
      </c>
      <c r="O38" s="67"/>
      <c r="P38" s="67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2"/>
    </row>
    <row r="39" spans="2:55" x14ac:dyDescent="0.2">
      <c r="B39" s="64"/>
      <c r="C39" s="4" t="s">
        <v>125</v>
      </c>
      <c r="D39" s="4"/>
      <c r="E39" s="107">
        <f>IF(T28/2&gt;AF39,AF39,T28-AF40)</f>
        <v>2.8429689304177179</v>
      </c>
      <c r="F39" s="107"/>
      <c r="G39" s="4" t="s">
        <v>1</v>
      </c>
      <c r="H39" s="4"/>
      <c r="I39" s="4" t="s">
        <v>124</v>
      </c>
      <c r="J39" s="4"/>
      <c r="K39" s="4"/>
      <c r="L39" s="4"/>
      <c r="M39" s="4"/>
      <c r="N39" s="4"/>
      <c r="O39" s="4"/>
      <c r="P39" s="4"/>
      <c r="Q39" s="4"/>
      <c r="R39" s="102">
        <f>V4/(T28/2*2)</f>
        <v>2.0709090909090908</v>
      </c>
      <c r="S39" s="102"/>
      <c r="T39" s="70" t="s">
        <v>122</v>
      </c>
      <c r="U39" s="70"/>
      <c r="V39" s="102">
        <f>AA12+AH17</f>
        <v>17.16</v>
      </c>
      <c r="W39" s="102"/>
      <c r="X39" s="70" t="s">
        <v>121</v>
      </c>
      <c r="Y39" s="71" t="s">
        <v>23</v>
      </c>
      <c r="Z39" s="102">
        <f>K26*AA12/2-AA12*K26-I24</f>
        <v>-65.487613636363633</v>
      </c>
      <c r="AA39" s="102"/>
      <c r="AB39" s="70" t="s">
        <v>8</v>
      </c>
      <c r="AC39" s="70">
        <v>0</v>
      </c>
      <c r="AD39" s="70"/>
      <c r="AE39" s="70" t="s">
        <v>135</v>
      </c>
      <c r="AF39" s="102">
        <f>IF((-V39+SQRT(V39^2-4*R39*Z39))/(2*R39)&gt;0,(-V39+SQRT(V39^2-4*R39*Z39))/(2*R39),(-V39-SQRT(V39^2-4*R39*Z39))/(2*R39))</f>
        <v>2.8417316140242574</v>
      </c>
      <c r="AG39" s="102"/>
      <c r="AH39" s="102"/>
      <c r="AI39" s="70"/>
      <c r="AJ39" s="70" t="s">
        <v>120</v>
      </c>
      <c r="AK39" s="70"/>
      <c r="AL39" s="102">
        <f>I24*AF39-AH17*AF39*AF39/2-K26*AA12/2*(AF39-2*K26/3)-AA12*(AF39-K26)^2/2-V4*AF39/(T28/2)*AF39/2*AF39/3-C18</f>
        <v>32.879727032465944</v>
      </c>
      <c r="AM39" s="102"/>
      <c r="AN39" s="69"/>
      <c r="AO39" s="69"/>
      <c r="AP39" s="69"/>
      <c r="AQ39" s="67"/>
      <c r="AR39" s="67"/>
      <c r="AS39" s="67"/>
      <c r="AT39" s="67"/>
      <c r="AU39" s="67"/>
      <c r="AV39" s="4"/>
      <c r="AW39" s="4"/>
      <c r="AX39" s="4"/>
      <c r="AY39" s="4"/>
      <c r="AZ39" s="4"/>
      <c r="BA39" s="4"/>
      <c r="BB39" s="4"/>
      <c r="BC39" s="42"/>
    </row>
    <row r="40" spans="2:55" x14ac:dyDescent="0.2">
      <c r="B40" s="64"/>
      <c r="C40" s="4" t="s">
        <v>120</v>
      </c>
      <c r="D40" s="4"/>
      <c r="E40" s="107">
        <f>IF(T28/2&gt;AF39,AL39,AL40)</f>
        <v>32.880814273517096</v>
      </c>
      <c r="F40" s="107"/>
      <c r="G40" s="4" t="s">
        <v>25</v>
      </c>
      <c r="H40" s="4"/>
      <c r="I40" s="4" t="s">
        <v>123</v>
      </c>
      <c r="L40" s="4"/>
      <c r="M40" s="4"/>
      <c r="N40" s="4"/>
      <c r="O40" s="4"/>
      <c r="P40" s="4"/>
      <c r="Q40" s="4"/>
      <c r="R40" s="102">
        <f>V4/(T28/2*2)</f>
        <v>2.0709090909090908</v>
      </c>
      <c r="S40" s="102"/>
      <c r="T40" s="70" t="s">
        <v>122</v>
      </c>
      <c r="U40" s="70"/>
      <c r="V40" s="102">
        <f>AA12+AH17</f>
        <v>17.16</v>
      </c>
      <c r="W40" s="102"/>
      <c r="X40" s="70" t="s">
        <v>121</v>
      </c>
      <c r="Y40" s="71" t="s">
        <v>23</v>
      </c>
      <c r="Z40" s="102">
        <f>AC26*AA12/2-AA12*K26-AG24</f>
        <v>-60.214886363636367</v>
      </c>
      <c r="AA40" s="102"/>
      <c r="AB40" s="70" t="s">
        <v>8</v>
      </c>
      <c r="AC40" s="70">
        <v>0</v>
      </c>
      <c r="AD40" s="70"/>
      <c r="AE40" s="70" t="s">
        <v>135</v>
      </c>
      <c r="AF40" s="102">
        <f>IF((-V40+SQRT(V40^2-4*R40*Z40))/(2*R40)&gt;0,(-V40+SQRT(V40^2-4*R40*Z40))/(2*R40),(-V40-SQRT(V40^2-4*R40*Z40))/(2*R40))</f>
        <v>2.6570310695822821</v>
      </c>
      <c r="AG40" s="102"/>
      <c r="AH40" s="102"/>
      <c r="AI40" s="70"/>
      <c r="AJ40" s="70" t="s">
        <v>120</v>
      </c>
      <c r="AK40" s="70"/>
      <c r="AL40" s="103">
        <f>AG24*AF40-AH17*AF40*AF40/2-AC26*AA12/2*(AF40-2*AC26/3)-AA12*(AF40-AC26)^2/2-V4*AF40/(T28/2)*AF40/2*AF40/3-AJ19</f>
        <v>32.880814273517096</v>
      </c>
      <c r="AM40" s="103"/>
      <c r="AN40" s="69"/>
      <c r="AO40" s="69"/>
      <c r="AP40" s="69"/>
      <c r="AQ40" s="67"/>
      <c r="AR40" s="67"/>
      <c r="AS40" s="67"/>
      <c r="AT40" s="67"/>
      <c r="AU40" s="67"/>
      <c r="AV40" s="4"/>
      <c r="AW40" s="4"/>
      <c r="AX40" s="4"/>
      <c r="AY40" s="4"/>
      <c r="AZ40" s="4"/>
      <c r="BA40" s="4"/>
      <c r="BB40" s="4"/>
      <c r="BC40" s="42"/>
    </row>
    <row r="41" spans="2:55" ht="12" thickBot="1" x14ac:dyDescent="0.25">
      <c r="B41" s="65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66"/>
    </row>
  </sheetData>
  <mergeCells count="51">
    <mergeCell ref="E40:F40"/>
    <mergeCell ref="E39:F39"/>
    <mergeCell ref="T26:U26"/>
    <mergeCell ref="T28:U28"/>
    <mergeCell ref="C38:D38"/>
    <mergeCell ref="G38:H38"/>
    <mergeCell ref="K38:L38"/>
    <mergeCell ref="E35:F35"/>
    <mergeCell ref="C36:D36"/>
    <mergeCell ref="H36:I36"/>
    <mergeCell ref="K36:L36"/>
    <mergeCell ref="E37:F37"/>
    <mergeCell ref="R39:S39"/>
    <mergeCell ref="AO34:AP34"/>
    <mergeCell ref="AR34:AS34"/>
    <mergeCell ref="C18:D18"/>
    <mergeCell ref="AJ19:AK19"/>
    <mergeCell ref="AG24:AH24"/>
    <mergeCell ref="I24:J24"/>
    <mergeCell ref="N34:O34"/>
    <mergeCell ref="Q34:R34"/>
    <mergeCell ref="T34:U34"/>
    <mergeCell ref="Y34:Z34"/>
    <mergeCell ref="K26:L26"/>
    <mergeCell ref="E34:F34"/>
    <mergeCell ref="H34:I34"/>
    <mergeCell ref="B2:BC2"/>
    <mergeCell ref="Q36:R36"/>
    <mergeCell ref="V36:W36"/>
    <mergeCell ref="Y36:Z36"/>
    <mergeCell ref="AB36:AC36"/>
    <mergeCell ref="N36:O36"/>
    <mergeCell ref="K34:L34"/>
    <mergeCell ref="AW34:AX34"/>
    <mergeCell ref="V4:W4"/>
    <mergeCell ref="AA12:AB12"/>
    <mergeCell ref="AH17:AI17"/>
    <mergeCell ref="AA6:AB6"/>
    <mergeCell ref="AC26:AD26"/>
    <mergeCell ref="AB34:AC34"/>
    <mergeCell ref="AG34:AH34"/>
    <mergeCell ref="AJ34:AK34"/>
    <mergeCell ref="V39:W39"/>
    <mergeCell ref="Z39:AA39"/>
    <mergeCell ref="AF39:AH39"/>
    <mergeCell ref="AL39:AM39"/>
    <mergeCell ref="R40:S40"/>
    <mergeCell ref="V40:W40"/>
    <mergeCell ref="Z40:AA40"/>
    <mergeCell ref="AF40:AH40"/>
    <mergeCell ref="AL40:A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MOMENT</vt:lpstr>
      <vt:lpstr>max_mom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2018-09-13T08:17:08Z</dcterms:created>
  <dcterms:modified xsi:type="dcterms:W3CDTF">2018-09-27T11:58:24Z</dcterms:modified>
</cp:coreProperties>
</file>