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urca\Documents\ozel\satis\yeni_yönetmelige_gore_hesaplar(sifreli)\celik2016(yeni_yonetmelik)\"/>
    </mc:Choice>
  </mc:AlternateContent>
  <xr:revisionPtr revIDLastSave="0" documentId="13_ncr:1_{0BE6B7D0-6A49-40E8-BCD5-6F99000131DA}" xr6:coauthVersionLast="47" xr6:coauthVersionMax="47" xr10:uidLastSave="{00000000-0000-0000-0000-000000000000}"/>
  <bookViews>
    <workbookView xWindow="-120" yWindow="-120" windowWidth="29040" windowHeight="15840" xr2:uid="{84830F85-C2EC-4118-A963-412DDD5D8A9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54" i="1" l="1"/>
  <c r="X35" i="1"/>
  <c r="N43" i="1"/>
  <c r="M37" i="1"/>
  <c r="G31" i="1"/>
  <c r="H37" i="1"/>
  <c r="G36" i="1"/>
  <c r="J79" i="1" l="1"/>
  <c r="Y46" i="1"/>
  <c r="Y47" i="1"/>
  <c r="O47" i="1"/>
  <c r="Y49" i="1"/>
  <c r="Y48" i="1"/>
  <c r="Y50" i="1" l="1"/>
  <c r="Y52" i="1" s="1"/>
  <c r="U53" i="1" l="1"/>
  <c r="O53" i="1"/>
  <c r="Y53" i="1" s="1"/>
  <c r="Y55" i="1" s="1"/>
  <c r="L56" i="1" s="1"/>
  <c r="K77" i="1" s="1"/>
  <c r="P69" i="1" l="1"/>
  <c r="U77" i="1" s="1"/>
  <c r="N60" i="1"/>
  <c r="AA58" i="1"/>
  <c r="AE58" i="1" l="1"/>
  <c r="AH59" i="1" s="1"/>
  <c r="M78" i="1"/>
  <c r="T78" i="1" s="1"/>
  <c r="O77" i="1"/>
  <c r="AD59" i="1"/>
  <c r="AM59" i="1" l="1"/>
  <c r="AJ58" i="1"/>
  <c r="J75" i="1" l="1"/>
  <c r="J73" i="1"/>
  <c r="Z73" i="1" s="1"/>
  <c r="P70" i="1"/>
  <c r="AB68" i="1"/>
  <c r="AH68" i="1" s="1"/>
  <c r="AN68" i="1" s="1"/>
  <c r="AU16" i="1" l="1"/>
  <c r="AW13" i="1" s="1"/>
  <c r="N73" i="1"/>
  <c r="N75" i="1"/>
  <c r="L70" i="1"/>
  <c r="T70" i="1" s="1"/>
  <c r="V71" i="1" s="1"/>
  <c r="L64" i="1"/>
  <c r="Q64" i="1" s="1"/>
  <c r="N65" i="1" s="1"/>
  <c r="L63" i="1"/>
  <c r="Q63" i="1" s="1"/>
  <c r="K65" i="1" s="1"/>
  <c r="AT36" i="1"/>
  <c r="Q65" i="1" l="1"/>
  <c r="J66" i="1" s="1"/>
  <c r="O66" i="1" s="1"/>
  <c r="S71" i="1" s="1"/>
  <c r="Z71" i="1" s="1"/>
  <c r="O25" i="1" s="1"/>
  <c r="W28" i="1"/>
  <c r="W30" i="1"/>
  <c r="Z33" i="1" l="1"/>
  <c r="W73" i="1"/>
  <c r="Q73" i="1"/>
  <c r="AD73" i="1" s="1"/>
  <c r="U75" i="1"/>
  <c r="AC75" i="1" s="1"/>
  <c r="X75" i="1"/>
  <c r="AF75" i="1" s="1"/>
  <c r="T73" i="1"/>
  <c r="AG73" i="1" l="1"/>
  <c r="AJ73" i="1" s="1"/>
  <c r="D37" i="1" s="1"/>
  <c r="D30" i="1" s="1"/>
  <c r="AI75" i="1" l="1"/>
  <c r="R75" i="1"/>
  <c r="AL75" i="1" l="1"/>
  <c r="Y77" i="1" s="1"/>
  <c r="AC77" i="1" s="1"/>
  <c r="P79" i="1" s="1"/>
  <c r="U79" i="1" s="1"/>
  <c r="N79" i="1" l="1"/>
</calcChain>
</file>

<file path=xl/sharedStrings.xml><?xml version="1.0" encoding="utf-8"?>
<sst xmlns="http://schemas.openxmlformats.org/spreadsheetml/2006/main" count="301" uniqueCount="211">
  <si>
    <t>mm</t>
  </si>
  <si>
    <r>
      <t>b</t>
    </r>
    <r>
      <rPr>
        <vertAlign val="subscript"/>
        <sz val="8"/>
        <color theme="1"/>
        <rFont val="Arial"/>
        <family val="2"/>
        <charset val="162"/>
      </rPr>
      <t>eşdeğer</t>
    </r>
    <r>
      <rPr>
        <sz val="8"/>
        <color theme="1"/>
        <rFont val="Arial"/>
        <family val="2"/>
        <charset val="162"/>
      </rPr>
      <t xml:space="preserve"> =</t>
    </r>
  </si>
  <si>
    <t>m</t>
  </si>
  <si>
    <t>a</t>
  </si>
  <si>
    <t xml:space="preserve"> /</t>
  </si>
  <si>
    <t>=</t>
  </si>
  <si>
    <t>;</t>
  </si>
  <si>
    <t>)=</t>
  </si>
  <si>
    <t>*</t>
  </si>
  <si>
    <t>(etkin genişlik)</t>
  </si>
  <si>
    <r>
      <t xml:space="preserve">beton elastisite modülü  Ec = 3250 * </t>
    </r>
    <r>
      <rPr>
        <sz val="8"/>
        <color theme="1"/>
        <rFont val="Symbol"/>
        <family val="1"/>
        <charset val="2"/>
      </rPr>
      <t>Ö</t>
    </r>
    <r>
      <rPr>
        <sz val="8"/>
        <color theme="1"/>
        <rFont val="Arial"/>
        <family val="2"/>
        <charset val="162"/>
      </rPr>
      <t xml:space="preserve"> ( fck ) + 14000 =</t>
    </r>
  </si>
  <si>
    <r>
      <t xml:space="preserve"> * </t>
    </r>
    <r>
      <rPr>
        <sz val="8"/>
        <color theme="1"/>
        <rFont val="Symbol"/>
        <family val="1"/>
        <charset val="2"/>
      </rPr>
      <t>Ö</t>
    </r>
    <r>
      <rPr>
        <sz val="8"/>
        <color theme="1"/>
        <rFont val="Arial"/>
        <family val="2"/>
        <charset val="162"/>
      </rPr>
      <t xml:space="preserve"> (</t>
    </r>
  </si>
  <si>
    <t>)+</t>
  </si>
  <si>
    <t>N/mm²  =</t>
  </si>
  <si>
    <t>KN/cm²</t>
  </si>
  <si>
    <t xml:space="preserve">fck = C = </t>
  </si>
  <si>
    <t>N/mm² (Mpa.) (beton silindirik karakteristik mukavemeti)</t>
  </si>
  <si>
    <t>Es =</t>
  </si>
  <si>
    <t>n = Ec / Es =</t>
  </si>
  <si>
    <t>profil alt başlığına göre ağırlık merkezi</t>
  </si>
  <si>
    <t>ym = (</t>
  </si>
  <si>
    <t>profil enkesit alanı</t>
  </si>
  <si>
    <t>A=</t>
  </si>
  <si>
    <t>cm²</t>
  </si>
  <si>
    <t>profil</t>
  </si>
  <si>
    <r>
      <t xml:space="preserve">normal </t>
    </r>
    <r>
      <rPr>
        <b/>
        <sz val="8"/>
        <rFont val="Symbol"/>
        <family val="1"/>
        <charset val="2"/>
      </rPr>
      <t>I</t>
    </r>
    <r>
      <rPr>
        <b/>
        <sz val="8"/>
        <rFont val="Arial"/>
        <family val="2"/>
        <charset val="162"/>
      </rPr>
      <t xml:space="preserve"> profiller</t>
    </r>
  </si>
  <si>
    <r>
      <t xml:space="preserve">normal </t>
    </r>
    <r>
      <rPr>
        <sz val="8"/>
        <rFont val="Symbol"/>
        <family val="1"/>
        <charset val="2"/>
      </rPr>
      <t>I</t>
    </r>
    <r>
      <rPr>
        <sz val="8"/>
        <rFont val="Arial"/>
        <family val="2"/>
        <charset val="162"/>
      </rPr>
      <t xml:space="preserve"> 80</t>
    </r>
  </si>
  <si>
    <r>
      <t xml:space="preserve">normal </t>
    </r>
    <r>
      <rPr>
        <sz val="8"/>
        <rFont val="Symbol"/>
        <family val="1"/>
        <charset val="2"/>
      </rPr>
      <t>I</t>
    </r>
    <r>
      <rPr>
        <sz val="8"/>
        <rFont val="Arial"/>
        <family val="2"/>
        <charset val="162"/>
      </rPr>
      <t xml:space="preserve"> 100</t>
    </r>
  </si>
  <si>
    <r>
      <t xml:space="preserve">normal </t>
    </r>
    <r>
      <rPr>
        <sz val="8"/>
        <rFont val="Symbol"/>
        <family val="1"/>
        <charset val="2"/>
      </rPr>
      <t>I</t>
    </r>
    <r>
      <rPr>
        <sz val="8"/>
        <rFont val="Arial"/>
        <family val="2"/>
        <charset val="162"/>
      </rPr>
      <t xml:space="preserve"> 120</t>
    </r>
  </si>
  <si>
    <r>
      <t xml:space="preserve">normal </t>
    </r>
    <r>
      <rPr>
        <sz val="8"/>
        <rFont val="Symbol"/>
        <family val="1"/>
        <charset val="2"/>
      </rPr>
      <t>I</t>
    </r>
    <r>
      <rPr>
        <sz val="8"/>
        <rFont val="Arial"/>
        <family val="2"/>
        <charset val="162"/>
      </rPr>
      <t xml:space="preserve"> 140</t>
    </r>
  </si>
  <si>
    <r>
      <t xml:space="preserve">normal </t>
    </r>
    <r>
      <rPr>
        <sz val="8"/>
        <rFont val="Symbol"/>
        <family val="1"/>
        <charset val="2"/>
      </rPr>
      <t>I</t>
    </r>
    <r>
      <rPr>
        <sz val="8"/>
        <rFont val="Arial"/>
        <family val="2"/>
        <charset val="162"/>
      </rPr>
      <t xml:space="preserve"> 160</t>
    </r>
  </si>
  <si>
    <r>
      <t xml:space="preserve">normal </t>
    </r>
    <r>
      <rPr>
        <sz val="8"/>
        <rFont val="Symbol"/>
        <family val="1"/>
        <charset val="2"/>
      </rPr>
      <t>I</t>
    </r>
    <r>
      <rPr>
        <sz val="8"/>
        <rFont val="Arial"/>
        <family val="2"/>
        <charset val="162"/>
      </rPr>
      <t xml:space="preserve"> 180</t>
    </r>
  </si>
  <si>
    <r>
      <t xml:space="preserve">normal </t>
    </r>
    <r>
      <rPr>
        <sz val="8"/>
        <rFont val="Symbol"/>
        <family val="1"/>
        <charset val="2"/>
      </rPr>
      <t>I</t>
    </r>
    <r>
      <rPr>
        <sz val="8"/>
        <rFont val="Arial"/>
        <family val="2"/>
        <charset val="162"/>
      </rPr>
      <t xml:space="preserve"> 200</t>
    </r>
  </si>
  <si>
    <r>
      <t xml:space="preserve">normal </t>
    </r>
    <r>
      <rPr>
        <sz val="8"/>
        <rFont val="Symbol"/>
        <family val="1"/>
        <charset val="2"/>
      </rPr>
      <t>I</t>
    </r>
    <r>
      <rPr>
        <sz val="8"/>
        <rFont val="Arial"/>
        <family val="2"/>
        <charset val="162"/>
      </rPr>
      <t xml:space="preserve"> 220</t>
    </r>
  </si>
  <si>
    <r>
      <t xml:space="preserve">normal </t>
    </r>
    <r>
      <rPr>
        <sz val="8"/>
        <rFont val="Symbol"/>
        <family val="1"/>
        <charset val="2"/>
      </rPr>
      <t>I</t>
    </r>
    <r>
      <rPr>
        <sz val="8"/>
        <rFont val="Arial"/>
        <family val="2"/>
        <charset val="162"/>
      </rPr>
      <t xml:space="preserve"> 240</t>
    </r>
  </si>
  <si>
    <r>
      <t xml:space="preserve">normal </t>
    </r>
    <r>
      <rPr>
        <sz val="8"/>
        <rFont val="Symbol"/>
        <family val="1"/>
        <charset val="2"/>
      </rPr>
      <t>I</t>
    </r>
    <r>
      <rPr>
        <sz val="8"/>
        <rFont val="Arial"/>
        <family val="2"/>
        <charset val="162"/>
      </rPr>
      <t xml:space="preserve"> 260</t>
    </r>
  </si>
  <si>
    <r>
      <t xml:space="preserve">normal </t>
    </r>
    <r>
      <rPr>
        <sz val="8"/>
        <rFont val="Symbol"/>
        <family val="1"/>
        <charset val="2"/>
      </rPr>
      <t>I</t>
    </r>
    <r>
      <rPr>
        <sz val="8"/>
        <rFont val="Arial"/>
        <family val="2"/>
        <charset val="162"/>
      </rPr>
      <t xml:space="preserve"> 280</t>
    </r>
  </si>
  <si>
    <r>
      <t xml:space="preserve">normal </t>
    </r>
    <r>
      <rPr>
        <sz val="8"/>
        <rFont val="Symbol"/>
        <family val="1"/>
        <charset val="2"/>
      </rPr>
      <t>I</t>
    </r>
    <r>
      <rPr>
        <sz val="8"/>
        <rFont val="Arial"/>
        <family val="2"/>
        <charset val="162"/>
      </rPr>
      <t xml:space="preserve"> 300</t>
    </r>
  </si>
  <si>
    <r>
      <t xml:space="preserve">normal </t>
    </r>
    <r>
      <rPr>
        <sz val="8"/>
        <rFont val="Symbol"/>
        <family val="1"/>
        <charset val="2"/>
      </rPr>
      <t>I</t>
    </r>
    <r>
      <rPr>
        <sz val="8"/>
        <rFont val="Arial"/>
        <family val="2"/>
        <charset val="162"/>
      </rPr>
      <t xml:space="preserve"> 320</t>
    </r>
  </si>
  <si>
    <r>
      <t xml:space="preserve">normal </t>
    </r>
    <r>
      <rPr>
        <sz val="8"/>
        <rFont val="Symbol"/>
        <family val="1"/>
        <charset val="2"/>
      </rPr>
      <t>I</t>
    </r>
    <r>
      <rPr>
        <sz val="8"/>
        <rFont val="Arial"/>
        <family val="2"/>
        <charset val="162"/>
      </rPr>
      <t xml:space="preserve"> 340</t>
    </r>
  </si>
  <si>
    <r>
      <t xml:space="preserve">normal </t>
    </r>
    <r>
      <rPr>
        <sz val="8"/>
        <rFont val="Symbol"/>
        <family val="1"/>
        <charset val="2"/>
      </rPr>
      <t>I</t>
    </r>
    <r>
      <rPr>
        <sz val="8"/>
        <rFont val="Arial"/>
        <family val="2"/>
        <charset val="162"/>
      </rPr>
      <t xml:space="preserve"> 360</t>
    </r>
  </si>
  <si>
    <r>
      <t xml:space="preserve">normal </t>
    </r>
    <r>
      <rPr>
        <sz val="8"/>
        <rFont val="Symbol"/>
        <family val="1"/>
        <charset val="2"/>
      </rPr>
      <t>I</t>
    </r>
    <r>
      <rPr>
        <sz val="8"/>
        <rFont val="Arial"/>
        <family val="2"/>
        <charset val="162"/>
      </rPr>
      <t xml:space="preserve"> 380</t>
    </r>
  </si>
  <si>
    <r>
      <t xml:space="preserve">normal </t>
    </r>
    <r>
      <rPr>
        <sz val="8"/>
        <rFont val="Symbol"/>
        <family val="1"/>
        <charset val="2"/>
      </rPr>
      <t>I</t>
    </r>
    <r>
      <rPr>
        <sz val="8"/>
        <rFont val="Arial"/>
        <family val="2"/>
        <charset val="162"/>
      </rPr>
      <t xml:space="preserve"> 400</t>
    </r>
  </si>
  <si>
    <r>
      <t xml:space="preserve">normal </t>
    </r>
    <r>
      <rPr>
        <sz val="8"/>
        <rFont val="Symbol"/>
        <family val="1"/>
        <charset val="2"/>
      </rPr>
      <t>I</t>
    </r>
    <r>
      <rPr>
        <sz val="8"/>
        <rFont val="Arial"/>
        <family val="2"/>
        <charset val="162"/>
      </rPr>
      <t xml:space="preserve"> 425</t>
    </r>
  </si>
  <si>
    <r>
      <t xml:space="preserve">normal </t>
    </r>
    <r>
      <rPr>
        <sz val="8"/>
        <rFont val="Symbol"/>
        <family val="1"/>
        <charset val="2"/>
      </rPr>
      <t>I</t>
    </r>
    <r>
      <rPr>
        <sz val="8"/>
        <rFont val="Arial"/>
        <family val="2"/>
        <charset val="162"/>
      </rPr>
      <t xml:space="preserve"> 450</t>
    </r>
  </si>
  <si>
    <r>
      <t xml:space="preserve">normal </t>
    </r>
    <r>
      <rPr>
        <sz val="8"/>
        <rFont val="Symbol"/>
        <family val="1"/>
        <charset val="2"/>
      </rPr>
      <t>I</t>
    </r>
    <r>
      <rPr>
        <sz val="8"/>
        <rFont val="Arial"/>
        <family val="2"/>
        <charset val="162"/>
      </rPr>
      <t xml:space="preserve"> 475</t>
    </r>
  </si>
  <si>
    <r>
      <t xml:space="preserve">normal </t>
    </r>
    <r>
      <rPr>
        <sz val="8"/>
        <rFont val="Symbol"/>
        <family val="1"/>
        <charset val="2"/>
      </rPr>
      <t>I</t>
    </r>
    <r>
      <rPr>
        <sz val="8"/>
        <rFont val="Arial"/>
        <family val="2"/>
        <charset val="162"/>
      </rPr>
      <t xml:space="preserve"> 500</t>
    </r>
  </si>
  <si>
    <r>
      <t xml:space="preserve">normal </t>
    </r>
    <r>
      <rPr>
        <sz val="8"/>
        <rFont val="Symbol"/>
        <family val="1"/>
        <charset val="2"/>
      </rPr>
      <t>I</t>
    </r>
    <r>
      <rPr>
        <sz val="8"/>
        <rFont val="Arial"/>
        <family val="2"/>
        <charset val="162"/>
      </rPr>
      <t xml:space="preserve"> 550</t>
    </r>
  </si>
  <si>
    <r>
      <t xml:space="preserve">normal </t>
    </r>
    <r>
      <rPr>
        <sz val="8"/>
        <rFont val="Symbol"/>
        <family val="1"/>
        <charset val="2"/>
      </rPr>
      <t>I</t>
    </r>
    <r>
      <rPr>
        <sz val="8"/>
        <rFont val="Arial"/>
        <family val="2"/>
        <charset val="162"/>
      </rPr>
      <t xml:space="preserve"> 600</t>
    </r>
  </si>
  <si>
    <r>
      <t>I</t>
    </r>
    <r>
      <rPr>
        <b/>
        <sz val="8"/>
        <rFont val="Arial"/>
        <family val="2"/>
        <charset val="162"/>
      </rPr>
      <t>PE profiller</t>
    </r>
  </si>
  <si>
    <r>
      <t>I</t>
    </r>
    <r>
      <rPr>
        <sz val="8"/>
        <rFont val="Arial"/>
        <family val="2"/>
        <charset val="162"/>
      </rPr>
      <t>PE 80</t>
    </r>
  </si>
  <si>
    <r>
      <t>I</t>
    </r>
    <r>
      <rPr>
        <sz val="8"/>
        <rFont val="Arial"/>
        <family val="2"/>
        <charset val="162"/>
      </rPr>
      <t>PE 100</t>
    </r>
  </si>
  <si>
    <r>
      <t>I</t>
    </r>
    <r>
      <rPr>
        <sz val="8"/>
        <rFont val="Arial"/>
        <family val="2"/>
        <charset val="162"/>
      </rPr>
      <t>PE 120</t>
    </r>
  </si>
  <si>
    <r>
      <t>I</t>
    </r>
    <r>
      <rPr>
        <sz val="8"/>
        <rFont val="Arial"/>
        <family val="2"/>
        <charset val="162"/>
      </rPr>
      <t>PE 140</t>
    </r>
  </si>
  <si>
    <r>
      <t>I</t>
    </r>
    <r>
      <rPr>
        <sz val="8"/>
        <rFont val="Arial"/>
        <family val="2"/>
        <charset val="162"/>
      </rPr>
      <t>PE 160</t>
    </r>
  </si>
  <si>
    <r>
      <t>I</t>
    </r>
    <r>
      <rPr>
        <sz val="8"/>
        <rFont val="Arial"/>
        <family val="2"/>
        <charset val="162"/>
      </rPr>
      <t>PE 180</t>
    </r>
  </si>
  <si>
    <r>
      <t>I</t>
    </r>
    <r>
      <rPr>
        <sz val="8"/>
        <rFont val="Arial"/>
        <family val="2"/>
        <charset val="162"/>
      </rPr>
      <t>PE 200</t>
    </r>
  </si>
  <si>
    <r>
      <t>I</t>
    </r>
    <r>
      <rPr>
        <sz val="8"/>
        <rFont val="Arial"/>
        <family val="2"/>
        <charset val="162"/>
      </rPr>
      <t>PE 220</t>
    </r>
  </si>
  <si>
    <r>
      <t>I</t>
    </r>
    <r>
      <rPr>
        <sz val="8"/>
        <rFont val="Arial"/>
        <family val="2"/>
        <charset val="162"/>
      </rPr>
      <t>PE 240</t>
    </r>
  </si>
  <si>
    <r>
      <t>I</t>
    </r>
    <r>
      <rPr>
        <sz val="8"/>
        <rFont val="Arial"/>
        <family val="2"/>
        <charset val="162"/>
      </rPr>
      <t>PE 270</t>
    </r>
  </si>
  <si>
    <r>
      <t>I</t>
    </r>
    <r>
      <rPr>
        <sz val="8"/>
        <rFont val="Arial"/>
        <family val="2"/>
        <charset val="162"/>
      </rPr>
      <t>PE 300</t>
    </r>
  </si>
  <si>
    <r>
      <t>I</t>
    </r>
    <r>
      <rPr>
        <sz val="8"/>
        <rFont val="Arial"/>
        <family val="2"/>
        <charset val="162"/>
      </rPr>
      <t>PE 330</t>
    </r>
  </si>
  <si>
    <r>
      <t>I</t>
    </r>
    <r>
      <rPr>
        <sz val="8"/>
        <rFont val="Arial"/>
        <family val="2"/>
        <charset val="162"/>
      </rPr>
      <t>PE 360</t>
    </r>
  </si>
  <si>
    <r>
      <t>I</t>
    </r>
    <r>
      <rPr>
        <sz val="8"/>
        <rFont val="Arial"/>
        <family val="2"/>
        <charset val="162"/>
      </rPr>
      <t>PE 400</t>
    </r>
  </si>
  <si>
    <r>
      <t>I</t>
    </r>
    <r>
      <rPr>
        <sz val="8"/>
        <rFont val="Arial"/>
        <family val="2"/>
        <charset val="162"/>
      </rPr>
      <t>PE 450</t>
    </r>
  </si>
  <si>
    <r>
      <t>I</t>
    </r>
    <r>
      <rPr>
        <sz val="8"/>
        <rFont val="Arial"/>
        <family val="2"/>
        <charset val="162"/>
      </rPr>
      <t>PE 500</t>
    </r>
  </si>
  <si>
    <r>
      <t>I</t>
    </r>
    <r>
      <rPr>
        <sz val="8"/>
        <rFont val="Arial"/>
        <family val="2"/>
        <charset val="162"/>
      </rPr>
      <t>PE 550</t>
    </r>
  </si>
  <si>
    <r>
      <t>I</t>
    </r>
    <r>
      <rPr>
        <sz val="8"/>
        <rFont val="Arial"/>
        <family val="2"/>
        <charset val="162"/>
      </rPr>
      <t>PE 600</t>
    </r>
  </si>
  <si>
    <r>
      <t>I</t>
    </r>
    <r>
      <rPr>
        <b/>
        <sz val="8"/>
        <rFont val="Arial"/>
        <family val="2"/>
        <charset val="162"/>
      </rPr>
      <t>PBL (HE-A) profiller</t>
    </r>
  </si>
  <si>
    <r>
      <t>I</t>
    </r>
    <r>
      <rPr>
        <sz val="8"/>
        <rFont val="Arial"/>
        <family val="2"/>
        <charset val="162"/>
      </rPr>
      <t>PBL (HE-A) 100</t>
    </r>
  </si>
  <si>
    <r>
      <t>I</t>
    </r>
    <r>
      <rPr>
        <sz val="8"/>
        <rFont val="Arial"/>
        <family val="2"/>
        <charset val="162"/>
      </rPr>
      <t>PBL (HE-A) 120</t>
    </r>
  </si>
  <si>
    <r>
      <t>I</t>
    </r>
    <r>
      <rPr>
        <sz val="8"/>
        <rFont val="Arial"/>
        <family val="2"/>
        <charset val="162"/>
      </rPr>
      <t>PBL (HE-A) 140</t>
    </r>
  </si>
  <si>
    <r>
      <t>I</t>
    </r>
    <r>
      <rPr>
        <sz val="8"/>
        <rFont val="Arial"/>
        <family val="2"/>
        <charset val="162"/>
      </rPr>
      <t>PBL (HE-A) 160</t>
    </r>
  </si>
  <si>
    <r>
      <t>I</t>
    </r>
    <r>
      <rPr>
        <sz val="8"/>
        <rFont val="Arial"/>
        <family val="2"/>
        <charset val="162"/>
      </rPr>
      <t>PBL (HE-A) 180</t>
    </r>
  </si>
  <si>
    <r>
      <t>I</t>
    </r>
    <r>
      <rPr>
        <sz val="8"/>
        <rFont val="Arial"/>
        <family val="2"/>
        <charset val="162"/>
      </rPr>
      <t>PBL (HE-A) 200</t>
    </r>
  </si>
  <si>
    <r>
      <t>I</t>
    </r>
    <r>
      <rPr>
        <sz val="8"/>
        <rFont val="Arial"/>
        <family val="2"/>
        <charset val="162"/>
      </rPr>
      <t>PBL (HE-A) 220</t>
    </r>
  </si>
  <si>
    <r>
      <t>I</t>
    </r>
    <r>
      <rPr>
        <sz val="8"/>
        <rFont val="Arial"/>
        <family val="2"/>
        <charset val="162"/>
      </rPr>
      <t>PBL (HE-A) 240</t>
    </r>
  </si>
  <si>
    <r>
      <t>I</t>
    </r>
    <r>
      <rPr>
        <sz val="8"/>
        <rFont val="Arial"/>
        <family val="2"/>
        <charset val="162"/>
      </rPr>
      <t>PBL (HE-A) 260</t>
    </r>
  </si>
  <si>
    <r>
      <t>I</t>
    </r>
    <r>
      <rPr>
        <sz val="8"/>
        <rFont val="Arial"/>
        <family val="2"/>
        <charset val="162"/>
      </rPr>
      <t>PBL (HE-A) 280</t>
    </r>
  </si>
  <si>
    <r>
      <t>I</t>
    </r>
    <r>
      <rPr>
        <sz val="8"/>
        <rFont val="Arial"/>
        <family val="2"/>
        <charset val="162"/>
      </rPr>
      <t>PBL (HE-A) 300</t>
    </r>
  </si>
  <si>
    <r>
      <t>I</t>
    </r>
    <r>
      <rPr>
        <sz val="8"/>
        <rFont val="Arial"/>
        <family val="2"/>
        <charset val="162"/>
      </rPr>
      <t>PBL (HE-A) 320</t>
    </r>
  </si>
  <si>
    <r>
      <t>I</t>
    </r>
    <r>
      <rPr>
        <sz val="8"/>
        <rFont val="Arial"/>
        <family val="2"/>
        <charset val="162"/>
      </rPr>
      <t>PBL (HE-A) 340</t>
    </r>
  </si>
  <si>
    <r>
      <t>I</t>
    </r>
    <r>
      <rPr>
        <sz val="8"/>
        <rFont val="Arial"/>
        <family val="2"/>
        <charset val="162"/>
      </rPr>
      <t>PBL (HE-A) 360</t>
    </r>
  </si>
  <si>
    <r>
      <t>I</t>
    </r>
    <r>
      <rPr>
        <sz val="8"/>
        <rFont val="Arial"/>
        <family val="2"/>
        <charset val="162"/>
      </rPr>
      <t>PBL (HE-A) 400</t>
    </r>
  </si>
  <si>
    <r>
      <t>I</t>
    </r>
    <r>
      <rPr>
        <sz val="8"/>
        <rFont val="Arial"/>
        <family val="2"/>
        <charset val="162"/>
      </rPr>
      <t>PBL (HE-A) 450</t>
    </r>
  </si>
  <si>
    <r>
      <t>I</t>
    </r>
    <r>
      <rPr>
        <sz val="8"/>
        <rFont val="Arial"/>
        <family val="2"/>
        <charset val="162"/>
      </rPr>
      <t>PBL (HE-A) 500</t>
    </r>
  </si>
  <si>
    <r>
      <t>I</t>
    </r>
    <r>
      <rPr>
        <sz val="8"/>
        <rFont val="Arial"/>
        <family val="2"/>
        <charset val="162"/>
      </rPr>
      <t>PBL (HE-A) 550</t>
    </r>
  </si>
  <si>
    <r>
      <t>I</t>
    </r>
    <r>
      <rPr>
        <sz val="8"/>
        <rFont val="Arial"/>
        <family val="2"/>
        <charset val="162"/>
      </rPr>
      <t>PBL (HE-A) 600</t>
    </r>
  </si>
  <si>
    <r>
      <t>I</t>
    </r>
    <r>
      <rPr>
        <sz val="8"/>
        <rFont val="Arial"/>
        <family val="2"/>
        <charset val="162"/>
      </rPr>
      <t>PBL (HE-A) 650</t>
    </r>
  </si>
  <si>
    <r>
      <t>I</t>
    </r>
    <r>
      <rPr>
        <sz val="8"/>
        <rFont val="Arial"/>
        <family val="2"/>
        <charset val="162"/>
      </rPr>
      <t>PBL (HE-A) 700</t>
    </r>
  </si>
  <si>
    <r>
      <t>I</t>
    </r>
    <r>
      <rPr>
        <sz val="8"/>
        <rFont val="Arial"/>
        <family val="2"/>
        <charset val="162"/>
      </rPr>
      <t>PBL (HE-A) 800</t>
    </r>
  </si>
  <si>
    <r>
      <t>I</t>
    </r>
    <r>
      <rPr>
        <sz val="8"/>
        <rFont val="Arial"/>
        <family val="2"/>
        <charset val="162"/>
      </rPr>
      <t>PBL (HE-A) 900</t>
    </r>
  </si>
  <si>
    <r>
      <t>I</t>
    </r>
    <r>
      <rPr>
        <sz val="8"/>
        <rFont val="Arial"/>
        <family val="2"/>
        <charset val="162"/>
      </rPr>
      <t>PBL (HE-A) 1000</t>
    </r>
  </si>
  <si>
    <r>
      <t>I</t>
    </r>
    <r>
      <rPr>
        <b/>
        <sz val="8"/>
        <rFont val="Arial"/>
        <family val="2"/>
        <charset val="162"/>
      </rPr>
      <t>PB (HE-B) profiller</t>
    </r>
  </si>
  <si>
    <r>
      <t>I</t>
    </r>
    <r>
      <rPr>
        <sz val="8"/>
        <rFont val="Arial"/>
        <family val="2"/>
        <charset val="162"/>
      </rPr>
      <t>PB (HE-B) 100</t>
    </r>
  </si>
  <si>
    <r>
      <t>I</t>
    </r>
    <r>
      <rPr>
        <sz val="8"/>
        <rFont val="Arial"/>
        <family val="2"/>
        <charset val="162"/>
      </rPr>
      <t>PB (HE-B) 120</t>
    </r>
  </si>
  <si>
    <r>
      <t>I</t>
    </r>
    <r>
      <rPr>
        <sz val="8"/>
        <rFont val="Arial"/>
        <family val="2"/>
        <charset val="162"/>
      </rPr>
      <t>PB (HE-B) 140</t>
    </r>
  </si>
  <si>
    <r>
      <t>I</t>
    </r>
    <r>
      <rPr>
        <sz val="8"/>
        <rFont val="Arial"/>
        <family val="2"/>
        <charset val="162"/>
      </rPr>
      <t>PB (HE-B) 160</t>
    </r>
  </si>
  <si>
    <r>
      <t>I</t>
    </r>
    <r>
      <rPr>
        <sz val="8"/>
        <rFont val="Arial"/>
        <family val="2"/>
        <charset val="162"/>
      </rPr>
      <t>PB (HE-B) 180</t>
    </r>
  </si>
  <si>
    <r>
      <t>I</t>
    </r>
    <r>
      <rPr>
        <sz val="8"/>
        <rFont val="Arial"/>
        <family val="2"/>
        <charset val="162"/>
      </rPr>
      <t>PB (HE-B) 200</t>
    </r>
  </si>
  <si>
    <r>
      <t>I</t>
    </r>
    <r>
      <rPr>
        <sz val="8"/>
        <rFont val="Arial"/>
        <family val="2"/>
        <charset val="162"/>
      </rPr>
      <t>PB (HE-B) 220</t>
    </r>
  </si>
  <si>
    <r>
      <t>I</t>
    </r>
    <r>
      <rPr>
        <sz val="8"/>
        <rFont val="Arial"/>
        <family val="2"/>
        <charset val="162"/>
      </rPr>
      <t>PB (HE-B) 240</t>
    </r>
  </si>
  <si>
    <r>
      <t>I</t>
    </r>
    <r>
      <rPr>
        <sz val="8"/>
        <rFont val="Arial"/>
        <family val="2"/>
        <charset val="162"/>
      </rPr>
      <t>PB (HE-B) 260</t>
    </r>
  </si>
  <si>
    <r>
      <t>I</t>
    </r>
    <r>
      <rPr>
        <sz val="8"/>
        <rFont val="Arial"/>
        <family val="2"/>
        <charset val="162"/>
      </rPr>
      <t>PB (HE-B) 280</t>
    </r>
  </si>
  <si>
    <r>
      <t>I</t>
    </r>
    <r>
      <rPr>
        <sz val="8"/>
        <rFont val="Arial"/>
        <family val="2"/>
        <charset val="162"/>
      </rPr>
      <t>PB (HE-B) 300</t>
    </r>
  </si>
  <si>
    <r>
      <t>I</t>
    </r>
    <r>
      <rPr>
        <sz val="8"/>
        <rFont val="Arial"/>
        <family val="2"/>
        <charset val="162"/>
      </rPr>
      <t>PB (HE-B) 320</t>
    </r>
  </si>
  <si>
    <r>
      <t>I</t>
    </r>
    <r>
      <rPr>
        <sz val="8"/>
        <rFont val="Arial"/>
        <family val="2"/>
        <charset val="162"/>
      </rPr>
      <t>PB (HE-B) 340</t>
    </r>
  </si>
  <si>
    <r>
      <t>I</t>
    </r>
    <r>
      <rPr>
        <sz val="8"/>
        <rFont val="Arial"/>
        <family val="2"/>
        <charset val="162"/>
      </rPr>
      <t>PB (HE-B) 360</t>
    </r>
  </si>
  <si>
    <r>
      <t>I</t>
    </r>
    <r>
      <rPr>
        <sz val="8"/>
        <rFont val="Arial"/>
        <family val="2"/>
        <charset val="162"/>
      </rPr>
      <t>PB (HE-B) 400</t>
    </r>
  </si>
  <si>
    <r>
      <t>I</t>
    </r>
    <r>
      <rPr>
        <sz val="8"/>
        <rFont val="Arial"/>
        <family val="2"/>
        <charset val="162"/>
      </rPr>
      <t>PB (HE-B) 450</t>
    </r>
  </si>
  <si>
    <r>
      <t>I</t>
    </r>
    <r>
      <rPr>
        <sz val="8"/>
        <rFont val="Arial"/>
        <family val="2"/>
        <charset val="162"/>
      </rPr>
      <t>PB (HE-B) 500</t>
    </r>
  </si>
  <si>
    <r>
      <t>I</t>
    </r>
    <r>
      <rPr>
        <sz val="8"/>
        <rFont val="Arial"/>
        <family val="2"/>
        <charset val="162"/>
      </rPr>
      <t>PB (HE-B) 550</t>
    </r>
  </si>
  <si>
    <r>
      <t>I</t>
    </r>
    <r>
      <rPr>
        <sz val="8"/>
        <rFont val="Arial"/>
        <family val="2"/>
        <charset val="162"/>
      </rPr>
      <t>PB (HE-B) 600</t>
    </r>
  </si>
  <si>
    <r>
      <t>I</t>
    </r>
    <r>
      <rPr>
        <sz val="8"/>
        <rFont val="Arial"/>
        <family val="2"/>
        <charset val="162"/>
      </rPr>
      <t>PB (HE-B) 650</t>
    </r>
  </si>
  <si>
    <r>
      <t>I</t>
    </r>
    <r>
      <rPr>
        <sz val="8"/>
        <rFont val="Arial"/>
        <family val="2"/>
        <charset val="162"/>
      </rPr>
      <t>PB (HE-B) 700</t>
    </r>
  </si>
  <si>
    <r>
      <t>I</t>
    </r>
    <r>
      <rPr>
        <sz val="8"/>
        <rFont val="Arial"/>
        <family val="2"/>
        <charset val="162"/>
      </rPr>
      <t>PB (HE-B) 800</t>
    </r>
  </si>
  <si>
    <r>
      <t>I</t>
    </r>
    <r>
      <rPr>
        <sz val="8"/>
        <rFont val="Arial"/>
        <family val="2"/>
        <charset val="162"/>
      </rPr>
      <t>PB (HE-B) 900</t>
    </r>
  </si>
  <si>
    <r>
      <t>I</t>
    </r>
    <r>
      <rPr>
        <sz val="8"/>
        <rFont val="Arial"/>
        <family val="2"/>
        <charset val="162"/>
      </rPr>
      <t>PB (HE-B) 1000</t>
    </r>
  </si>
  <si>
    <r>
      <t>I</t>
    </r>
    <r>
      <rPr>
        <b/>
        <sz val="8"/>
        <rFont val="Arial"/>
        <family val="2"/>
        <charset val="162"/>
      </rPr>
      <t>PBv (HE-M) profiller</t>
    </r>
  </si>
  <si>
    <r>
      <t>I</t>
    </r>
    <r>
      <rPr>
        <sz val="8"/>
        <rFont val="Arial"/>
        <family val="2"/>
        <charset val="162"/>
      </rPr>
      <t>PBv (HE-M) 100</t>
    </r>
  </si>
  <si>
    <r>
      <t>I</t>
    </r>
    <r>
      <rPr>
        <sz val="8"/>
        <rFont val="Arial"/>
        <family val="2"/>
        <charset val="162"/>
      </rPr>
      <t>PBv (HE-M) 120</t>
    </r>
  </si>
  <si>
    <r>
      <t>I</t>
    </r>
    <r>
      <rPr>
        <sz val="8"/>
        <rFont val="Arial"/>
        <family val="2"/>
        <charset val="162"/>
      </rPr>
      <t>PBv (HE-M) 140</t>
    </r>
  </si>
  <si>
    <r>
      <t>I</t>
    </r>
    <r>
      <rPr>
        <sz val="8"/>
        <rFont val="Arial"/>
        <family val="2"/>
        <charset val="162"/>
      </rPr>
      <t>PBv (HE-M) 160</t>
    </r>
  </si>
  <si>
    <r>
      <t>I</t>
    </r>
    <r>
      <rPr>
        <sz val="8"/>
        <rFont val="Arial"/>
        <family val="2"/>
        <charset val="162"/>
      </rPr>
      <t>PBv (HE-M) 180</t>
    </r>
  </si>
  <si>
    <r>
      <t>I</t>
    </r>
    <r>
      <rPr>
        <sz val="8"/>
        <rFont val="Arial"/>
        <family val="2"/>
        <charset val="162"/>
      </rPr>
      <t>PBv (HE-M) 200</t>
    </r>
  </si>
  <si>
    <r>
      <t>I</t>
    </r>
    <r>
      <rPr>
        <sz val="8"/>
        <rFont val="Arial"/>
        <family val="2"/>
        <charset val="162"/>
      </rPr>
      <t>PBv (HE-M) 220</t>
    </r>
  </si>
  <si>
    <r>
      <t>I</t>
    </r>
    <r>
      <rPr>
        <sz val="8"/>
        <rFont val="Arial"/>
        <family val="2"/>
        <charset val="162"/>
      </rPr>
      <t>PBv (HE-M) 240</t>
    </r>
  </si>
  <si>
    <r>
      <t>I</t>
    </r>
    <r>
      <rPr>
        <sz val="8"/>
        <rFont val="Arial"/>
        <family val="2"/>
        <charset val="162"/>
      </rPr>
      <t>PBv (HE-M) 260</t>
    </r>
  </si>
  <si>
    <r>
      <t>I</t>
    </r>
    <r>
      <rPr>
        <sz val="8"/>
        <rFont val="Arial"/>
        <family val="2"/>
        <charset val="162"/>
      </rPr>
      <t>PBv (HE-M) 280</t>
    </r>
  </si>
  <si>
    <r>
      <t>I</t>
    </r>
    <r>
      <rPr>
        <sz val="8"/>
        <rFont val="Arial"/>
        <family val="2"/>
        <charset val="162"/>
      </rPr>
      <t>PBv (HE-M) 300</t>
    </r>
  </si>
  <si>
    <r>
      <t>I</t>
    </r>
    <r>
      <rPr>
        <sz val="8"/>
        <rFont val="Arial"/>
        <family val="2"/>
        <charset val="162"/>
      </rPr>
      <t>PBv (HE-M) 320/305</t>
    </r>
  </si>
  <si>
    <r>
      <t>I</t>
    </r>
    <r>
      <rPr>
        <sz val="8"/>
        <rFont val="Arial"/>
        <family val="2"/>
        <charset val="162"/>
      </rPr>
      <t>PBv (HE-M) 320</t>
    </r>
  </si>
  <si>
    <r>
      <t>I</t>
    </r>
    <r>
      <rPr>
        <sz val="8"/>
        <rFont val="Arial"/>
        <family val="2"/>
        <charset val="162"/>
      </rPr>
      <t>PBv (HE-M) 340</t>
    </r>
  </si>
  <si>
    <r>
      <t>I</t>
    </r>
    <r>
      <rPr>
        <sz val="8"/>
        <rFont val="Arial"/>
        <family val="2"/>
        <charset val="162"/>
      </rPr>
      <t>PBv (HE-M) 360</t>
    </r>
  </si>
  <si>
    <r>
      <t>I</t>
    </r>
    <r>
      <rPr>
        <sz val="8"/>
        <rFont val="Arial"/>
        <family val="2"/>
        <charset val="162"/>
      </rPr>
      <t>PBv (HE-M) 400</t>
    </r>
  </si>
  <si>
    <r>
      <t>I</t>
    </r>
    <r>
      <rPr>
        <sz val="8"/>
        <rFont val="Arial"/>
        <family val="2"/>
        <charset val="162"/>
      </rPr>
      <t>PBv (HE-M) 450</t>
    </r>
  </si>
  <si>
    <r>
      <t>I</t>
    </r>
    <r>
      <rPr>
        <sz val="8"/>
        <rFont val="Arial"/>
        <family val="2"/>
        <charset val="162"/>
      </rPr>
      <t>PBv (HE-M) 500</t>
    </r>
  </si>
  <si>
    <r>
      <t>I</t>
    </r>
    <r>
      <rPr>
        <sz val="8"/>
        <rFont val="Arial"/>
        <family val="2"/>
        <charset val="162"/>
      </rPr>
      <t>PBv (HE-M) 550</t>
    </r>
  </si>
  <si>
    <r>
      <t>I</t>
    </r>
    <r>
      <rPr>
        <sz val="8"/>
        <rFont val="Arial"/>
        <family val="2"/>
        <charset val="162"/>
      </rPr>
      <t>PBv (HE-M) 600</t>
    </r>
  </si>
  <si>
    <r>
      <t>I</t>
    </r>
    <r>
      <rPr>
        <sz val="8"/>
        <rFont val="Arial"/>
        <family val="2"/>
        <charset val="162"/>
      </rPr>
      <t>PBv (HE-M) 650</t>
    </r>
  </si>
  <si>
    <r>
      <t>I</t>
    </r>
    <r>
      <rPr>
        <sz val="8"/>
        <rFont val="Arial"/>
        <family val="2"/>
        <charset val="162"/>
      </rPr>
      <t>PBv (HE-M) 700</t>
    </r>
  </si>
  <si>
    <r>
      <t>I</t>
    </r>
    <r>
      <rPr>
        <sz val="8"/>
        <rFont val="Arial"/>
        <family val="2"/>
        <charset val="162"/>
      </rPr>
      <t>PBv (HE-M) 800</t>
    </r>
  </si>
  <si>
    <r>
      <t>I</t>
    </r>
    <r>
      <rPr>
        <sz val="8"/>
        <rFont val="Arial"/>
        <family val="2"/>
        <charset val="162"/>
      </rPr>
      <t>PBv (HE-M) 900</t>
    </r>
  </si>
  <si>
    <r>
      <t>I</t>
    </r>
    <r>
      <rPr>
        <sz val="8"/>
        <rFont val="Arial"/>
        <family val="2"/>
        <charset val="162"/>
      </rPr>
      <t>PBv (HE-M) 1000</t>
    </r>
  </si>
  <si>
    <t>h (mm.)</t>
  </si>
  <si>
    <t>b (mm.)</t>
  </si>
  <si>
    <t>s (mm.)</t>
  </si>
  <si>
    <t>t (mm.)</t>
  </si>
  <si>
    <t>A (cm².)</t>
  </si>
  <si>
    <r>
      <rPr>
        <sz val="8"/>
        <color theme="1"/>
        <rFont val="Symbol"/>
        <family val="1"/>
        <charset val="2"/>
      </rPr>
      <t>I</t>
    </r>
    <r>
      <rPr>
        <sz val="8"/>
        <color theme="1"/>
        <rFont val="Arial"/>
        <family val="2"/>
        <charset val="162"/>
      </rPr>
      <t>x =</t>
    </r>
  </si>
  <si>
    <r>
      <t>Jx (cm</t>
    </r>
    <r>
      <rPr>
        <vertAlign val="superscript"/>
        <sz val="8"/>
        <rFont val="Arial"/>
        <family val="2"/>
        <charset val="162"/>
      </rPr>
      <t>4</t>
    </r>
    <r>
      <rPr>
        <sz val="8"/>
        <rFont val="Arial"/>
        <family val="2"/>
        <charset val="162"/>
      </rPr>
      <t>.)</t>
    </r>
  </si>
  <si>
    <t>cm4</t>
  </si>
  <si>
    <t>+</t>
  </si>
  <si>
    <t>)/(</t>
  </si>
  <si>
    <t>birleşimin atalet momenti</t>
  </si>
  <si>
    <t>²+</t>
  </si>
  <si>
    <r>
      <rPr>
        <vertAlign val="superscript"/>
        <sz val="8"/>
        <color theme="1"/>
        <rFont val="Arial"/>
        <family val="2"/>
        <charset val="162"/>
      </rPr>
      <t>3</t>
    </r>
    <r>
      <rPr>
        <sz val="8"/>
        <color theme="1"/>
        <rFont val="Arial"/>
        <family val="2"/>
        <charset val="162"/>
      </rPr>
      <t>/</t>
    </r>
  </si>
  <si>
    <t>²=</t>
  </si>
  <si>
    <t>cm</t>
  </si>
  <si>
    <t>f =</t>
  </si>
  <si>
    <t>KN/m</t>
  </si>
  <si>
    <t>Md =</t>
  </si>
  <si>
    <t>² /</t>
  </si>
  <si>
    <t>KNm</t>
  </si>
  <si>
    <t>KN</t>
  </si>
  <si>
    <t>L=</t>
  </si>
  <si>
    <r>
      <rPr>
        <vertAlign val="superscript"/>
        <sz val="8"/>
        <color theme="1"/>
        <rFont val="Arial"/>
        <family val="2"/>
        <charset val="162"/>
      </rPr>
      <t>4</t>
    </r>
    <r>
      <rPr>
        <sz val="8"/>
        <color theme="1"/>
        <rFont val="Arial"/>
        <family val="2"/>
        <charset val="162"/>
      </rPr>
      <t>/(</t>
    </r>
  </si>
  <si>
    <t>N/mm² =</t>
  </si>
  <si>
    <t>fmax = L / 300 =</t>
  </si>
  <si>
    <t>Çelik 2016 yönetmelik madde 12.4.1.1 uyarınca etkin genişlik</t>
  </si>
  <si>
    <t>kesit a-a</t>
  </si>
  <si>
    <t>fmax=</t>
  </si>
  <si>
    <t>Dikkat sadece sarı hücrelere data girilecek.</t>
  </si>
  <si>
    <r>
      <rPr>
        <b/>
        <sz val="12"/>
        <color theme="7" tint="-0.499984740745262"/>
        <rFont val="Arial"/>
        <family val="2"/>
        <charset val="162"/>
      </rPr>
      <t xml:space="preserve">KOMPOZİT KİRİŞ SEHİM HESABI
</t>
    </r>
    <r>
      <rPr>
        <b/>
        <sz val="8"/>
        <color theme="7" tint="-0.499984740745262"/>
        <rFont val="Arial"/>
        <family val="2"/>
        <charset val="162"/>
      </rPr>
      <t xml:space="preserve">(inş.müh. Gürcan BERBEROĞLU tel:0532 366 02 04   www.betoncelik.com )                                                                                                                                                                     </t>
    </r>
  </si>
  <si>
    <t>ağırlık merkezi.</t>
  </si>
  <si>
    <t>(bu yükleme altındaki oluşan sehim)</t>
  </si>
  <si>
    <t>hesaplanacak kompozit kiriş</t>
  </si>
  <si>
    <r>
      <t>b</t>
    </r>
    <r>
      <rPr>
        <vertAlign val="subscript"/>
        <sz val="8"/>
        <color theme="1"/>
        <rFont val="Arial"/>
        <family val="2"/>
        <charset val="162"/>
      </rPr>
      <t xml:space="preserve"> eşdeğer </t>
    </r>
    <r>
      <rPr>
        <sz val="8"/>
        <color theme="1"/>
        <rFont val="Arial"/>
        <family val="2"/>
        <charset val="162"/>
      </rPr>
      <t>= b</t>
    </r>
    <r>
      <rPr>
        <vertAlign val="subscript"/>
        <sz val="8"/>
        <color theme="1"/>
        <rFont val="Arial"/>
        <family val="2"/>
        <charset val="162"/>
      </rPr>
      <t>etkin</t>
    </r>
    <r>
      <rPr>
        <sz val="8"/>
        <color theme="1"/>
        <rFont val="Arial"/>
        <family val="2"/>
        <charset val="162"/>
      </rPr>
      <t xml:space="preserve"> * Ec / Es = b</t>
    </r>
    <r>
      <rPr>
        <vertAlign val="subscript"/>
        <sz val="8"/>
        <color theme="1"/>
        <rFont val="Arial"/>
        <family val="2"/>
        <charset val="162"/>
      </rPr>
      <t>etkin</t>
    </r>
    <r>
      <rPr>
        <sz val="8"/>
        <color theme="1"/>
        <rFont val="Arial"/>
        <family val="2"/>
        <charset val="162"/>
      </rPr>
      <t xml:space="preserve"> * n =</t>
    </r>
  </si>
  <si>
    <r>
      <t>b</t>
    </r>
    <r>
      <rPr>
        <vertAlign val="subscript"/>
        <sz val="8"/>
        <color theme="1"/>
        <rFont val="Arial"/>
        <family val="2"/>
        <charset val="162"/>
      </rPr>
      <t>etkin</t>
    </r>
    <r>
      <rPr>
        <sz val="8"/>
        <color theme="1"/>
        <rFont val="Arial"/>
        <family val="2"/>
        <charset val="162"/>
      </rPr>
      <t xml:space="preserve"> = L / 8 =</t>
    </r>
  </si>
  <si>
    <r>
      <t>b</t>
    </r>
    <r>
      <rPr>
        <vertAlign val="subscript"/>
        <sz val="8"/>
        <color theme="1"/>
        <rFont val="Arial"/>
        <family val="2"/>
        <charset val="162"/>
      </rPr>
      <t>etkin</t>
    </r>
    <r>
      <rPr>
        <sz val="8"/>
        <color theme="1"/>
        <rFont val="Arial"/>
        <family val="2"/>
        <charset val="162"/>
      </rPr>
      <t xml:space="preserve"> = L / 2 =</t>
    </r>
  </si>
  <si>
    <r>
      <t>b</t>
    </r>
    <r>
      <rPr>
        <vertAlign val="subscript"/>
        <sz val="8"/>
        <color theme="1"/>
        <rFont val="Arial"/>
        <family val="2"/>
        <charset val="162"/>
      </rPr>
      <t>etkin</t>
    </r>
    <r>
      <rPr>
        <sz val="8"/>
        <color theme="1"/>
        <rFont val="Arial"/>
        <family val="2"/>
        <charset val="162"/>
      </rPr>
      <t xml:space="preserve"> </t>
    </r>
    <r>
      <rPr>
        <vertAlign val="subscript"/>
        <sz val="8"/>
        <color theme="1"/>
        <rFont val="Arial"/>
        <family val="2"/>
        <charset val="162"/>
      </rPr>
      <t>min</t>
    </r>
    <r>
      <rPr>
        <sz val="8"/>
        <color theme="1"/>
        <rFont val="Arial"/>
        <family val="2"/>
        <charset val="162"/>
      </rPr>
      <t xml:space="preserve"> (</t>
    </r>
  </si>
  <si>
    <r>
      <t>b</t>
    </r>
    <r>
      <rPr>
        <vertAlign val="subscript"/>
        <sz val="8"/>
        <color theme="1"/>
        <rFont val="Arial"/>
        <family val="2"/>
        <charset val="162"/>
      </rPr>
      <t>etkin</t>
    </r>
    <r>
      <rPr>
        <sz val="8"/>
        <color theme="1"/>
        <rFont val="Arial"/>
        <family val="2"/>
        <charset val="162"/>
      </rPr>
      <t>=</t>
    </r>
  </si>
  <si>
    <t>Bu hesap Prof.Dr.Kutlu Darılmaz "Yapı statiği izostatik sistemler çözümlü problemler" adlı kitaptan yararlanılmıştır.Birsen yayınevi.</t>
  </si>
  <si>
    <t>Not: Bu hesap sadece sehim hesabı tahkiki içindir.Moment ve kesme kuvveti etkisi hesabını içermemektedir.</t>
  </si>
  <si>
    <t>plan</t>
  </si>
  <si>
    <t>döşeme yükü</t>
  </si>
  <si>
    <t>KN/m²</t>
  </si>
  <si>
    <t>g=</t>
  </si>
  <si>
    <t>(sabit yük)</t>
  </si>
  <si>
    <t>(hareketli yük)</t>
  </si>
  <si>
    <t>g + q =</t>
  </si>
  <si>
    <t>(toplam yük)</t>
  </si>
  <si>
    <t>(çizgisel yük)</t>
  </si>
  <si>
    <t>(kiriş ağırlığı)</t>
  </si>
  <si>
    <t>gk =</t>
  </si>
  <si>
    <t>g + q + gk =</t>
  </si>
  <si>
    <t>(toplam çizgisel yük)</t>
  </si>
  <si>
    <t>kaplama</t>
  </si>
  <si>
    <t>sıva</t>
  </si>
  <si>
    <r>
      <t>KN/m</t>
    </r>
    <r>
      <rPr>
        <vertAlign val="superscript"/>
        <sz val="8"/>
        <color theme="1"/>
        <rFont val="Arial"/>
        <family val="2"/>
        <charset val="162"/>
      </rPr>
      <t>3</t>
    </r>
  </si>
  <si>
    <t>beton</t>
  </si>
  <si>
    <t>çelik saç</t>
  </si>
  <si>
    <t>w =</t>
  </si>
  <si>
    <t>M = w * L² / 8</t>
  </si>
  <si>
    <t>Vd = w * L / 2 =</t>
  </si>
  <si>
    <r>
      <t>f = 5 * w * L</t>
    </r>
    <r>
      <rPr>
        <vertAlign val="superscript"/>
        <sz val="8"/>
        <color theme="1"/>
        <rFont val="Arial"/>
        <family val="2"/>
        <charset val="162"/>
      </rPr>
      <t>4</t>
    </r>
    <r>
      <rPr>
        <sz val="8"/>
        <color theme="1"/>
        <rFont val="Arial"/>
        <family val="2"/>
        <charset val="162"/>
      </rPr>
      <t xml:space="preserve"> / ( 384 * E * </t>
    </r>
    <r>
      <rPr>
        <sz val="8"/>
        <color theme="1"/>
        <rFont val="Symbol"/>
        <family val="1"/>
        <charset val="2"/>
      </rPr>
      <t>I</t>
    </r>
    <r>
      <rPr>
        <sz val="8"/>
        <color theme="1"/>
        <rFont val="Arial"/>
        <family val="2"/>
        <charset val="162"/>
      </rPr>
      <t xml:space="preserve"> )</t>
    </r>
  </si>
  <si>
    <t>fmax = 2,5 cm</t>
  </si>
  <si>
    <t>ve</t>
  </si>
  <si>
    <t>G (kg/m.)</t>
  </si>
  <si>
    <t>YENİ</t>
  </si>
  <si>
    <t>IPE 220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</si>
</sst>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8"/>
      <color theme="1"/>
      <name val="Arial"/>
      <family val="2"/>
      <charset val="162"/>
    </font>
    <font>
      <b/>
      <sz val="8"/>
      <color theme="1"/>
      <name val="Arial"/>
      <family val="2"/>
      <charset val="162"/>
    </font>
    <font>
      <vertAlign val="subscript"/>
      <sz val="8"/>
      <color theme="1"/>
      <name val="Arial"/>
      <family val="2"/>
      <charset val="162"/>
    </font>
    <font>
      <sz val="8"/>
      <color theme="1"/>
      <name val="Symbol"/>
      <family val="1"/>
      <charset val="2"/>
    </font>
    <font>
      <sz val="8"/>
      <name val="Arial"/>
      <family val="2"/>
      <charset val="162"/>
    </font>
    <font>
      <b/>
      <sz val="8"/>
      <name val="Symbol"/>
      <family val="1"/>
      <charset val="2"/>
    </font>
    <font>
      <b/>
      <sz val="8"/>
      <name val="Arial"/>
      <family val="2"/>
      <charset val="162"/>
    </font>
    <font>
      <sz val="8"/>
      <name val="Symbol"/>
      <family val="1"/>
      <charset val="2"/>
    </font>
    <font>
      <sz val="8"/>
      <color theme="1"/>
      <name val="Arial"/>
      <family val="1"/>
      <charset val="2"/>
    </font>
    <font>
      <vertAlign val="superscript"/>
      <sz val="8"/>
      <name val="Arial"/>
      <family val="2"/>
      <charset val="162"/>
    </font>
    <font>
      <vertAlign val="superscript"/>
      <sz val="8"/>
      <color theme="1"/>
      <name val="Arial"/>
      <family val="2"/>
      <charset val="162"/>
    </font>
    <font>
      <b/>
      <sz val="8"/>
      <color rgb="FFFF0000"/>
      <name val="Arial"/>
      <family val="2"/>
      <charset val="162"/>
    </font>
    <font>
      <b/>
      <sz val="8"/>
      <color theme="7" tint="-0.499984740745262"/>
      <name val="Arial"/>
      <family val="2"/>
      <charset val="162"/>
    </font>
    <font>
      <b/>
      <sz val="12"/>
      <color theme="7" tint="-0.499984740745262"/>
      <name val="Arial"/>
      <family val="2"/>
      <charset val="162"/>
    </font>
    <font>
      <b/>
      <u/>
      <sz val="8"/>
      <color theme="1"/>
      <name val="Arial"/>
      <family val="2"/>
      <charset val="162"/>
    </font>
    <font>
      <i/>
      <u/>
      <sz val="8"/>
      <color theme="1"/>
      <name val="Arial"/>
      <family val="2"/>
      <charset val="162"/>
    </font>
    <font>
      <sz val="8"/>
      <color theme="1"/>
      <name val="Arial"/>
      <family val="2"/>
      <charset val="16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 applyProtection="1">
      <alignment vertical="center"/>
      <protection hidden="1"/>
    </xf>
    <xf numFmtId="0" fontId="4" fillId="0" borderId="0" xfId="0" applyFont="1" applyAlignment="1" applyProtection="1">
      <alignment vertical="center"/>
      <protection hidden="1"/>
    </xf>
    <xf numFmtId="0" fontId="4" fillId="0" borderId="1" xfId="0" applyFont="1" applyBorder="1" applyAlignment="1" applyProtection="1">
      <alignment horizontal="center" vertical="center"/>
      <protection hidden="1"/>
    </xf>
    <xf numFmtId="0" fontId="7" fillId="0" borderId="1" xfId="0" applyFont="1" applyBorder="1" applyAlignment="1" applyProtection="1">
      <alignment horizontal="center" vertical="center"/>
      <protection hidden="1"/>
    </xf>
    <xf numFmtId="0" fontId="0" fillId="0" borderId="5" xfId="0" applyBorder="1" applyAlignment="1" applyProtection="1">
      <alignment vertical="center"/>
      <protection hidden="1"/>
    </xf>
    <xf numFmtId="0" fontId="0" fillId="0" borderId="6" xfId="0" applyBorder="1" applyAlignment="1" applyProtection="1">
      <alignment vertical="center"/>
      <protection hidden="1"/>
    </xf>
    <xf numFmtId="0" fontId="11" fillId="0" borderId="0" xfId="0" applyFont="1" applyAlignment="1" applyProtection="1">
      <alignment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4" fillId="0" borderId="0" xfId="0" applyFont="1" applyProtection="1">
      <protection hidden="1"/>
    </xf>
    <xf numFmtId="0" fontId="0" fillId="2" borderId="0" xfId="0" applyFill="1" applyAlignment="1" applyProtection="1">
      <alignment vertical="center"/>
      <protection locked="0"/>
    </xf>
    <xf numFmtId="0" fontId="1" fillId="0" borderId="0" xfId="0" applyFont="1" applyAlignment="1" applyProtection="1">
      <alignment vertical="center"/>
      <protection hidden="1"/>
    </xf>
    <xf numFmtId="0" fontId="0" fillId="0" borderId="0" xfId="0" applyAlignment="1" applyProtection="1">
      <alignment vertical="center" textRotation="90"/>
      <protection hidden="1"/>
    </xf>
    <xf numFmtId="0" fontId="8" fillId="0" borderId="0" xfId="0" applyFont="1" applyAlignment="1" applyProtection="1">
      <alignment vertical="center"/>
      <protection hidden="1"/>
    </xf>
    <xf numFmtId="0" fontId="0" fillId="0" borderId="7" xfId="0" applyBorder="1" applyAlignment="1" applyProtection="1">
      <alignment vertical="center"/>
      <protection hidden="1"/>
    </xf>
    <xf numFmtId="0" fontId="0" fillId="0" borderId="8" xfId="0" applyBorder="1" applyAlignment="1" applyProtection="1">
      <alignment vertical="center"/>
      <protection hidden="1"/>
    </xf>
    <xf numFmtId="0" fontId="0" fillId="0" borderId="9" xfId="0" applyBorder="1" applyAlignment="1" applyProtection="1">
      <alignment vertical="center"/>
      <protection hidden="1"/>
    </xf>
    <xf numFmtId="0" fontId="14" fillId="0" borderId="0" xfId="0" applyFont="1" applyAlignment="1" applyProtection="1">
      <alignment vertical="center"/>
      <protection hidden="1"/>
    </xf>
    <xf numFmtId="0" fontId="0" fillId="0" borderId="10" xfId="0" applyBorder="1" applyAlignment="1" applyProtection="1">
      <alignment vertical="center"/>
      <protection hidden="1"/>
    </xf>
    <xf numFmtId="0" fontId="15" fillId="0" borderId="0" xfId="0" applyFont="1" applyAlignment="1" applyProtection="1">
      <alignment vertical="center"/>
      <protection hidden="1"/>
    </xf>
    <xf numFmtId="0" fontId="16" fillId="2" borderId="1" xfId="0" applyFont="1" applyFill="1" applyBorder="1" applyAlignment="1" applyProtection="1">
      <alignment vertical="center"/>
      <protection locked="0"/>
    </xf>
    <xf numFmtId="0" fontId="0" fillId="2" borderId="0" xfId="0" applyFill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hidden="1"/>
    </xf>
    <xf numFmtId="0" fontId="0" fillId="0" borderId="10" xfId="0" applyBorder="1" applyAlignment="1" applyProtection="1">
      <alignment horizontal="center" vertical="center"/>
      <protection hidden="1"/>
    </xf>
    <xf numFmtId="0" fontId="4" fillId="0" borderId="1" xfId="0" applyFont="1" applyBorder="1" applyAlignment="1" applyProtection="1">
      <alignment horizontal="center" vertical="center" textRotation="90"/>
      <protection hidden="1"/>
    </xf>
    <xf numFmtId="0" fontId="5" fillId="0" borderId="1" xfId="0" applyFont="1" applyBorder="1" applyAlignment="1" applyProtection="1">
      <alignment horizontal="center" vertical="center" textRotation="90"/>
      <protection hidden="1"/>
    </xf>
    <xf numFmtId="0" fontId="4" fillId="0" borderId="0" xfId="0" applyFont="1" applyAlignment="1" applyProtection="1">
      <alignment horizontal="center" vertical="center"/>
      <protection hidden="1"/>
    </xf>
    <xf numFmtId="0" fontId="0" fillId="2" borderId="0" xfId="0" applyFill="1" applyAlignment="1" applyProtection="1">
      <alignment horizontal="center" vertical="center" textRotation="90"/>
      <protection locked="0"/>
    </xf>
    <xf numFmtId="0" fontId="0" fillId="0" borderId="0" xfId="0" applyAlignment="1" applyProtection="1">
      <alignment horizontal="center" vertical="center" textRotation="90"/>
      <protection hidden="1"/>
    </xf>
    <xf numFmtId="0" fontId="6" fillId="3" borderId="0" xfId="0" applyFont="1" applyFill="1" applyAlignment="1" applyProtection="1">
      <alignment horizontal="center" vertical="center"/>
      <protection locked="0"/>
    </xf>
    <xf numFmtId="0" fontId="12" fillId="4" borderId="2" xfId="0" applyFont="1" applyFill="1" applyBorder="1" applyAlignment="1" applyProtection="1">
      <alignment horizontal="center" vertical="center" wrapText="1"/>
      <protection hidden="1"/>
    </xf>
    <xf numFmtId="0" fontId="12" fillId="4" borderId="3" xfId="0" applyFont="1" applyFill="1" applyBorder="1" applyAlignment="1" applyProtection="1">
      <alignment horizontal="center" vertical="center" wrapText="1"/>
      <protection hidden="1"/>
    </xf>
    <xf numFmtId="0" fontId="12" fillId="4" borderId="4" xfId="0" applyFont="1" applyFill="1" applyBorder="1" applyAlignment="1" applyProtection="1">
      <alignment horizontal="center" vertical="center" wrapText="1"/>
      <protection hidden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100013</xdr:colOff>
      <xdr:row>55</xdr:row>
      <xdr:rowOff>138113</xdr:rowOff>
    </xdr:from>
    <xdr:to>
      <xdr:col>21</xdr:col>
      <xdr:colOff>90488</xdr:colOff>
      <xdr:row>60</xdr:row>
      <xdr:rowOff>85725</xdr:rowOff>
    </xdr:to>
    <xdr:grpSp>
      <xdr:nvGrpSpPr>
        <xdr:cNvPr id="167" name="Group 166">
          <a:extLst>
            <a:ext uri="{FF2B5EF4-FFF2-40B4-BE49-F238E27FC236}">
              <a16:creationId xmlns:a16="http://schemas.microsoft.com/office/drawing/2014/main" id="{B7012049-FF10-4761-A0DE-5E8455359AAD}"/>
            </a:ext>
          </a:extLst>
        </xdr:cNvPr>
        <xdr:cNvGrpSpPr/>
      </xdr:nvGrpSpPr>
      <xdr:grpSpPr>
        <a:xfrm>
          <a:off x="1071563" y="8605838"/>
          <a:ext cx="2419350" cy="661987"/>
          <a:chOff x="909638" y="5529263"/>
          <a:chExt cx="2419350" cy="661987"/>
        </a:xfrm>
      </xdr:grpSpPr>
      <xdr:sp macro="" textlink="">
        <xdr:nvSpPr>
          <xdr:cNvPr id="168" name="Isosceles Triangle 167">
            <a:extLst>
              <a:ext uri="{FF2B5EF4-FFF2-40B4-BE49-F238E27FC236}">
                <a16:creationId xmlns:a16="http://schemas.microsoft.com/office/drawing/2014/main" id="{2E183A19-C01D-4398-877F-A86E9DC433FC}"/>
              </a:ext>
            </a:extLst>
          </xdr:cNvPr>
          <xdr:cNvSpPr/>
        </xdr:nvSpPr>
        <xdr:spPr>
          <a:xfrm>
            <a:off x="915543" y="5837682"/>
            <a:ext cx="121539" cy="104775"/>
          </a:xfrm>
          <a:prstGeom prst="triangle">
            <a:avLst/>
          </a:prstGeom>
          <a:solidFill>
            <a:schemeClr val="bg1">
              <a:lumMod val="95000"/>
            </a:schemeClr>
          </a:solidFill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169" name="Isosceles Triangle 168">
            <a:extLst>
              <a:ext uri="{FF2B5EF4-FFF2-40B4-BE49-F238E27FC236}">
                <a16:creationId xmlns:a16="http://schemas.microsoft.com/office/drawing/2014/main" id="{FE071384-0C23-4DBB-829B-F13B843ADEE0}"/>
              </a:ext>
            </a:extLst>
          </xdr:cNvPr>
          <xdr:cNvSpPr/>
        </xdr:nvSpPr>
        <xdr:spPr>
          <a:xfrm>
            <a:off x="3172968" y="5828157"/>
            <a:ext cx="121539" cy="104775"/>
          </a:xfrm>
          <a:prstGeom prst="triangle">
            <a:avLst/>
          </a:prstGeom>
          <a:solidFill>
            <a:schemeClr val="bg1">
              <a:lumMod val="95000"/>
            </a:schemeClr>
          </a:solidFill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170" name="Straight Connector 169">
            <a:extLst>
              <a:ext uri="{FF2B5EF4-FFF2-40B4-BE49-F238E27FC236}">
                <a16:creationId xmlns:a16="http://schemas.microsoft.com/office/drawing/2014/main" id="{B82C2039-DEA1-481C-9FCA-1397E5DD156F}"/>
              </a:ext>
            </a:extLst>
          </xdr:cNvPr>
          <xdr:cNvCxnSpPr/>
        </xdr:nvCxnSpPr>
        <xdr:spPr>
          <a:xfrm>
            <a:off x="971550" y="5819775"/>
            <a:ext cx="2266950" cy="0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1" name="Straight Arrow Connector 170">
            <a:extLst>
              <a:ext uri="{FF2B5EF4-FFF2-40B4-BE49-F238E27FC236}">
                <a16:creationId xmlns:a16="http://schemas.microsoft.com/office/drawing/2014/main" id="{300BC6E0-FEFD-4BE3-9F10-87C5435613EE}"/>
              </a:ext>
            </a:extLst>
          </xdr:cNvPr>
          <xdr:cNvCxnSpPr/>
        </xdr:nvCxnSpPr>
        <xdr:spPr>
          <a:xfrm>
            <a:off x="971551" y="5610226"/>
            <a:ext cx="0" cy="204787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2" name="Straight Arrow Connector 171">
            <a:extLst>
              <a:ext uri="{FF2B5EF4-FFF2-40B4-BE49-F238E27FC236}">
                <a16:creationId xmlns:a16="http://schemas.microsoft.com/office/drawing/2014/main" id="{1E611361-E7E0-472D-B59A-0D92FD3F73D0}"/>
              </a:ext>
            </a:extLst>
          </xdr:cNvPr>
          <xdr:cNvCxnSpPr/>
        </xdr:nvCxnSpPr>
        <xdr:spPr>
          <a:xfrm>
            <a:off x="1133476" y="5614989"/>
            <a:ext cx="0" cy="204787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3" name="Straight Arrow Connector 172">
            <a:extLst>
              <a:ext uri="{FF2B5EF4-FFF2-40B4-BE49-F238E27FC236}">
                <a16:creationId xmlns:a16="http://schemas.microsoft.com/office/drawing/2014/main" id="{65DF337E-2C3E-45F6-80A9-9E4074FD3A8C}"/>
              </a:ext>
            </a:extLst>
          </xdr:cNvPr>
          <xdr:cNvCxnSpPr/>
        </xdr:nvCxnSpPr>
        <xdr:spPr>
          <a:xfrm>
            <a:off x="1295400" y="5614990"/>
            <a:ext cx="0" cy="204787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4" name="Straight Arrow Connector 173">
            <a:extLst>
              <a:ext uri="{FF2B5EF4-FFF2-40B4-BE49-F238E27FC236}">
                <a16:creationId xmlns:a16="http://schemas.microsoft.com/office/drawing/2014/main" id="{311CE901-C175-4354-A1B9-4A2026DCFA0C}"/>
              </a:ext>
            </a:extLst>
          </xdr:cNvPr>
          <xdr:cNvCxnSpPr/>
        </xdr:nvCxnSpPr>
        <xdr:spPr>
          <a:xfrm>
            <a:off x="1457326" y="5605464"/>
            <a:ext cx="0" cy="204787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5" name="Straight Arrow Connector 174">
            <a:extLst>
              <a:ext uri="{FF2B5EF4-FFF2-40B4-BE49-F238E27FC236}">
                <a16:creationId xmlns:a16="http://schemas.microsoft.com/office/drawing/2014/main" id="{B33AA977-3745-45AA-9BF4-A28E8BB28DBB}"/>
              </a:ext>
            </a:extLst>
          </xdr:cNvPr>
          <xdr:cNvCxnSpPr/>
        </xdr:nvCxnSpPr>
        <xdr:spPr>
          <a:xfrm>
            <a:off x="1619250" y="5610228"/>
            <a:ext cx="0" cy="204787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6" name="Straight Arrow Connector 175">
            <a:extLst>
              <a:ext uri="{FF2B5EF4-FFF2-40B4-BE49-F238E27FC236}">
                <a16:creationId xmlns:a16="http://schemas.microsoft.com/office/drawing/2014/main" id="{0286A439-D1E2-433A-B115-229E43D97E09}"/>
              </a:ext>
            </a:extLst>
          </xdr:cNvPr>
          <xdr:cNvCxnSpPr/>
        </xdr:nvCxnSpPr>
        <xdr:spPr>
          <a:xfrm>
            <a:off x="1781176" y="5614989"/>
            <a:ext cx="0" cy="204787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7" name="Straight Arrow Connector 176">
            <a:extLst>
              <a:ext uri="{FF2B5EF4-FFF2-40B4-BE49-F238E27FC236}">
                <a16:creationId xmlns:a16="http://schemas.microsoft.com/office/drawing/2014/main" id="{F2F8D131-B0FE-4232-B164-215CA4C627A5}"/>
              </a:ext>
            </a:extLst>
          </xdr:cNvPr>
          <xdr:cNvCxnSpPr/>
        </xdr:nvCxnSpPr>
        <xdr:spPr>
          <a:xfrm>
            <a:off x="1943100" y="5610227"/>
            <a:ext cx="0" cy="204787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8" name="Straight Arrow Connector 177">
            <a:extLst>
              <a:ext uri="{FF2B5EF4-FFF2-40B4-BE49-F238E27FC236}">
                <a16:creationId xmlns:a16="http://schemas.microsoft.com/office/drawing/2014/main" id="{648FC1A8-E88C-426D-9429-5BCF9D6E0B3D}"/>
              </a:ext>
            </a:extLst>
          </xdr:cNvPr>
          <xdr:cNvCxnSpPr/>
        </xdr:nvCxnSpPr>
        <xdr:spPr>
          <a:xfrm>
            <a:off x="2105026" y="5605464"/>
            <a:ext cx="0" cy="204787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9" name="Straight Arrow Connector 178">
            <a:extLst>
              <a:ext uri="{FF2B5EF4-FFF2-40B4-BE49-F238E27FC236}">
                <a16:creationId xmlns:a16="http://schemas.microsoft.com/office/drawing/2014/main" id="{5B9BD4BF-5BA8-4F5B-A8EF-54422238FCEB}"/>
              </a:ext>
            </a:extLst>
          </xdr:cNvPr>
          <xdr:cNvCxnSpPr/>
        </xdr:nvCxnSpPr>
        <xdr:spPr>
          <a:xfrm>
            <a:off x="2266950" y="5605465"/>
            <a:ext cx="0" cy="204787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0" name="Straight Arrow Connector 179">
            <a:extLst>
              <a:ext uri="{FF2B5EF4-FFF2-40B4-BE49-F238E27FC236}">
                <a16:creationId xmlns:a16="http://schemas.microsoft.com/office/drawing/2014/main" id="{D0264EB9-B256-43B3-BBBE-456C8B89D52A}"/>
              </a:ext>
            </a:extLst>
          </xdr:cNvPr>
          <xdr:cNvCxnSpPr/>
        </xdr:nvCxnSpPr>
        <xdr:spPr>
          <a:xfrm>
            <a:off x="2428876" y="5610226"/>
            <a:ext cx="0" cy="204787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1" name="Straight Arrow Connector 180">
            <a:extLst>
              <a:ext uri="{FF2B5EF4-FFF2-40B4-BE49-F238E27FC236}">
                <a16:creationId xmlns:a16="http://schemas.microsoft.com/office/drawing/2014/main" id="{6436D5A2-C691-4F76-B2D8-34ADC5C83BE5}"/>
              </a:ext>
            </a:extLst>
          </xdr:cNvPr>
          <xdr:cNvCxnSpPr/>
        </xdr:nvCxnSpPr>
        <xdr:spPr>
          <a:xfrm>
            <a:off x="2590800" y="5610227"/>
            <a:ext cx="0" cy="204787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2" name="Straight Arrow Connector 181">
            <a:extLst>
              <a:ext uri="{FF2B5EF4-FFF2-40B4-BE49-F238E27FC236}">
                <a16:creationId xmlns:a16="http://schemas.microsoft.com/office/drawing/2014/main" id="{FF3CA5B9-05F8-4D64-B51E-001B4D6B1B97}"/>
              </a:ext>
            </a:extLst>
          </xdr:cNvPr>
          <xdr:cNvCxnSpPr/>
        </xdr:nvCxnSpPr>
        <xdr:spPr>
          <a:xfrm>
            <a:off x="2752726" y="5600701"/>
            <a:ext cx="0" cy="204787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3" name="Straight Arrow Connector 182">
            <a:extLst>
              <a:ext uri="{FF2B5EF4-FFF2-40B4-BE49-F238E27FC236}">
                <a16:creationId xmlns:a16="http://schemas.microsoft.com/office/drawing/2014/main" id="{41E68431-28F1-4DB4-900C-6FE6D6738709}"/>
              </a:ext>
            </a:extLst>
          </xdr:cNvPr>
          <xdr:cNvCxnSpPr/>
        </xdr:nvCxnSpPr>
        <xdr:spPr>
          <a:xfrm>
            <a:off x="2914650" y="5605465"/>
            <a:ext cx="0" cy="204787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4" name="Straight Arrow Connector 183">
            <a:extLst>
              <a:ext uri="{FF2B5EF4-FFF2-40B4-BE49-F238E27FC236}">
                <a16:creationId xmlns:a16="http://schemas.microsoft.com/office/drawing/2014/main" id="{B847FBCE-DF27-422F-A5F5-9FC1D6C61261}"/>
              </a:ext>
            </a:extLst>
          </xdr:cNvPr>
          <xdr:cNvCxnSpPr/>
        </xdr:nvCxnSpPr>
        <xdr:spPr>
          <a:xfrm>
            <a:off x="3076576" y="5610226"/>
            <a:ext cx="0" cy="204787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5" name="Straight Arrow Connector 184">
            <a:extLst>
              <a:ext uri="{FF2B5EF4-FFF2-40B4-BE49-F238E27FC236}">
                <a16:creationId xmlns:a16="http://schemas.microsoft.com/office/drawing/2014/main" id="{FB668B2E-CA0E-4839-900A-BA4D77C0C28D}"/>
              </a:ext>
            </a:extLst>
          </xdr:cNvPr>
          <xdr:cNvCxnSpPr/>
        </xdr:nvCxnSpPr>
        <xdr:spPr>
          <a:xfrm>
            <a:off x="3238500" y="5605464"/>
            <a:ext cx="0" cy="204787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6" name="Straight Connector 185">
            <a:extLst>
              <a:ext uri="{FF2B5EF4-FFF2-40B4-BE49-F238E27FC236}">
                <a16:creationId xmlns:a16="http://schemas.microsoft.com/office/drawing/2014/main" id="{F6C60ECC-B7DF-4DEE-AF46-DDEEFCE0F2AF}"/>
              </a:ext>
            </a:extLst>
          </xdr:cNvPr>
          <xdr:cNvCxnSpPr/>
        </xdr:nvCxnSpPr>
        <xdr:spPr>
          <a:xfrm>
            <a:off x="976312" y="5610225"/>
            <a:ext cx="2266951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7" name="Straight Connector 186">
            <a:extLst>
              <a:ext uri="{FF2B5EF4-FFF2-40B4-BE49-F238E27FC236}">
                <a16:creationId xmlns:a16="http://schemas.microsoft.com/office/drawing/2014/main" id="{941A4C57-B4BE-4144-84B0-398712A7C7C1}"/>
              </a:ext>
            </a:extLst>
          </xdr:cNvPr>
          <xdr:cNvCxnSpPr/>
        </xdr:nvCxnSpPr>
        <xdr:spPr>
          <a:xfrm flipH="1" flipV="1">
            <a:off x="1938338" y="5529263"/>
            <a:ext cx="161925" cy="1333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8" name="Straight Connector 187">
            <a:extLst>
              <a:ext uri="{FF2B5EF4-FFF2-40B4-BE49-F238E27FC236}">
                <a16:creationId xmlns:a16="http://schemas.microsoft.com/office/drawing/2014/main" id="{180B47BC-A3F3-4701-8B0A-B4D7CCF346A8}"/>
              </a:ext>
            </a:extLst>
          </xdr:cNvPr>
          <xdr:cNvCxnSpPr/>
        </xdr:nvCxnSpPr>
        <xdr:spPr>
          <a:xfrm>
            <a:off x="971550" y="5976938"/>
            <a:ext cx="0" cy="21431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9" name="Straight Connector 188">
            <a:extLst>
              <a:ext uri="{FF2B5EF4-FFF2-40B4-BE49-F238E27FC236}">
                <a16:creationId xmlns:a16="http://schemas.microsoft.com/office/drawing/2014/main" id="{ADAA6A96-1D82-43FA-9757-69B631A557D2}"/>
              </a:ext>
            </a:extLst>
          </xdr:cNvPr>
          <xdr:cNvCxnSpPr/>
        </xdr:nvCxnSpPr>
        <xdr:spPr>
          <a:xfrm>
            <a:off x="909638" y="6105525"/>
            <a:ext cx="241935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0" name="Straight Connector 189">
            <a:extLst>
              <a:ext uri="{FF2B5EF4-FFF2-40B4-BE49-F238E27FC236}">
                <a16:creationId xmlns:a16="http://schemas.microsoft.com/office/drawing/2014/main" id="{C5D65C0B-B731-4A9B-89DE-C89CAEA993C2}"/>
              </a:ext>
            </a:extLst>
          </xdr:cNvPr>
          <xdr:cNvCxnSpPr/>
        </xdr:nvCxnSpPr>
        <xdr:spPr>
          <a:xfrm flipH="1">
            <a:off x="928687" y="6067425"/>
            <a:ext cx="80963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1" name="Straight Connector 190">
            <a:extLst>
              <a:ext uri="{FF2B5EF4-FFF2-40B4-BE49-F238E27FC236}">
                <a16:creationId xmlns:a16="http://schemas.microsoft.com/office/drawing/2014/main" id="{7FFA0149-31E2-4E25-9E62-BF739A636EDB}"/>
              </a:ext>
            </a:extLst>
          </xdr:cNvPr>
          <xdr:cNvCxnSpPr/>
        </xdr:nvCxnSpPr>
        <xdr:spPr>
          <a:xfrm>
            <a:off x="3238500" y="5976938"/>
            <a:ext cx="0" cy="21431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2" name="Straight Connector 191">
            <a:extLst>
              <a:ext uri="{FF2B5EF4-FFF2-40B4-BE49-F238E27FC236}">
                <a16:creationId xmlns:a16="http://schemas.microsoft.com/office/drawing/2014/main" id="{F69195CE-C906-4619-B3EE-04189A9CA72F}"/>
              </a:ext>
            </a:extLst>
          </xdr:cNvPr>
          <xdr:cNvCxnSpPr/>
        </xdr:nvCxnSpPr>
        <xdr:spPr>
          <a:xfrm flipH="1">
            <a:off x="3195637" y="6067425"/>
            <a:ext cx="80963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5</xdr:col>
      <xdr:colOff>0</xdr:colOff>
      <xdr:row>4</xdr:row>
      <xdr:rowOff>0</xdr:rowOff>
    </xdr:from>
    <xdr:to>
      <xdr:col>49</xdr:col>
      <xdr:colOff>123825</xdr:colOff>
      <xdr:row>23</xdr:row>
      <xdr:rowOff>4762</xdr:rowOff>
    </xdr:to>
    <xdr:grpSp>
      <xdr:nvGrpSpPr>
        <xdr:cNvPr id="201" name="Group 200">
          <a:extLst>
            <a:ext uri="{FF2B5EF4-FFF2-40B4-BE49-F238E27FC236}">
              <a16:creationId xmlns:a16="http://schemas.microsoft.com/office/drawing/2014/main" id="{8B468FF6-F03D-4245-B47C-AE0C54C26A98}"/>
            </a:ext>
          </a:extLst>
        </xdr:cNvPr>
        <xdr:cNvGrpSpPr/>
      </xdr:nvGrpSpPr>
      <xdr:grpSpPr>
        <a:xfrm>
          <a:off x="809625" y="1181100"/>
          <a:ext cx="7248525" cy="2719387"/>
          <a:chOff x="809625" y="981075"/>
          <a:chExt cx="7248525" cy="2719387"/>
        </a:xfrm>
      </xdr:grpSpPr>
      <xdr:sp macro="" textlink="">
        <xdr:nvSpPr>
          <xdr:cNvPr id="6" name="Freeform: Shape 5">
            <a:extLst>
              <a:ext uri="{FF2B5EF4-FFF2-40B4-BE49-F238E27FC236}">
                <a16:creationId xmlns:a16="http://schemas.microsoft.com/office/drawing/2014/main" id="{AB45BAA8-A78E-4269-848E-6444C4E603DD}"/>
              </a:ext>
            </a:extLst>
          </xdr:cNvPr>
          <xdr:cNvSpPr/>
        </xdr:nvSpPr>
        <xdr:spPr>
          <a:xfrm>
            <a:off x="809625" y="1133476"/>
            <a:ext cx="6310312" cy="857250"/>
          </a:xfrm>
          <a:custGeom>
            <a:avLst/>
            <a:gdLst>
              <a:gd name="connsiteX0" fmla="*/ 481012 w 6310312"/>
              <a:gd name="connsiteY0" fmla="*/ 428625 h 857250"/>
              <a:gd name="connsiteX1" fmla="*/ 0 w 6310312"/>
              <a:gd name="connsiteY1" fmla="*/ 428625 h 857250"/>
              <a:gd name="connsiteX2" fmla="*/ 0 w 6310312"/>
              <a:gd name="connsiteY2" fmla="*/ 0 h 857250"/>
              <a:gd name="connsiteX3" fmla="*/ 6310312 w 6310312"/>
              <a:gd name="connsiteY3" fmla="*/ 0 h 857250"/>
              <a:gd name="connsiteX4" fmla="*/ 6310312 w 6310312"/>
              <a:gd name="connsiteY4" fmla="*/ 433388 h 857250"/>
              <a:gd name="connsiteX5" fmla="*/ 5834062 w 6310312"/>
              <a:gd name="connsiteY5" fmla="*/ 433388 h 857250"/>
              <a:gd name="connsiteX6" fmla="*/ 5510212 w 6310312"/>
              <a:gd name="connsiteY6" fmla="*/ 847725 h 857250"/>
              <a:gd name="connsiteX7" fmla="*/ 5038725 w 6310312"/>
              <a:gd name="connsiteY7" fmla="*/ 847725 h 857250"/>
              <a:gd name="connsiteX8" fmla="*/ 4705350 w 6310312"/>
              <a:gd name="connsiteY8" fmla="*/ 438150 h 857250"/>
              <a:gd name="connsiteX9" fmla="*/ 3714750 w 6310312"/>
              <a:gd name="connsiteY9" fmla="*/ 438150 h 857250"/>
              <a:gd name="connsiteX10" fmla="*/ 3381375 w 6310312"/>
              <a:gd name="connsiteY10" fmla="*/ 852488 h 857250"/>
              <a:gd name="connsiteX11" fmla="*/ 2909887 w 6310312"/>
              <a:gd name="connsiteY11" fmla="*/ 852488 h 857250"/>
              <a:gd name="connsiteX12" fmla="*/ 2581275 w 6310312"/>
              <a:gd name="connsiteY12" fmla="*/ 433388 h 857250"/>
              <a:gd name="connsiteX13" fmla="*/ 1614487 w 6310312"/>
              <a:gd name="connsiteY13" fmla="*/ 433388 h 857250"/>
              <a:gd name="connsiteX14" fmla="*/ 1285875 w 6310312"/>
              <a:gd name="connsiteY14" fmla="*/ 857250 h 857250"/>
              <a:gd name="connsiteX15" fmla="*/ 814387 w 6310312"/>
              <a:gd name="connsiteY15" fmla="*/ 857250 h 857250"/>
              <a:gd name="connsiteX16" fmla="*/ 481012 w 6310312"/>
              <a:gd name="connsiteY16" fmla="*/ 428625 h 85725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</a:cxnLst>
            <a:rect l="l" t="t" r="r" b="b"/>
            <a:pathLst>
              <a:path w="6310312" h="857250">
                <a:moveTo>
                  <a:pt x="481012" y="428625"/>
                </a:moveTo>
                <a:lnTo>
                  <a:pt x="0" y="428625"/>
                </a:lnTo>
                <a:lnTo>
                  <a:pt x="0" y="0"/>
                </a:lnTo>
                <a:lnTo>
                  <a:pt x="6310312" y="0"/>
                </a:lnTo>
                <a:lnTo>
                  <a:pt x="6310312" y="433388"/>
                </a:lnTo>
                <a:lnTo>
                  <a:pt x="5834062" y="433388"/>
                </a:lnTo>
                <a:lnTo>
                  <a:pt x="5510212" y="847725"/>
                </a:lnTo>
                <a:lnTo>
                  <a:pt x="5038725" y="847725"/>
                </a:lnTo>
                <a:lnTo>
                  <a:pt x="4705350" y="438150"/>
                </a:lnTo>
                <a:lnTo>
                  <a:pt x="3714750" y="438150"/>
                </a:lnTo>
                <a:lnTo>
                  <a:pt x="3381375" y="852488"/>
                </a:lnTo>
                <a:lnTo>
                  <a:pt x="2909887" y="852488"/>
                </a:lnTo>
                <a:lnTo>
                  <a:pt x="2581275" y="433388"/>
                </a:lnTo>
                <a:lnTo>
                  <a:pt x="1614487" y="433388"/>
                </a:lnTo>
                <a:lnTo>
                  <a:pt x="1285875" y="857250"/>
                </a:lnTo>
                <a:lnTo>
                  <a:pt x="814387" y="857250"/>
                </a:lnTo>
                <a:lnTo>
                  <a:pt x="481012" y="428625"/>
                </a:lnTo>
                <a:close/>
              </a:path>
            </a:pathLst>
          </a:custGeom>
          <a:blipFill>
            <a:blip xmlns:r="http://schemas.openxmlformats.org/officeDocument/2006/relationships" r:embed="rId1"/>
            <a:tile tx="0" ty="0" sx="100000" sy="100000" flip="none" algn="tl"/>
          </a:blip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7" name="Rectangle 6">
            <a:extLst>
              <a:ext uri="{FF2B5EF4-FFF2-40B4-BE49-F238E27FC236}">
                <a16:creationId xmlns:a16="http://schemas.microsoft.com/office/drawing/2014/main" id="{86E15FB8-7FFE-4D15-A34B-847A5D25ABE4}"/>
              </a:ext>
            </a:extLst>
          </xdr:cNvPr>
          <xdr:cNvSpPr/>
        </xdr:nvSpPr>
        <xdr:spPr>
          <a:xfrm>
            <a:off x="809625" y="1981199"/>
            <a:ext cx="6315075" cy="1566863"/>
          </a:xfrm>
          <a:prstGeom prst="rect">
            <a:avLst/>
          </a:prstGeom>
          <a:solidFill>
            <a:schemeClr val="bg1">
              <a:lumMod val="85000"/>
            </a:schemeClr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10" name="Straight Connector 9">
            <a:extLst>
              <a:ext uri="{FF2B5EF4-FFF2-40B4-BE49-F238E27FC236}">
                <a16:creationId xmlns:a16="http://schemas.microsoft.com/office/drawing/2014/main" id="{CAF59790-FCCB-4ECB-B9F3-FEAA16C8FF32}"/>
              </a:ext>
            </a:extLst>
          </xdr:cNvPr>
          <xdr:cNvCxnSpPr/>
        </xdr:nvCxnSpPr>
        <xdr:spPr>
          <a:xfrm>
            <a:off x="814387" y="2114551"/>
            <a:ext cx="3014663" cy="0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" name="Straight Connector 11">
            <a:extLst>
              <a:ext uri="{FF2B5EF4-FFF2-40B4-BE49-F238E27FC236}">
                <a16:creationId xmlns:a16="http://schemas.microsoft.com/office/drawing/2014/main" id="{A9B695AD-A34E-4416-BCF1-57B82BCA03E2}"/>
              </a:ext>
            </a:extLst>
          </xdr:cNvPr>
          <xdr:cNvCxnSpPr/>
        </xdr:nvCxnSpPr>
        <xdr:spPr>
          <a:xfrm>
            <a:off x="809625" y="3429010"/>
            <a:ext cx="3028950" cy="0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" name="Straight Connector 13">
            <a:extLst>
              <a:ext uri="{FF2B5EF4-FFF2-40B4-BE49-F238E27FC236}">
                <a16:creationId xmlns:a16="http://schemas.microsoft.com/office/drawing/2014/main" id="{67B8ACAD-451E-454A-B133-E45CD7093706}"/>
              </a:ext>
            </a:extLst>
          </xdr:cNvPr>
          <xdr:cNvCxnSpPr/>
        </xdr:nvCxnSpPr>
        <xdr:spPr>
          <a:xfrm>
            <a:off x="3929063" y="2219328"/>
            <a:ext cx="0" cy="1119185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" name="Straight Connector 14">
            <a:extLst>
              <a:ext uri="{FF2B5EF4-FFF2-40B4-BE49-F238E27FC236}">
                <a16:creationId xmlns:a16="http://schemas.microsoft.com/office/drawing/2014/main" id="{3C438625-299E-4FF6-852E-7690200FBAAD}"/>
              </a:ext>
            </a:extLst>
          </xdr:cNvPr>
          <xdr:cNvCxnSpPr/>
        </xdr:nvCxnSpPr>
        <xdr:spPr>
          <a:xfrm>
            <a:off x="4005262" y="2214565"/>
            <a:ext cx="0" cy="1114423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6" name="Rectangle 15">
            <a:extLst>
              <a:ext uri="{FF2B5EF4-FFF2-40B4-BE49-F238E27FC236}">
                <a16:creationId xmlns:a16="http://schemas.microsoft.com/office/drawing/2014/main" id="{F412DC21-5B87-4A26-AA30-087CDCEE7DF9}"/>
              </a:ext>
            </a:extLst>
          </xdr:cNvPr>
          <xdr:cNvSpPr/>
        </xdr:nvSpPr>
        <xdr:spPr>
          <a:xfrm>
            <a:off x="3940494" y="1347789"/>
            <a:ext cx="55244" cy="623888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17" name="Rectangle 16">
            <a:extLst>
              <a:ext uri="{FF2B5EF4-FFF2-40B4-BE49-F238E27FC236}">
                <a16:creationId xmlns:a16="http://schemas.microsoft.com/office/drawing/2014/main" id="{7FB13ECA-A944-489F-BBE7-6260617CAF60}"/>
              </a:ext>
            </a:extLst>
          </xdr:cNvPr>
          <xdr:cNvSpPr/>
        </xdr:nvSpPr>
        <xdr:spPr>
          <a:xfrm>
            <a:off x="3810001" y="1297306"/>
            <a:ext cx="314325" cy="45719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tr-TR" sz="1100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20" name="Arc 19">
            <a:extLst>
              <a:ext uri="{FF2B5EF4-FFF2-40B4-BE49-F238E27FC236}">
                <a16:creationId xmlns:a16="http://schemas.microsoft.com/office/drawing/2014/main" id="{D47B1362-24F0-47BE-A198-F048EC947742}"/>
              </a:ext>
            </a:extLst>
          </xdr:cNvPr>
          <xdr:cNvSpPr/>
        </xdr:nvSpPr>
        <xdr:spPr>
          <a:xfrm>
            <a:off x="3709989" y="2114551"/>
            <a:ext cx="219074" cy="219074"/>
          </a:xfrm>
          <a:prstGeom prst="arc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21" name="Arc 20">
            <a:extLst>
              <a:ext uri="{FF2B5EF4-FFF2-40B4-BE49-F238E27FC236}">
                <a16:creationId xmlns:a16="http://schemas.microsoft.com/office/drawing/2014/main" id="{66BD9D68-570B-4D90-9CB3-50DF8608CFB6}"/>
              </a:ext>
            </a:extLst>
          </xdr:cNvPr>
          <xdr:cNvSpPr/>
        </xdr:nvSpPr>
        <xdr:spPr>
          <a:xfrm rot="16200000">
            <a:off x="4005263" y="2114550"/>
            <a:ext cx="219074" cy="219074"/>
          </a:xfrm>
          <a:prstGeom prst="arc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22" name="Arc 21">
            <a:extLst>
              <a:ext uri="{FF2B5EF4-FFF2-40B4-BE49-F238E27FC236}">
                <a16:creationId xmlns:a16="http://schemas.microsoft.com/office/drawing/2014/main" id="{F9B90E64-F05B-4B6D-B52E-E40EA1B7FE5C}"/>
              </a:ext>
            </a:extLst>
          </xdr:cNvPr>
          <xdr:cNvSpPr/>
        </xdr:nvSpPr>
        <xdr:spPr>
          <a:xfrm rot="5400000">
            <a:off x="3719512" y="3209925"/>
            <a:ext cx="219074" cy="219074"/>
          </a:xfrm>
          <a:prstGeom prst="arc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24" name="Arc 23">
            <a:extLst>
              <a:ext uri="{FF2B5EF4-FFF2-40B4-BE49-F238E27FC236}">
                <a16:creationId xmlns:a16="http://schemas.microsoft.com/office/drawing/2014/main" id="{DEFC45AD-8FF3-458D-9BF7-1B7F5348F5A7}"/>
              </a:ext>
            </a:extLst>
          </xdr:cNvPr>
          <xdr:cNvSpPr/>
        </xdr:nvSpPr>
        <xdr:spPr>
          <a:xfrm rot="10800000">
            <a:off x="4005262" y="3209925"/>
            <a:ext cx="219074" cy="219074"/>
          </a:xfrm>
          <a:prstGeom prst="arc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27" name="Straight Connector 26">
            <a:extLst>
              <a:ext uri="{FF2B5EF4-FFF2-40B4-BE49-F238E27FC236}">
                <a16:creationId xmlns:a16="http://schemas.microsoft.com/office/drawing/2014/main" id="{EFF9D831-F611-4824-A5AF-1172D23584A2}"/>
              </a:ext>
            </a:extLst>
          </xdr:cNvPr>
          <xdr:cNvCxnSpPr/>
        </xdr:nvCxnSpPr>
        <xdr:spPr>
          <a:xfrm>
            <a:off x="4100512" y="2114551"/>
            <a:ext cx="3024188" cy="0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0" name="Straight Connector 29">
            <a:extLst>
              <a:ext uri="{FF2B5EF4-FFF2-40B4-BE49-F238E27FC236}">
                <a16:creationId xmlns:a16="http://schemas.microsoft.com/office/drawing/2014/main" id="{CB1DFF49-B7D7-426B-A221-32906D242C79}"/>
              </a:ext>
            </a:extLst>
          </xdr:cNvPr>
          <xdr:cNvCxnSpPr/>
        </xdr:nvCxnSpPr>
        <xdr:spPr>
          <a:xfrm>
            <a:off x="4114800" y="3429001"/>
            <a:ext cx="3005138" cy="0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3" name="Straight Connector 32">
            <a:extLst>
              <a:ext uri="{FF2B5EF4-FFF2-40B4-BE49-F238E27FC236}">
                <a16:creationId xmlns:a16="http://schemas.microsoft.com/office/drawing/2014/main" id="{441566F6-867C-45B3-A444-125F1D1D67C9}"/>
              </a:ext>
            </a:extLst>
          </xdr:cNvPr>
          <xdr:cNvCxnSpPr/>
        </xdr:nvCxnSpPr>
        <xdr:spPr>
          <a:xfrm>
            <a:off x="3233737" y="1990725"/>
            <a:ext cx="0" cy="128588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5" name="Straight Connector 34">
            <a:extLst>
              <a:ext uri="{FF2B5EF4-FFF2-40B4-BE49-F238E27FC236}">
                <a16:creationId xmlns:a16="http://schemas.microsoft.com/office/drawing/2014/main" id="{25EAAF08-A9F8-466B-859A-7E49C7136590}"/>
              </a:ext>
            </a:extLst>
          </xdr:cNvPr>
          <xdr:cNvCxnSpPr/>
        </xdr:nvCxnSpPr>
        <xdr:spPr>
          <a:xfrm>
            <a:off x="4700587" y="1981200"/>
            <a:ext cx="0" cy="128588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6" name="Straight Connector 35">
            <a:extLst>
              <a:ext uri="{FF2B5EF4-FFF2-40B4-BE49-F238E27FC236}">
                <a16:creationId xmlns:a16="http://schemas.microsoft.com/office/drawing/2014/main" id="{B0370050-DFFE-48D7-96E9-2E3B57CC8D3F}"/>
              </a:ext>
            </a:extLst>
          </xdr:cNvPr>
          <xdr:cNvCxnSpPr/>
        </xdr:nvCxnSpPr>
        <xdr:spPr>
          <a:xfrm>
            <a:off x="3238500" y="3424238"/>
            <a:ext cx="0" cy="128588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7" name="Straight Connector 36">
            <a:extLst>
              <a:ext uri="{FF2B5EF4-FFF2-40B4-BE49-F238E27FC236}">
                <a16:creationId xmlns:a16="http://schemas.microsoft.com/office/drawing/2014/main" id="{F98AC006-BC97-4C22-88F6-1E65413F5454}"/>
              </a:ext>
            </a:extLst>
          </xdr:cNvPr>
          <xdr:cNvCxnSpPr/>
        </xdr:nvCxnSpPr>
        <xdr:spPr>
          <a:xfrm>
            <a:off x="4705350" y="3424239"/>
            <a:ext cx="0" cy="128588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9" name="Straight Connector 38">
            <a:extLst>
              <a:ext uri="{FF2B5EF4-FFF2-40B4-BE49-F238E27FC236}">
                <a16:creationId xmlns:a16="http://schemas.microsoft.com/office/drawing/2014/main" id="{DBD82C7E-0214-435B-92D7-19743FA98393}"/>
              </a:ext>
            </a:extLst>
          </xdr:cNvPr>
          <xdr:cNvCxnSpPr/>
        </xdr:nvCxnSpPr>
        <xdr:spPr>
          <a:xfrm>
            <a:off x="809625" y="981075"/>
            <a:ext cx="0" cy="2714625"/>
          </a:xfrm>
          <a:prstGeom prst="line">
            <a:avLst/>
          </a:prstGeom>
          <a:ln w="15875"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0" name="Straight Connector 39">
            <a:extLst>
              <a:ext uri="{FF2B5EF4-FFF2-40B4-BE49-F238E27FC236}">
                <a16:creationId xmlns:a16="http://schemas.microsoft.com/office/drawing/2014/main" id="{2881D4AB-7163-44DD-8F0A-FF59AECF279E}"/>
              </a:ext>
            </a:extLst>
          </xdr:cNvPr>
          <xdr:cNvCxnSpPr/>
        </xdr:nvCxnSpPr>
        <xdr:spPr>
          <a:xfrm>
            <a:off x="7124700" y="985837"/>
            <a:ext cx="0" cy="2714625"/>
          </a:xfrm>
          <a:prstGeom prst="line">
            <a:avLst/>
          </a:prstGeom>
          <a:ln w="15875"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2" name="Straight Connector 41">
            <a:extLst>
              <a:ext uri="{FF2B5EF4-FFF2-40B4-BE49-F238E27FC236}">
                <a16:creationId xmlns:a16="http://schemas.microsoft.com/office/drawing/2014/main" id="{5456C463-5BF2-4AA8-9865-5F97CF0A0DBF}"/>
              </a:ext>
            </a:extLst>
          </xdr:cNvPr>
          <xdr:cNvCxnSpPr/>
        </xdr:nvCxnSpPr>
        <xdr:spPr>
          <a:xfrm>
            <a:off x="7210425" y="1123950"/>
            <a:ext cx="83820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4" name="Straight Connector 43">
            <a:extLst>
              <a:ext uri="{FF2B5EF4-FFF2-40B4-BE49-F238E27FC236}">
                <a16:creationId xmlns:a16="http://schemas.microsoft.com/office/drawing/2014/main" id="{2BC8B5BD-C72F-4ED3-8740-789D8CFB6D87}"/>
              </a:ext>
            </a:extLst>
          </xdr:cNvPr>
          <xdr:cNvCxnSpPr/>
        </xdr:nvCxnSpPr>
        <xdr:spPr>
          <a:xfrm>
            <a:off x="7610474" y="1042988"/>
            <a:ext cx="0" cy="25955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6" name="Straight Connector 45">
            <a:extLst>
              <a:ext uri="{FF2B5EF4-FFF2-40B4-BE49-F238E27FC236}">
                <a16:creationId xmlns:a16="http://schemas.microsoft.com/office/drawing/2014/main" id="{75DF150E-DCEB-4E4E-9E01-B6BE6F260D83}"/>
              </a:ext>
            </a:extLst>
          </xdr:cNvPr>
          <xdr:cNvCxnSpPr/>
        </xdr:nvCxnSpPr>
        <xdr:spPr>
          <a:xfrm flipH="1">
            <a:off x="7567612" y="1076323"/>
            <a:ext cx="85725" cy="10001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9" name="Straight Connector 48">
            <a:extLst>
              <a:ext uri="{FF2B5EF4-FFF2-40B4-BE49-F238E27FC236}">
                <a16:creationId xmlns:a16="http://schemas.microsoft.com/office/drawing/2014/main" id="{BAC10F96-9CEA-4B1A-B092-59DA65025D3D}"/>
              </a:ext>
            </a:extLst>
          </xdr:cNvPr>
          <xdr:cNvCxnSpPr/>
        </xdr:nvCxnSpPr>
        <xdr:spPr>
          <a:xfrm>
            <a:off x="7210425" y="1552575"/>
            <a:ext cx="47625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0" name="Straight Connector 49">
            <a:extLst>
              <a:ext uri="{FF2B5EF4-FFF2-40B4-BE49-F238E27FC236}">
                <a16:creationId xmlns:a16="http://schemas.microsoft.com/office/drawing/2014/main" id="{DF73A37A-C1E6-468E-85AF-51AA9CC9A730}"/>
              </a:ext>
            </a:extLst>
          </xdr:cNvPr>
          <xdr:cNvCxnSpPr/>
        </xdr:nvCxnSpPr>
        <xdr:spPr>
          <a:xfrm flipH="1">
            <a:off x="7567612" y="1504948"/>
            <a:ext cx="85725" cy="10001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1" name="Straight Connector 50">
            <a:extLst>
              <a:ext uri="{FF2B5EF4-FFF2-40B4-BE49-F238E27FC236}">
                <a16:creationId xmlns:a16="http://schemas.microsoft.com/office/drawing/2014/main" id="{CB0A24C1-38BD-4733-9177-C375FD429616}"/>
              </a:ext>
            </a:extLst>
          </xdr:cNvPr>
          <xdr:cNvCxnSpPr/>
        </xdr:nvCxnSpPr>
        <xdr:spPr>
          <a:xfrm>
            <a:off x="7210425" y="1981201"/>
            <a:ext cx="47625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2" name="Straight Connector 51">
            <a:extLst>
              <a:ext uri="{FF2B5EF4-FFF2-40B4-BE49-F238E27FC236}">
                <a16:creationId xmlns:a16="http://schemas.microsoft.com/office/drawing/2014/main" id="{51CEAB9E-233E-4069-95CC-5CECAD4BD76B}"/>
              </a:ext>
            </a:extLst>
          </xdr:cNvPr>
          <xdr:cNvCxnSpPr/>
        </xdr:nvCxnSpPr>
        <xdr:spPr>
          <a:xfrm flipH="1">
            <a:off x="7567612" y="1933574"/>
            <a:ext cx="85725" cy="10001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3" name="Straight Connector 52">
            <a:extLst>
              <a:ext uri="{FF2B5EF4-FFF2-40B4-BE49-F238E27FC236}">
                <a16:creationId xmlns:a16="http://schemas.microsoft.com/office/drawing/2014/main" id="{A9E10801-999F-4B37-91E7-F1137AE5C4CE}"/>
              </a:ext>
            </a:extLst>
          </xdr:cNvPr>
          <xdr:cNvCxnSpPr/>
        </xdr:nvCxnSpPr>
        <xdr:spPr>
          <a:xfrm>
            <a:off x="7210425" y="3552826"/>
            <a:ext cx="847725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4" name="Straight Connector 53">
            <a:extLst>
              <a:ext uri="{FF2B5EF4-FFF2-40B4-BE49-F238E27FC236}">
                <a16:creationId xmlns:a16="http://schemas.microsoft.com/office/drawing/2014/main" id="{8DB4F368-E73E-472A-B1FB-1A1718D05C1A}"/>
              </a:ext>
            </a:extLst>
          </xdr:cNvPr>
          <xdr:cNvCxnSpPr/>
        </xdr:nvCxnSpPr>
        <xdr:spPr>
          <a:xfrm flipH="1">
            <a:off x="7567612" y="3505199"/>
            <a:ext cx="85725" cy="10001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8" name="Straight Connector 197">
            <a:extLst>
              <a:ext uri="{FF2B5EF4-FFF2-40B4-BE49-F238E27FC236}">
                <a16:creationId xmlns:a16="http://schemas.microsoft.com/office/drawing/2014/main" id="{9C437DA2-022D-4B28-8A6D-B3C67F4C3EEE}"/>
              </a:ext>
            </a:extLst>
          </xdr:cNvPr>
          <xdr:cNvCxnSpPr/>
        </xdr:nvCxnSpPr>
        <xdr:spPr>
          <a:xfrm>
            <a:off x="7934325" y="1042988"/>
            <a:ext cx="0" cy="25955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9" name="Straight Connector 198">
            <a:extLst>
              <a:ext uri="{FF2B5EF4-FFF2-40B4-BE49-F238E27FC236}">
                <a16:creationId xmlns:a16="http://schemas.microsoft.com/office/drawing/2014/main" id="{847CD2AD-2354-4DE6-BBBF-87A88D8FF446}"/>
              </a:ext>
            </a:extLst>
          </xdr:cNvPr>
          <xdr:cNvCxnSpPr/>
        </xdr:nvCxnSpPr>
        <xdr:spPr>
          <a:xfrm flipH="1">
            <a:off x="7891463" y="1076323"/>
            <a:ext cx="85725" cy="10001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0" name="Straight Connector 199">
            <a:extLst>
              <a:ext uri="{FF2B5EF4-FFF2-40B4-BE49-F238E27FC236}">
                <a16:creationId xmlns:a16="http://schemas.microsoft.com/office/drawing/2014/main" id="{7106736B-D62B-46B3-9D87-3DA47B41186C}"/>
              </a:ext>
            </a:extLst>
          </xdr:cNvPr>
          <xdr:cNvCxnSpPr/>
        </xdr:nvCxnSpPr>
        <xdr:spPr>
          <a:xfrm flipH="1">
            <a:off x="7891463" y="3505199"/>
            <a:ext cx="85725" cy="10001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3</xdr:col>
      <xdr:colOff>71438</xdr:colOff>
      <xdr:row>24</xdr:row>
      <xdr:rowOff>61913</xdr:rowOff>
    </xdr:from>
    <xdr:to>
      <xdr:col>26</xdr:col>
      <xdr:colOff>76200</xdr:colOff>
      <xdr:row>43</xdr:row>
      <xdr:rowOff>71438</xdr:rowOff>
    </xdr:to>
    <xdr:grpSp>
      <xdr:nvGrpSpPr>
        <xdr:cNvPr id="225" name="Group 224">
          <a:extLst>
            <a:ext uri="{FF2B5EF4-FFF2-40B4-BE49-F238E27FC236}">
              <a16:creationId xmlns:a16="http://schemas.microsoft.com/office/drawing/2014/main" id="{298CE125-E588-44EA-B709-1D643D073D30}"/>
            </a:ext>
          </a:extLst>
        </xdr:cNvPr>
        <xdr:cNvGrpSpPr/>
      </xdr:nvGrpSpPr>
      <xdr:grpSpPr>
        <a:xfrm>
          <a:off x="557213" y="4100513"/>
          <a:ext cx="3729037" cy="2724150"/>
          <a:chOff x="557213" y="3900488"/>
          <a:chExt cx="3729037" cy="2724150"/>
        </a:xfrm>
      </xdr:grpSpPr>
      <xdr:grpSp>
        <xdr:nvGrpSpPr>
          <xdr:cNvPr id="107" name="Group 106">
            <a:extLst>
              <a:ext uri="{FF2B5EF4-FFF2-40B4-BE49-F238E27FC236}">
                <a16:creationId xmlns:a16="http://schemas.microsoft.com/office/drawing/2014/main" id="{5110FDFE-A14E-4545-B373-A643FC6B76E7}"/>
              </a:ext>
            </a:extLst>
          </xdr:cNvPr>
          <xdr:cNvGrpSpPr/>
        </xdr:nvGrpSpPr>
        <xdr:grpSpPr>
          <a:xfrm>
            <a:off x="1619250" y="4691062"/>
            <a:ext cx="1476375" cy="1566864"/>
            <a:chOff x="1781175" y="4995862"/>
            <a:chExt cx="1476375" cy="1566864"/>
          </a:xfrm>
        </xdr:grpSpPr>
        <xdr:cxnSp macro="">
          <xdr:nvCxnSpPr>
            <xdr:cNvPr id="56" name="Straight Connector 55">
              <a:extLst>
                <a:ext uri="{FF2B5EF4-FFF2-40B4-BE49-F238E27FC236}">
                  <a16:creationId xmlns:a16="http://schemas.microsoft.com/office/drawing/2014/main" id="{2171DEDF-6D2D-48C7-B546-2335B55D1E54}"/>
                </a:ext>
              </a:extLst>
            </xdr:cNvPr>
            <xdr:cNvCxnSpPr/>
          </xdr:nvCxnSpPr>
          <xdr:spPr>
            <a:xfrm>
              <a:off x="1781175" y="5124450"/>
              <a:ext cx="595313" cy="0"/>
            </a:xfrm>
            <a:prstGeom prst="line">
              <a:avLst/>
            </a:prstGeom>
            <a:ln w="1270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57" name="Straight Connector 56">
              <a:extLst>
                <a:ext uri="{FF2B5EF4-FFF2-40B4-BE49-F238E27FC236}">
                  <a16:creationId xmlns:a16="http://schemas.microsoft.com/office/drawing/2014/main" id="{E882F5E9-4D72-44E7-B63E-BE9CEE90FF86}"/>
                </a:ext>
              </a:extLst>
            </xdr:cNvPr>
            <xdr:cNvCxnSpPr/>
          </xdr:nvCxnSpPr>
          <xdr:spPr>
            <a:xfrm>
              <a:off x="1781175" y="6438909"/>
              <a:ext cx="604838" cy="0"/>
            </a:xfrm>
            <a:prstGeom prst="line">
              <a:avLst/>
            </a:prstGeom>
            <a:ln w="1270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58" name="Straight Connector 57">
              <a:extLst>
                <a:ext uri="{FF2B5EF4-FFF2-40B4-BE49-F238E27FC236}">
                  <a16:creationId xmlns:a16="http://schemas.microsoft.com/office/drawing/2014/main" id="{4BA548E7-7BE0-4209-887D-3D55C2AC766C}"/>
                </a:ext>
              </a:extLst>
            </xdr:cNvPr>
            <xdr:cNvCxnSpPr/>
          </xdr:nvCxnSpPr>
          <xdr:spPr>
            <a:xfrm>
              <a:off x="2476501" y="5229227"/>
              <a:ext cx="0" cy="1119185"/>
            </a:xfrm>
            <a:prstGeom prst="line">
              <a:avLst/>
            </a:prstGeom>
            <a:ln w="1270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59" name="Straight Connector 58">
              <a:extLst>
                <a:ext uri="{FF2B5EF4-FFF2-40B4-BE49-F238E27FC236}">
                  <a16:creationId xmlns:a16="http://schemas.microsoft.com/office/drawing/2014/main" id="{A961B746-9B3C-42C3-9588-F5AA75BF31AB}"/>
                </a:ext>
              </a:extLst>
            </xdr:cNvPr>
            <xdr:cNvCxnSpPr/>
          </xdr:nvCxnSpPr>
          <xdr:spPr>
            <a:xfrm>
              <a:off x="2552700" y="5224464"/>
              <a:ext cx="0" cy="1114423"/>
            </a:xfrm>
            <a:prstGeom prst="line">
              <a:avLst/>
            </a:prstGeom>
            <a:ln w="1270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sp macro="" textlink="">
          <xdr:nvSpPr>
            <xdr:cNvPr id="60" name="Arc 59">
              <a:extLst>
                <a:ext uri="{FF2B5EF4-FFF2-40B4-BE49-F238E27FC236}">
                  <a16:creationId xmlns:a16="http://schemas.microsoft.com/office/drawing/2014/main" id="{13563D30-41D3-46A5-A539-3CBAF06FFE63}"/>
                </a:ext>
              </a:extLst>
            </xdr:cNvPr>
            <xdr:cNvSpPr/>
          </xdr:nvSpPr>
          <xdr:spPr>
            <a:xfrm>
              <a:off x="2257427" y="5124450"/>
              <a:ext cx="219074" cy="219074"/>
            </a:xfrm>
            <a:prstGeom prst="arc">
              <a:avLst/>
            </a:prstGeom>
            <a:ln w="1270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  <xdr:txBody>
            <a:bodyPr vertOverflow="clip" horzOverflow="clip" rtlCol="0" anchor="t"/>
            <a:lstStyle/>
            <a:p>
              <a:pPr algn="l"/>
              <a:endParaRPr lang="tr-TR" sz="1100"/>
            </a:p>
          </xdr:txBody>
        </xdr:sp>
        <xdr:sp macro="" textlink="">
          <xdr:nvSpPr>
            <xdr:cNvPr id="61" name="Arc 60">
              <a:extLst>
                <a:ext uri="{FF2B5EF4-FFF2-40B4-BE49-F238E27FC236}">
                  <a16:creationId xmlns:a16="http://schemas.microsoft.com/office/drawing/2014/main" id="{23138604-9C97-47CC-923E-5FEE460B7079}"/>
                </a:ext>
              </a:extLst>
            </xdr:cNvPr>
            <xdr:cNvSpPr/>
          </xdr:nvSpPr>
          <xdr:spPr>
            <a:xfrm rot="16200000">
              <a:off x="2552701" y="5124449"/>
              <a:ext cx="219074" cy="219074"/>
            </a:xfrm>
            <a:prstGeom prst="arc">
              <a:avLst/>
            </a:prstGeom>
            <a:ln w="1270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  <xdr:txBody>
            <a:bodyPr vertOverflow="clip" horzOverflow="clip" rtlCol="0" anchor="t"/>
            <a:lstStyle/>
            <a:p>
              <a:pPr algn="l"/>
              <a:endParaRPr lang="tr-TR" sz="1100"/>
            </a:p>
          </xdr:txBody>
        </xdr:sp>
        <xdr:sp macro="" textlink="">
          <xdr:nvSpPr>
            <xdr:cNvPr id="62" name="Arc 61">
              <a:extLst>
                <a:ext uri="{FF2B5EF4-FFF2-40B4-BE49-F238E27FC236}">
                  <a16:creationId xmlns:a16="http://schemas.microsoft.com/office/drawing/2014/main" id="{E57F6A11-0882-482D-A9D2-70EC06DB4F52}"/>
                </a:ext>
              </a:extLst>
            </xdr:cNvPr>
            <xdr:cNvSpPr/>
          </xdr:nvSpPr>
          <xdr:spPr>
            <a:xfrm rot="5400000">
              <a:off x="2257425" y="6219823"/>
              <a:ext cx="219074" cy="219074"/>
            </a:xfrm>
            <a:prstGeom prst="arc">
              <a:avLst/>
            </a:prstGeom>
            <a:ln w="1270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  <xdr:txBody>
            <a:bodyPr vertOverflow="clip" horzOverflow="clip" rtlCol="0" anchor="t"/>
            <a:lstStyle/>
            <a:p>
              <a:pPr algn="l"/>
              <a:endParaRPr lang="tr-TR" sz="1100"/>
            </a:p>
          </xdr:txBody>
        </xdr:sp>
        <xdr:sp macro="" textlink="">
          <xdr:nvSpPr>
            <xdr:cNvPr id="63" name="Arc 62">
              <a:extLst>
                <a:ext uri="{FF2B5EF4-FFF2-40B4-BE49-F238E27FC236}">
                  <a16:creationId xmlns:a16="http://schemas.microsoft.com/office/drawing/2014/main" id="{30B231C0-02EE-496E-BE2E-89A7D307AB65}"/>
                </a:ext>
              </a:extLst>
            </xdr:cNvPr>
            <xdr:cNvSpPr/>
          </xdr:nvSpPr>
          <xdr:spPr>
            <a:xfrm rot="10800000">
              <a:off x="2552700" y="6219823"/>
              <a:ext cx="219074" cy="219074"/>
            </a:xfrm>
            <a:prstGeom prst="arc">
              <a:avLst/>
            </a:prstGeom>
            <a:ln w="1270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  <xdr:txBody>
            <a:bodyPr vertOverflow="clip" horzOverflow="clip" rtlCol="0" anchor="t"/>
            <a:lstStyle/>
            <a:p>
              <a:pPr algn="l"/>
              <a:endParaRPr lang="tr-TR" sz="1100"/>
            </a:p>
          </xdr:txBody>
        </xdr:sp>
        <xdr:cxnSp macro="">
          <xdr:nvCxnSpPr>
            <xdr:cNvPr id="64" name="Straight Connector 63">
              <a:extLst>
                <a:ext uri="{FF2B5EF4-FFF2-40B4-BE49-F238E27FC236}">
                  <a16:creationId xmlns:a16="http://schemas.microsoft.com/office/drawing/2014/main" id="{84EFCC1B-C746-4165-B47D-3102FECEB0F2}"/>
                </a:ext>
              </a:extLst>
            </xdr:cNvPr>
            <xdr:cNvCxnSpPr/>
          </xdr:nvCxnSpPr>
          <xdr:spPr>
            <a:xfrm>
              <a:off x="2647950" y="5124450"/>
              <a:ext cx="609600" cy="0"/>
            </a:xfrm>
            <a:prstGeom prst="line">
              <a:avLst/>
            </a:prstGeom>
            <a:ln w="1270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65" name="Straight Connector 64">
              <a:extLst>
                <a:ext uri="{FF2B5EF4-FFF2-40B4-BE49-F238E27FC236}">
                  <a16:creationId xmlns:a16="http://schemas.microsoft.com/office/drawing/2014/main" id="{23EE9294-EE86-4BF4-8CA5-1F401A6DAC33}"/>
                </a:ext>
              </a:extLst>
            </xdr:cNvPr>
            <xdr:cNvCxnSpPr/>
          </xdr:nvCxnSpPr>
          <xdr:spPr>
            <a:xfrm>
              <a:off x="2662238" y="6438900"/>
              <a:ext cx="585787" cy="0"/>
            </a:xfrm>
            <a:prstGeom prst="line">
              <a:avLst/>
            </a:prstGeom>
            <a:ln w="1270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66" name="Straight Connector 65">
              <a:extLst>
                <a:ext uri="{FF2B5EF4-FFF2-40B4-BE49-F238E27FC236}">
                  <a16:creationId xmlns:a16="http://schemas.microsoft.com/office/drawing/2014/main" id="{3DD672D1-9085-4881-A1E4-0E504CB71085}"/>
                </a:ext>
              </a:extLst>
            </xdr:cNvPr>
            <xdr:cNvCxnSpPr/>
          </xdr:nvCxnSpPr>
          <xdr:spPr>
            <a:xfrm>
              <a:off x="1781175" y="5000624"/>
              <a:ext cx="0" cy="128588"/>
            </a:xfrm>
            <a:prstGeom prst="line">
              <a:avLst/>
            </a:prstGeom>
            <a:ln w="1270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67" name="Straight Connector 66">
              <a:extLst>
                <a:ext uri="{FF2B5EF4-FFF2-40B4-BE49-F238E27FC236}">
                  <a16:creationId xmlns:a16="http://schemas.microsoft.com/office/drawing/2014/main" id="{D35EB125-A3F5-485C-A572-DDD16DD962E9}"/>
                </a:ext>
              </a:extLst>
            </xdr:cNvPr>
            <xdr:cNvCxnSpPr/>
          </xdr:nvCxnSpPr>
          <xdr:spPr>
            <a:xfrm>
              <a:off x="3252788" y="4995862"/>
              <a:ext cx="0" cy="128588"/>
            </a:xfrm>
            <a:prstGeom prst="line">
              <a:avLst/>
            </a:prstGeom>
            <a:ln w="1270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68" name="Straight Connector 67">
              <a:extLst>
                <a:ext uri="{FF2B5EF4-FFF2-40B4-BE49-F238E27FC236}">
                  <a16:creationId xmlns:a16="http://schemas.microsoft.com/office/drawing/2014/main" id="{86C80D78-A8BD-4021-897D-E337A86D9144}"/>
                </a:ext>
              </a:extLst>
            </xdr:cNvPr>
            <xdr:cNvCxnSpPr/>
          </xdr:nvCxnSpPr>
          <xdr:spPr>
            <a:xfrm>
              <a:off x="1785938" y="6434137"/>
              <a:ext cx="0" cy="128588"/>
            </a:xfrm>
            <a:prstGeom prst="line">
              <a:avLst/>
            </a:prstGeom>
            <a:ln w="1270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69" name="Straight Connector 68">
              <a:extLst>
                <a:ext uri="{FF2B5EF4-FFF2-40B4-BE49-F238E27FC236}">
                  <a16:creationId xmlns:a16="http://schemas.microsoft.com/office/drawing/2014/main" id="{DF507F84-DE10-42CB-98FF-4F7965F6EDDD}"/>
                </a:ext>
              </a:extLst>
            </xdr:cNvPr>
            <xdr:cNvCxnSpPr/>
          </xdr:nvCxnSpPr>
          <xdr:spPr>
            <a:xfrm>
              <a:off x="3252788" y="6434138"/>
              <a:ext cx="0" cy="128588"/>
            </a:xfrm>
            <a:prstGeom prst="line">
              <a:avLst/>
            </a:prstGeom>
            <a:ln w="1270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74" name="Straight Connector 73">
              <a:extLst>
                <a:ext uri="{FF2B5EF4-FFF2-40B4-BE49-F238E27FC236}">
                  <a16:creationId xmlns:a16="http://schemas.microsoft.com/office/drawing/2014/main" id="{C4E1F9C3-DE20-439B-AB18-27D3D6150446}"/>
                </a:ext>
              </a:extLst>
            </xdr:cNvPr>
            <xdr:cNvCxnSpPr/>
          </xdr:nvCxnSpPr>
          <xdr:spPr>
            <a:xfrm>
              <a:off x="1781175" y="5000623"/>
              <a:ext cx="1471613" cy="0"/>
            </a:xfrm>
            <a:prstGeom prst="line">
              <a:avLst/>
            </a:prstGeom>
            <a:ln w="1270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76" name="Straight Connector 75">
              <a:extLst>
                <a:ext uri="{FF2B5EF4-FFF2-40B4-BE49-F238E27FC236}">
                  <a16:creationId xmlns:a16="http://schemas.microsoft.com/office/drawing/2014/main" id="{D2271E29-D4DB-4F87-9F51-ED30C4659748}"/>
                </a:ext>
              </a:extLst>
            </xdr:cNvPr>
            <xdr:cNvCxnSpPr/>
          </xdr:nvCxnSpPr>
          <xdr:spPr>
            <a:xfrm>
              <a:off x="1781175" y="6562723"/>
              <a:ext cx="1471613" cy="0"/>
            </a:xfrm>
            <a:prstGeom prst="line">
              <a:avLst/>
            </a:prstGeom>
            <a:ln w="1270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sp macro="" textlink="">
        <xdr:nvSpPr>
          <xdr:cNvPr id="78" name="Rectangle 77">
            <a:extLst>
              <a:ext uri="{FF2B5EF4-FFF2-40B4-BE49-F238E27FC236}">
                <a16:creationId xmlns:a16="http://schemas.microsoft.com/office/drawing/2014/main" id="{08DBF24F-4533-4F5E-8409-14407687EFBD}"/>
              </a:ext>
            </a:extLst>
          </xdr:cNvPr>
          <xdr:cNvSpPr/>
        </xdr:nvSpPr>
        <xdr:spPr>
          <a:xfrm>
            <a:off x="1138238" y="4191000"/>
            <a:ext cx="2424112" cy="361950"/>
          </a:xfrm>
          <a:prstGeom prst="rect">
            <a:avLst/>
          </a:prstGeom>
          <a:blipFill>
            <a:blip xmlns:r="http://schemas.openxmlformats.org/officeDocument/2006/relationships" r:embed="rId1"/>
            <a:tile tx="0" ty="0" sx="100000" sy="100000" flip="none" algn="tl"/>
          </a:blip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tr-TR" sz="1100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79" name="Rectangle 78">
            <a:extLst>
              <a:ext uri="{FF2B5EF4-FFF2-40B4-BE49-F238E27FC236}">
                <a16:creationId xmlns:a16="http://schemas.microsoft.com/office/drawing/2014/main" id="{F7552F55-51CA-41B8-9F47-744381BAB0B6}"/>
              </a:ext>
            </a:extLst>
          </xdr:cNvPr>
          <xdr:cNvSpPr/>
        </xdr:nvSpPr>
        <xdr:spPr>
          <a:xfrm>
            <a:off x="2321243" y="4305299"/>
            <a:ext cx="50482" cy="388621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80" name="Rectangle 79">
            <a:extLst>
              <a:ext uri="{FF2B5EF4-FFF2-40B4-BE49-F238E27FC236}">
                <a16:creationId xmlns:a16="http://schemas.microsoft.com/office/drawing/2014/main" id="{8C4C0DBD-5C8F-4BCA-BEA0-6C1CB2F86C61}"/>
              </a:ext>
            </a:extLst>
          </xdr:cNvPr>
          <xdr:cNvSpPr/>
        </xdr:nvSpPr>
        <xdr:spPr>
          <a:xfrm>
            <a:off x="2190750" y="4305300"/>
            <a:ext cx="314325" cy="45719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tr-TR" sz="1100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cxnSp macro="">
        <xdr:nvCxnSpPr>
          <xdr:cNvPr id="82" name="Straight Connector 81">
            <a:extLst>
              <a:ext uri="{FF2B5EF4-FFF2-40B4-BE49-F238E27FC236}">
                <a16:creationId xmlns:a16="http://schemas.microsoft.com/office/drawing/2014/main" id="{8D862ABB-6CE8-4A3D-9A95-CA0D8856E371}"/>
              </a:ext>
            </a:extLst>
          </xdr:cNvPr>
          <xdr:cNvCxnSpPr/>
        </xdr:nvCxnSpPr>
        <xdr:spPr>
          <a:xfrm flipV="1">
            <a:off x="1133476" y="3900488"/>
            <a:ext cx="0" cy="219076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4" name="Straight Connector 83">
            <a:extLst>
              <a:ext uri="{FF2B5EF4-FFF2-40B4-BE49-F238E27FC236}">
                <a16:creationId xmlns:a16="http://schemas.microsoft.com/office/drawing/2014/main" id="{72847489-E894-4631-B701-40358E6AA2EE}"/>
              </a:ext>
            </a:extLst>
          </xdr:cNvPr>
          <xdr:cNvCxnSpPr/>
        </xdr:nvCxnSpPr>
        <xdr:spPr>
          <a:xfrm>
            <a:off x="1062038" y="3981450"/>
            <a:ext cx="2576512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6" name="Straight Connector 85">
            <a:extLst>
              <a:ext uri="{FF2B5EF4-FFF2-40B4-BE49-F238E27FC236}">
                <a16:creationId xmlns:a16="http://schemas.microsoft.com/office/drawing/2014/main" id="{6A46E251-BF29-4B3C-BE04-ADF93D72CF7F}"/>
              </a:ext>
            </a:extLst>
          </xdr:cNvPr>
          <xdr:cNvCxnSpPr/>
        </xdr:nvCxnSpPr>
        <xdr:spPr>
          <a:xfrm flipH="1">
            <a:off x="1090613" y="3938587"/>
            <a:ext cx="85725" cy="9048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9" name="Straight Connector 88">
            <a:extLst>
              <a:ext uri="{FF2B5EF4-FFF2-40B4-BE49-F238E27FC236}">
                <a16:creationId xmlns:a16="http://schemas.microsoft.com/office/drawing/2014/main" id="{BB0FE8A3-9502-4CDF-B1AE-907367013A5A}"/>
              </a:ext>
            </a:extLst>
          </xdr:cNvPr>
          <xdr:cNvCxnSpPr/>
        </xdr:nvCxnSpPr>
        <xdr:spPr>
          <a:xfrm flipV="1">
            <a:off x="3562351" y="3900488"/>
            <a:ext cx="0" cy="219076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0" name="Straight Connector 89">
            <a:extLst>
              <a:ext uri="{FF2B5EF4-FFF2-40B4-BE49-F238E27FC236}">
                <a16:creationId xmlns:a16="http://schemas.microsoft.com/office/drawing/2014/main" id="{CE016DF0-DB22-4677-9578-6BA4E5BA8746}"/>
              </a:ext>
            </a:extLst>
          </xdr:cNvPr>
          <xdr:cNvCxnSpPr/>
        </xdr:nvCxnSpPr>
        <xdr:spPr>
          <a:xfrm flipH="1">
            <a:off x="3519488" y="3938587"/>
            <a:ext cx="85725" cy="9048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2" name="Straight Connector 91">
            <a:extLst>
              <a:ext uri="{FF2B5EF4-FFF2-40B4-BE49-F238E27FC236}">
                <a16:creationId xmlns:a16="http://schemas.microsoft.com/office/drawing/2014/main" id="{7841FBB7-D420-4A33-8E7D-CFAD34E8D6B5}"/>
              </a:ext>
            </a:extLst>
          </xdr:cNvPr>
          <xdr:cNvCxnSpPr/>
        </xdr:nvCxnSpPr>
        <xdr:spPr>
          <a:xfrm>
            <a:off x="3614738" y="4191000"/>
            <a:ext cx="671512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4" name="Straight Connector 93">
            <a:extLst>
              <a:ext uri="{FF2B5EF4-FFF2-40B4-BE49-F238E27FC236}">
                <a16:creationId xmlns:a16="http://schemas.microsoft.com/office/drawing/2014/main" id="{7D583D65-7098-4987-A28F-4444E3322ED8}"/>
              </a:ext>
            </a:extLst>
          </xdr:cNvPr>
          <xdr:cNvCxnSpPr/>
        </xdr:nvCxnSpPr>
        <xdr:spPr>
          <a:xfrm>
            <a:off x="3886200" y="4100513"/>
            <a:ext cx="0" cy="22526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6" name="Straight Connector 95">
            <a:extLst>
              <a:ext uri="{FF2B5EF4-FFF2-40B4-BE49-F238E27FC236}">
                <a16:creationId xmlns:a16="http://schemas.microsoft.com/office/drawing/2014/main" id="{73FFABD5-2E0B-40C8-98AB-B0689A37C0E3}"/>
              </a:ext>
            </a:extLst>
          </xdr:cNvPr>
          <xdr:cNvCxnSpPr/>
        </xdr:nvCxnSpPr>
        <xdr:spPr>
          <a:xfrm flipH="1">
            <a:off x="3833812" y="4148137"/>
            <a:ext cx="95250" cy="10001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9" name="Straight Connector 98">
            <a:extLst>
              <a:ext uri="{FF2B5EF4-FFF2-40B4-BE49-F238E27FC236}">
                <a16:creationId xmlns:a16="http://schemas.microsoft.com/office/drawing/2014/main" id="{47AE84AF-C30F-4FF8-840D-C78522DCDE37}"/>
              </a:ext>
            </a:extLst>
          </xdr:cNvPr>
          <xdr:cNvCxnSpPr/>
        </xdr:nvCxnSpPr>
        <xdr:spPr>
          <a:xfrm>
            <a:off x="3614738" y="4552950"/>
            <a:ext cx="34290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0" name="Straight Connector 99">
            <a:extLst>
              <a:ext uri="{FF2B5EF4-FFF2-40B4-BE49-F238E27FC236}">
                <a16:creationId xmlns:a16="http://schemas.microsoft.com/office/drawing/2014/main" id="{098D4FE5-C53D-4BE5-82B7-7945F86C0A82}"/>
              </a:ext>
            </a:extLst>
          </xdr:cNvPr>
          <xdr:cNvCxnSpPr/>
        </xdr:nvCxnSpPr>
        <xdr:spPr>
          <a:xfrm flipH="1">
            <a:off x="3833812" y="4510087"/>
            <a:ext cx="95250" cy="10001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1" name="Straight Connector 100">
            <a:extLst>
              <a:ext uri="{FF2B5EF4-FFF2-40B4-BE49-F238E27FC236}">
                <a16:creationId xmlns:a16="http://schemas.microsoft.com/office/drawing/2014/main" id="{2B1DF907-9DF9-4DBF-9D74-786A98F8BAED}"/>
              </a:ext>
            </a:extLst>
          </xdr:cNvPr>
          <xdr:cNvCxnSpPr/>
        </xdr:nvCxnSpPr>
        <xdr:spPr>
          <a:xfrm>
            <a:off x="3162300" y="4695825"/>
            <a:ext cx="795338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2" name="Straight Connector 101">
            <a:extLst>
              <a:ext uri="{FF2B5EF4-FFF2-40B4-BE49-F238E27FC236}">
                <a16:creationId xmlns:a16="http://schemas.microsoft.com/office/drawing/2014/main" id="{2E2AED3F-F668-4FE2-8AE4-50873D98838F}"/>
              </a:ext>
            </a:extLst>
          </xdr:cNvPr>
          <xdr:cNvCxnSpPr/>
        </xdr:nvCxnSpPr>
        <xdr:spPr>
          <a:xfrm flipH="1">
            <a:off x="3833812" y="4652962"/>
            <a:ext cx="95250" cy="10001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3" name="Straight Connector 102">
            <a:extLst>
              <a:ext uri="{FF2B5EF4-FFF2-40B4-BE49-F238E27FC236}">
                <a16:creationId xmlns:a16="http://schemas.microsoft.com/office/drawing/2014/main" id="{B3A9A9C9-B97C-4399-8CFF-F078DA4E948E}"/>
              </a:ext>
            </a:extLst>
          </xdr:cNvPr>
          <xdr:cNvCxnSpPr/>
        </xdr:nvCxnSpPr>
        <xdr:spPr>
          <a:xfrm>
            <a:off x="3167063" y="6267450"/>
            <a:ext cx="1100137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4" name="Straight Connector 103">
            <a:extLst>
              <a:ext uri="{FF2B5EF4-FFF2-40B4-BE49-F238E27FC236}">
                <a16:creationId xmlns:a16="http://schemas.microsoft.com/office/drawing/2014/main" id="{024DD6D5-9A24-4E85-BE2E-D5F89D995776}"/>
              </a:ext>
            </a:extLst>
          </xdr:cNvPr>
          <xdr:cNvCxnSpPr/>
        </xdr:nvCxnSpPr>
        <xdr:spPr>
          <a:xfrm flipH="1">
            <a:off x="3833813" y="6219824"/>
            <a:ext cx="95250" cy="10001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2" name="Straight Connector 141">
            <a:extLst>
              <a:ext uri="{FF2B5EF4-FFF2-40B4-BE49-F238E27FC236}">
                <a16:creationId xmlns:a16="http://schemas.microsoft.com/office/drawing/2014/main" id="{97EFC1F6-041A-4CE4-BA2F-0D85164379B9}"/>
              </a:ext>
            </a:extLst>
          </xdr:cNvPr>
          <xdr:cNvCxnSpPr/>
        </xdr:nvCxnSpPr>
        <xdr:spPr>
          <a:xfrm flipH="1" flipV="1">
            <a:off x="2352675" y="5200650"/>
            <a:ext cx="476250" cy="2095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4" name="Straight Connector 143">
            <a:extLst>
              <a:ext uri="{FF2B5EF4-FFF2-40B4-BE49-F238E27FC236}">
                <a16:creationId xmlns:a16="http://schemas.microsoft.com/office/drawing/2014/main" id="{176E0206-32F8-4C8F-9255-19F15103B778}"/>
              </a:ext>
            </a:extLst>
          </xdr:cNvPr>
          <xdr:cNvCxnSpPr/>
        </xdr:nvCxnSpPr>
        <xdr:spPr>
          <a:xfrm flipH="1">
            <a:off x="1233488" y="4695825"/>
            <a:ext cx="338138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6" name="Straight Connector 145">
            <a:extLst>
              <a:ext uri="{FF2B5EF4-FFF2-40B4-BE49-F238E27FC236}">
                <a16:creationId xmlns:a16="http://schemas.microsoft.com/office/drawing/2014/main" id="{2B765023-3FD2-452F-93EC-EEE6BE40597E}"/>
              </a:ext>
            </a:extLst>
          </xdr:cNvPr>
          <xdr:cNvCxnSpPr/>
        </xdr:nvCxnSpPr>
        <xdr:spPr>
          <a:xfrm>
            <a:off x="1295400" y="4629150"/>
            <a:ext cx="0" cy="2667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0" name="Straight Connector 149">
            <a:extLst>
              <a:ext uri="{FF2B5EF4-FFF2-40B4-BE49-F238E27FC236}">
                <a16:creationId xmlns:a16="http://schemas.microsoft.com/office/drawing/2014/main" id="{254CBAAD-95B6-4DAE-854E-724C2C3C9292}"/>
              </a:ext>
            </a:extLst>
          </xdr:cNvPr>
          <xdr:cNvCxnSpPr/>
        </xdr:nvCxnSpPr>
        <xdr:spPr>
          <a:xfrm flipH="1">
            <a:off x="1247775" y="4652963"/>
            <a:ext cx="95250" cy="90487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1" name="Straight Connector 150">
            <a:extLst>
              <a:ext uri="{FF2B5EF4-FFF2-40B4-BE49-F238E27FC236}">
                <a16:creationId xmlns:a16="http://schemas.microsoft.com/office/drawing/2014/main" id="{7322C8C0-D3DA-4BA8-99D7-D1A38EA02049}"/>
              </a:ext>
            </a:extLst>
          </xdr:cNvPr>
          <xdr:cNvCxnSpPr/>
        </xdr:nvCxnSpPr>
        <xdr:spPr>
          <a:xfrm flipH="1">
            <a:off x="1233486" y="4819650"/>
            <a:ext cx="338138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2" name="Straight Connector 151">
            <a:extLst>
              <a:ext uri="{FF2B5EF4-FFF2-40B4-BE49-F238E27FC236}">
                <a16:creationId xmlns:a16="http://schemas.microsoft.com/office/drawing/2014/main" id="{EB005181-0448-4E99-BEE1-22ADE25FF65E}"/>
              </a:ext>
            </a:extLst>
          </xdr:cNvPr>
          <xdr:cNvCxnSpPr/>
        </xdr:nvCxnSpPr>
        <xdr:spPr>
          <a:xfrm flipH="1">
            <a:off x="1247773" y="4776788"/>
            <a:ext cx="95250" cy="90487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5" name="Straight Connector 154">
            <a:extLst>
              <a:ext uri="{FF2B5EF4-FFF2-40B4-BE49-F238E27FC236}">
                <a16:creationId xmlns:a16="http://schemas.microsoft.com/office/drawing/2014/main" id="{D730BB9C-0135-47E3-82F1-66590091CAC0}"/>
              </a:ext>
            </a:extLst>
          </xdr:cNvPr>
          <xdr:cNvCxnSpPr/>
        </xdr:nvCxnSpPr>
        <xdr:spPr>
          <a:xfrm>
            <a:off x="2243137" y="5695950"/>
            <a:ext cx="22860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7" name="Straight Connector 156">
            <a:extLst>
              <a:ext uri="{FF2B5EF4-FFF2-40B4-BE49-F238E27FC236}">
                <a16:creationId xmlns:a16="http://schemas.microsoft.com/office/drawing/2014/main" id="{617C8A17-1434-4B2C-8665-EADD9737F082}"/>
              </a:ext>
            </a:extLst>
          </xdr:cNvPr>
          <xdr:cNvCxnSpPr/>
        </xdr:nvCxnSpPr>
        <xdr:spPr>
          <a:xfrm flipH="1">
            <a:off x="2266950" y="5648326"/>
            <a:ext cx="85725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8" name="Straight Connector 157">
            <a:extLst>
              <a:ext uri="{FF2B5EF4-FFF2-40B4-BE49-F238E27FC236}">
                <a16:creationId xmlns:a16="http://schemas.microsoft.com/office/drawing/2014/main" id="{71106E8A-D277-4AFB-82AE-829BCCD8D8D2}"/>
              </a:ext>
            </a:extLst>
          </xdr:cNvPr>
          <xdr:cNvCxnSpPr/>
        </xdr:nvCxnSpPr>
        <xdr:spPr>
          <a:xfrm flipH="1">
            <a:off x="2347912" y="5648326"/>
            <a:ext cx="85725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0" name="Straight Connector 159">
            <a:extLst>
              <a:ext uri="{FF2B5EF4-FFF2-40B4-BE49-F238E27FC236}">
                <a16:creationId xmlns:a16="http://schemas.microsoft.com/office/drawing/2014/main" id="{65AE7D78-981C-4EFC-A725-0F07EAE06073}"/>
              </a:ext>
            </a:extLst>
          </xdr:cNvPr>
          <xdr:cNvCxnSpPr/>
        </xdr:nvCxnSpPr>
        <xdr:spPr>
          <a:xfrm>
            <a:off x="1619250" y="6319838"/>
            <a:ext cx="0" cy="3048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2" name="Straight Connector 161">
            <a:extLst>
              <a:ext uri="{FF2B5EF4-FFF2-40B4-BE49-F238E27FC236}">
                <a16:creationId xmlns:a16="http://schemas.microsoft.com/office/drawing/2014/main" id="{31D2D4B1-6247-4DFD-A107-A85CAF059450}"/>
              </a:ext>
            </a:extLst>
          </xdr:cNvPr>
          <xdr:cNvCxnSpPr/>
        </xdr:nvCxnSpPr>
        <xdr:spPr>
          <a:xfrm>
            <a:off x="1538286" y="6553200"/>
            <a:ext cx="1633538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4" name="Straight Connector 163">
            <a:extLst>
              <a:ext uri="{FF2B5EF4-FFF2-40B4-BE49-F238E27FC236}">
                <a16:creationId xmlns:a16="http://schemas.microsoft.com/office/drawing/2014/main" id="{E4D15755-F571-4A8D-9AB9-0FF7DE5C33DA}"/>
              </a:ext>
            </a:extLst>
          </xdr:cNvPr>
          <xdr:cNvCxnSpPr/>
        </xdr:nvCxnSpPr>
        <xdr:spPr>
          <a:xfrm flipH="1">
            <a:off x="1566862" y="6510338"/>
            <a:ext cx="95250" cy="10001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5" name="Straight Connector 164">
            <a:extLst>
              <a:ext uri="{FF2B5EF4-FFF2-40B4-BE49-F238E27FC236}">
                <a16:creationId xmlns:a16="http://schemas.microsoft.com/office/drawing/2014/main" id="{F9B08FC4-025F-4F4E-B78C-B817B60C5CE4}"/>
              </a:ext>
            </a:extLst>
          </xdr:cNvPr>
          <xdr:cNvCxnSpPr/>
        </xdr:nvCxnSpPr>
        <xdr:spPr>
          <a:xfrm>
            <a:off x="3086101" y="6319838"/>
            <a:ext cx="0" cy="3048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6" name="Straight Connector 165">
            <a:extLst>
              <a:ext uri="{FF2B5EF4-FFF2-40B4-BE49-F238E27FC236}">
                <a16:creationId xmlns:a16="http://schemas.microsoft.com/office/drawing/2014/main" id="{9F07FD50-9DA0-4682-A98A-FD4E5C880E06}"/>
              </a:ext>
            </a:extLst>
          </xdr:cNvPr>
          <xdr:cNvCxnSpPr/>
        </xdr:nvCxnSpPr>
        <xdr:spPr>
          <a:xfrm flipH="1">
            <a:off x="3033713" y="6510338"/>
            <a:ext cx="95250" cy="10001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6" name="Straight Connector 205">
            <a:extLst>
              <a:ext uri="{FF2B5EF4-FFF2-40B4-BE49-F238E27FC236}">
                <a16:creationId xmlns:a16="http://schemas.microsoft.com/office/drawing/2014/main" id="{ECF435ED-A481-4E84-8AD5-244524C6FBB1}"/>
              </a:ext>
            </a:extLst>
          </xdr:cNvPr>
          <xdr:cNvCxnSpPr/>
        </xdr:nvCxnSpPr>
        <xdr:spPr>
          <a:xfrm>
            <a:off x="4210050" y="4100514"/>
            <a:ext cx="0" cy="22526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7" name="Straight Connector 206">
            <a:extLst>
              <a:ext uri="{FF2B5EF4-FFF2-40B4-BE49-F238E27FC236}">
                <a16:creationId xmlns:a16="http://schemas.microsoft.com/office/drawing/2014/main" id="{8061A77B-AE74-4FE0-A749-AA8EF38D343D}"/>
              </a:ext>
            </a:extLst>
          </xdr:cNvPr>
          <xdr:cNvCxnSpPr/>
        </xdr:nvCxnSpPr>
        <xdr:spPr>
          <a:xfrm flipH="1">
            <a:off x="4157662" y="4148138"/>
            <a:ext cx="95250" cy="10001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8" name="Straight Connector 207">
            <a:extLst>
              <a:ext uri="{FF2B5EF4-FFF2-40B4-BE49-F238E27FC236}">
                <a16:creationId xmlns:a16="http://schemas.microsoft.com/office/drawing/2014/main" id="{DE1FB12A-C299-4DC7-84CA-FB9126BB9A79}"/>
              </a:ext>
            </a:extLst>
          </xdr:cNvPr>
          <xdr:cNvCxnSpPr/>
        </xdr:nvCxnSpPr>
        <xdr:spPr>
          <a:xfrm flipH="1">
            <a:off x="4157663" y="6219825"/>
            <a:ext cx="95250" cy="10001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0" name="Straight Connector 209">
            <a:extLst>
              <a:ext uri="{FF2B5EF4-FFF2-40B4-BE49-F238E27FC236}">
                <a16:creationId xmlns:a16="http://schemas.microsoft.com/office/drawing/2014/main" id="{DC39C0A6-F8E1-4E3E-B4D9-01C62F03AD4C}"/>
              </a:ext>
            </a:extLst>
          </xdr:cNvPr>
          <xdr:cNvCxnSpPr/>
        </xdr:nvCxnSpPr>
        <xdr:spPr>
          <a:xfrm flipH="1">
            <a:off x="566738" y="4186238"/>
            <a:ext cx="523876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2" name="Straight Connector 211">
            <a:extLst>
              <a:ext uri="{FF2B5EF4-FFF2-40B4-BE49-F238E27FC236}">
                <a16:creationId xmlns:a16="http://schemas.microsoft.com/office/drawing/2014/main" id="{507A8166-9FC1-49E7-ADEA-7F0A3BB6200D}"/>
              </a:ext>
            </a:extLst>
          </xdr:cNvPr>
          <xdr:cNvCxnSpPr/>
        </xdr:nvCxnSpPr>
        <xdr:spPr>
          <a:xfrm>
            <a:off x="647700" y="4110038"/>
            <a:ext cx="0" cy="2243137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4" name="Straight Connector 213">
            <a:extLst>
              <a:ext uri="{FF2B5EF4-FFF2-40B4-BE49-F238E27FC236}">
                <a16:creationId xmlns:a16="http://schemas.microsoft.com/office/drawing/2014/main" id="{8697D454-10EC-4E37-8C06-449D59D5D27C}"/>
              </a:ext>
            </a:extLst>
          </xdr:cNvPr>
          <xdr:cNvCxnSpPr/>
        </xdr:nvCxnSpPr>
        <xdr:spPr>
          <a:xfrm flipH="1">
            <a:off x="557213" y="6267450"/>
            <a:ext cx="985837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6" name="Straight Connector 215">
            <a:extLst>
              <a:ext uri="{FF2B5EF4-FFF2-40B4-BE49-F238E27FC236}">
                <a16:creationId xmlns:a16="http://schemas.microsoft.com/office/drawing/2014/main" id="{75307D86-E610-42AD-A6A5-065F43963B9F}"/>
              </a:ext>
            </a:extLst>
          </xdr:cNvPr>
          <xdr:cNvCxnSpPr/>
        </xdr:nvCxnSpPr>
        <xdr:spPr>
          <a:xfrm flipH="1">
            <a:off x="600075" y="6219825"/>
            <a:ext cx="90487" cy="10001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7" name="Straight Connector 216">
            <a:extLst>
              <a:ext uri="{FF2B5EF4-FFF2-40B4-BE49-F238E27FC236}">
                <a16:creationId xmlns:a16="http://schemas.microsoft.com/office/drawing/2014/main" id="{1F343983-2643-408B-A8B9-1328358DFABE}"/>
              </a:ext>
            </a:extLst>
          </xdr:cNvPr>
          <xdr:cNvCxnSpPr/>
        </xdr:nvCxnSpPr>
        <xdr:spPr>
          <a:xfrm flipH="1">
            <a:off x="595311" y="4143376"/>
            <a:ext cx="90487" cy="10001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20" name="Straight Connector 219">
            <a:extLst>
              <a:ext uri="{FF2B5EF4-FFF2-40B4-BE49-F238E27FC236}">
                <a16:creationId xmlns:a16="http://schemas.microsoft.com/office/drawing/2014/main" id="{C2031148-2BCB-417B-AB5D-0E5AC9858BA1}"/>
              </a:ext>
            </a:extLst>
          </xdr:cNvPr>
          <xdr:cNvCxnSpPr/>
        </xdr:nvCxnSpPr>
        <xdr:spPr>
          <a:xfrm>
            <a:off x="1433513" y="5129213"/>
            <a:ext cx="1847850" cy="0"/>
          </a:xfrm>
          <a:prstGeom prst="line">
            <a:avLst/>
          </a:prstGeom>
          <a:ln w="12700">
            <a:prstDash val="dashDot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22" name="Straight Connector 221">
            <a:extLst>
              <a:ext uri="{FF2B5EF4-FFF2-40B4-BE49-F238E27FC236}">
                <a16:creationId xmlns:a16="http://schemas.microsoft.com/office/drawing/2014/main" id="{4F906E09-CB18-40FD-A807-03EB3BDF65AB}"/>
              </a:ext>
            </a:extLst>
          </xdr:cNvPr>
          <xdr:cNvCxnSpPr/>
        </xdr:nvCxnSpPr>
        <xdr:spPr>
          <a:xfrm flipH="1">
            <a:off x="566738" y="5124450"/>
            <a:ext cx="80010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23" name="Straight Connector 222">
            <a:extLst>
              <a:ext uri="{FF2B5EF4-FFF2-40B4-BE49-F238E27FC236}">
                <a16:creationId xmlns:a16="http://schemas.microsoft.com/office/drawing/2014/main" id="{A0707611-315B-43AB-9A0B-DFFCFAEFD511}"/>
              </a:ext>
            </a:extLst>
          </xdr:cNvPr>
          <xdr:cNvCxnSpPr/>
        </xdr:nvCxnSpPr>
        <xdr:spPr>
          <a:xfrm flipH="1">
            <a:off x="595311" y="5081588"/>
            <a:ext cx="90487" cy="10001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29</xdr:col>
      <xdr:colOff>85725</xdr:colOff>
      <xdr:row>24</xdr:row>
      <xdr:rowOff>57150</xdr:rowOff>
    </xdr:from>
    <xdr:to>
      <xdr:col>46</xdr:col>
      <xdr:colOff>71438</xdr:colOff>
      <xdr:row>42</xdr:row>
      <xdr:rowOff>80963</xdr:rowOff>
    </xdr:to>
    <xdr:grpSp>
      <xdr:nvGrpSpPr>
        <xdr:cNvPr id="13" name="Group 12">
          <a:extLst>
            <a:ext uri="{FF2B5EF4-FFF2-40B4-BE49-F238E27FC236}">
              <a16:creationId xmlns:a16="http://schemas.microsoft.com/office/drawing/2014/main" id="{2FDF53EC-C432-4174-B6E1-3D522D873E89}"/>
            </a:ext>
          </a:extLst>
        </xdr:cNvPr>
        <xdr:cNvGrpSpPr/>
      </xdr:nvGrpSpPr>
      <xdr:grpSpPr>
        <a:xfrm>
          <a:off x="4781550" y="4095750"/>
          <a:ext cx="2738438" cy="2595563"/>
          <a:chOff x="4781550" y="3895725"/>
          <a:chExt cx="2738438" cy="2595563"/>
        </a:xfrm>
      </xdr:grpSpPr>
      <xdr:sp macro="" textlink="">
        <xdr:nvSpPr>
          <xdr:cNvPr id="108" name="Rectangle 107">
            <a:extLst>
              <a:ext uri="{FF2B5EF4-FFF2-40B4-BE49-F238E27FC236}">
                <a16:creationId xmlns:a16="http://schemas.microsoft.com/office/drawing/2014/main" id="{2AFA1C80-618C-4B3F-8B96-1CA3A8398A84}"/>
              </a:ext>
            </a:extLst>
          </xdr:cNvPr>
          <xdr:cNvSpPr/>
        </xdr:nvSpPr>
        <xdr:spPr>
          <a:xfrm>
            <a:off x="4857750" y="3981450"/>
            <a:ext cx="2276475" cy="2143125"/>
          </a:xfrm>
          <a:prstGeom prst="rect">
            <a:avLst/>
          </a:prstGeom>
          <a:noFill/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110" name="Straight Connector 109">
            <a:extLst>
              <a:ext uri="{FF2B5EF4-FFF2-40B4-BE49-F238E27FC236}">
                <a16:creationId xmlns:a16="http://schemas.microsoft.com/office/drawing/2014/main" id="{AC09CEBC-5D16-4527-AB1C-ABE0DEBD2A46}"/>
              </a:ext>
            </a:extLst>
          </xdr:cNvPr>
          <xdr:cNvCxnSpPr/>
        </xdr:nvCxnSpPr>
        <xdr:spPr>
          <a:xfrm>
            <a:off x="4857750" y="5048250"/>
            <a:ext cx="2286000" cy="0"/>
          </a:xfrm>
          <a:prstGeom prst="line">
            <a:avLst/>
          </a:prstGeom>
          <a:noFill/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</xdr:cxnSp>
      <xdr:cxnSp macro="">
        <xdr:nvCxnSpPr>
          <xdr:cNvPr id="115" name="Straight Connector 114">
            <a:extLst>
              <a:ext uri="{FF2B5EF4-FFF2-40B4-BE49-F238E27FC236}">
                <a16:creationId xmlns:a16="http://schemas.microsoft.com/office/drawing/2014/main" id="{C677FE41-74E4-4213-9498-72640F190516}"/>
              </a:ext>
            </a:extLst>
          </xdr:cNvPr>
          <xdr:cNvCxnSpPr/>
        </xdr:nvCxnSpPr>
        <xdr:spPr>
          <a:xfrm>
            <a:off x="7277100" y="3981450"/>
            <a:ext cx="242888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7" name="Straight Connector 116">
            <a:extLst>
              <a:ext uri="{FF2B5EF4-FFF2-40B4-BE49-F238E27FC236}">
                <a16:creationId xmlns:a16="http://schemas.microsoft.com/office/drawing/2014/main" id="{184E986C-39FF-4A8D-AE23-8256C96C7B93}"/>
              </a:ext>
            </a:extLst>
          </xdr:cNvPr>
          <xdr:cNvCxnSpPr/>
        </xdr:nvCxnSpPr>
        <xdr:spPr>
          <a:xfrm>
            <a:off x="7448550" y="3895725"/>
            <a:ext cx="0" cy="23145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9" name="Straight Connector 118">
            <a:extLst>
              <a:ext uri="{FF2B5EF4-FFF2-40B4-BE49-F238E27FC236}">
                <a16:creationId xmlns:a16="http://schemas.microsoft.com/office/drawing/2014/main" id="{ECEBAA1B-A16B-4FDB-8EC2-A480634EC067}"/>
              </a:ext>
            </a:extLst>
          </xdr:cNvPr>
          <xdr:cNvCxnSpPr/>
        </xdr:nvCxnSpPr>
        <xdr:spPr>
          <a:xfrm flipH="1">
            <a:off x="7405688" y="3938587"/>
            <a:ext cx="80962" cy="9048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2" name="Straight Connector 121">
            <a:extLst>
              <a:ext uri="{FF2B5EF4-FFF2-40B4-BE49-F238E27FC236}">
                <a16:creationId xmlns:a16="http://schemas.microsoft.com/office/drawing/2014/main" id="{C62D44C0-9D4C-4C10-9357-C4435C0D27C2}"/>
              </a:ext>
            </a:extLst>
          </xdr:cNvPr>
          <xdr:cNvCxnSpPr/>
        </xdr:nvCxnSpPr>
        <xdr:spPr>
          <a:xfrm>
            <a:off x="7219950" y="5043490"/>
            <a:ext cx="300038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3" name="Straight Connector 122">
            <a:extLst>
              <a:ext uri="{FF2B5EF4-FFF2-40B4-BE49-F238E27FC236}">
                <a16:creationId xmlns:a16="http://schemas.microsoft.com/office/drawing/2014/main" id="{F8D28162-5CBB-427D-A2AA-F093C6CDC4AE}"/>
              </a:ext>
            </a:extLst>
          </xdr:cNvPr>
          <xdr:cNvCxnSpPr/>
        </xdr:nvCxnSpPr>
        <xdr:spPr>
          <a:xfrm flipH="1">
            <a:off x="7405688" y="5000627"/>
            <a:ext cx="80962" cy="9048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4" name="Straight Connector 123">
            <a:extLst>
              <a:ext uri="{FF2B5EF4-FFF2-40B4-BE49-F238E27FC236}">
                <a16:creationId xmlns:a16="http://schemas.microsoft.com/office/drawing/2014/main" id="{6F7FD804-058E-46FD-B0CD-BEA3CCFF3B24}"/>
              </a:ext>
            </a:extLst>
          </xdr:cNvPr>
          <xdr:cNvCxnSpPr/>
        </xdr:nvCxnSpPr>
        <xdr:spPr>
          <a:xfrm>
            <a:off x="7277100" y="6124575"/>
            <a:ext cx="242888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5" name="Straight Connector 124">
            <a:extLst>
              <a:ext uri="{FF2B5EF4-FFF2-40B4-BE49-F238E27FC236}">
                <a16:creationId xmlns:a16="http://schemas.microsoft.com/office/drawing/2014/main" id="{5976801B-1085-43DC-AC56-6D169961616A}"/>
              </a:ext>
            </a:extLst>
          </xdr:cNvPr>
          <xdr:cNvCxnSpPr/>
        </xdr:nvCxnSpPr>
        <xdr:spPr>
          <a:xfrm flipH="1">
            <a:off x="7405688" y="6081712"/>
            <a:ext cx="80962" cy="9048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8" name="Straight Connector 127">
            <a:extLst>
              <a:ext uri="{FF2B5EF4-FFF2-40B4-BE49-F238E27FC236}">
                <a16:creationId xmlns:a16="http://schemas.microsoft.com/office/drawing/2014/main" id="{6EE6461D-8592-495D-B1D8-76880213D721}"/>
              </a:ext>
            </a:extLst>
          </xdr:cNvPr>
          <xdr:cNvCxnSpPr/>
        </xdr:nvCxnSpPr>
        <xdr:spPr>
          <a:xfrm>
            <a:off x="4857750" y="6196013"/>
            <a:ext cx="0" cy="29051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0" name="Straight Connector 129">
            <a:extLst>
              <a:ext uri="{FF2B5EF4-FFF2-40B4-BE49-F238E27FC236}">
                <a16:creationId xmlns:a16="http://schemas.microsoft.com/office/drawing/2014/main" id="{93607E60-824F-49DE-9C7B-ED02A9656D72}"/>
              </a:ext>
            </a:extLst>
          </xdr:cNvPr>
          <xdr:cNvCxnSpPr/>
        </xdr:nvCxnSpPr>
        <xdr:spPr>
          <a:xfrm>
            <a:off x="4786311" y="6410325"/>
            <a:ext cx="2395537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2" name="Straight Connector 131">
            <a:extLst>
              <a:ext uri="{FF2B5EF4-FFF2-40B4-BE49-F238E27FC236}">
                <a16:creationId xmlns:a16="http://schemas.microsoft.com/office/drawing/2014/main" id="{BCD9C0D3-4613-4E7A-841A-9F52E9C2DA79}"/>
              </a:ext>
            </a:extLst>
          </xdr:cNvPr>
          <xdr:cNvCxnSpPr/>
        </xdr:nvCxnSpPr>
        <xdr:spPr>
          <a:xfrm flipH="1">
            <a:off x="4805363" y="6367462"/>
            <a:ext cx="95250" cy="10001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3" name="Straight Connector 132">
            <a:extLst>
              <a:ext uri="{FF2B5EF4-FFF2-40B4-BE49-F238E27FC236}">
                <a16:creationId xmlns:a16="http://schemas.microsoft.com/office/drawing/2014/main" id="{C388F3F1-960A-497B-8580-9E17FC188527}"/>
              </a:ext>
            </a:extLst>
          </xdr:cNvPr>
          <xdr:cNvCxnSpPr/>
        </xdr:nvCxnSpPr>
        <xdr:spPr>
          <a:xfrm>
            <a:off x="7124700" y="6196013"/>
            <a:ext cx="0" cy="2952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4" name="Straight Connector 133">
            <a:extLst>
              <a:ext uri="{FF2B5EF4-FFF2-40B4-BE49-F238E27FC236}">
                <a16:creationId xmlns:a16="http://schemas.microsoft.com/office/drawing/2014/main" id="{4397D40F-BD48-4CBC-9A72-4905A2CBD4F2}"/>
              </a:ext>
            </a:extLst>
          </xdr:cNvPr>
          <xdr:cNvCxnSpPr/>
        </xdr:nvCxnSpPr>
        <xdr:spPr>
          <a:xfrm flipH="1">
            <a:off x="7072313" y="6367462"/>
            <a:ext cx="95250" cy="10001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8" name="Straight Connector 137">
            <a:extLst>
              <a:ext uri="{FF2B5EF4-FFF2-40B4-BE49-F238E27FC236}">
                <a16:creationId xmlns:a16="http://schemas.microsoft.com/office/drawing/2014/main" id="{044BD1BD-1831-4AB6-B232-5F250ADD9054}"/>
              </a:ext>
            </a:extLst>
          </xdr:cNvPr>
          <xdr:cNvCxnSpPr/>
        </xdr:nvCxnSpPr>
        <xdr:spPr>
          <a:xfrm>
            <a:off x="6110288" y="4862513"/>
            <a:ext cx="0" cy="366712"/>
          </a:xfrm>
          <a:prstGeom prst="line">
            <a:avLst/>
          </a:prstGeom>
          <a:ln w="15875"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39" name="Isosceles Triangle 138">
            <a:extLst>
              <a:ext uri="{FF2B5EF4-FFF2-40B4-BE49-F238E27FC236}">
                <a16:creationId xmlns:a16="http://schemas.microsoft.com/office/drawing/2014/main" id="{332479F2-9BF2-45F7-B010-3BF04AF828E3}"/>
              </a:ext>
            </a:extLst>
          </xdr:cNvPr>
          <xdr:cNvSpPr/>
        </xdr:nvSpPr>
        <xdr:spPr>
          <a:xfrm rot="16200000">
            <a:off x="5968746" y="4881562"/>
            <a:ext cx="93917" cy="80963"/>
          </a:xfrm>
          <a:prstGeom prst="triangle">
            <a:avLst/>
          </a:prstGeom>
          <a:solidFill>
            <a:schemeClr val="bg1">
              <a:lumMod val="85000"/>
            </a:schemeClr>
          </a:solidFill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140" name="Isosceles Triangle 139">
            <a:extLst>
              <a:ext uri="{FF2B5EF4-FFF2-40B4-BE49-F238E27FC236}">
                <a16:creationId xmlns:a16="http://schemas.microsoft.com/office/drawing/2014/main" id="{7C2079AD-35AF-49F1-B3FA-A6EACF523B6E}"/>
              </a:ext>
            </a:extLst>
          </xdr:cNvPr>
          <xdr:cNvSpPr/>
        </xdr:nvSpPr>
        <xdr:spPr>
          <a:xfrm rot="16200000">
            <a:off x="5983034" y="5143499"/>
            <a:ext cx="93917" cy="80963"/>
          </a:xfrm>
          <a:prstGeom prst="triangle">
            <a:avLst/>
          </a:prstGeom>
          <a:solidFill>
            <a:schemeClr val="bg1">
              <a:lumMod val="85000"/>
            </a:schemeClr>
          </a:solidFill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194" name="Straight Connector 193">
            <a:extLst>
              <a:ext uri="{FF2B5EF4-FFF2-40B4-BE49-F238E27FC236}">
                <a16:creationId xmlns:a16="http://schemas.microsoft.com/office/drawing/2014/main" id="{153E7A18-F7B7-429E-B8FC-ED4BD318B718}"/>
              </a:ext>
            </a:extLst>
          </xdr:cNvPr>
          <xdr:cNvCxnSpPr/>
        </xdr:nvCxnSpPr>
        <xdr:spPr>
          <a:xfrm>
            <a:off x="5410200" y="5048250"/>
            <a:ext cx="276225" cy="3810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grpSp>
        <xdr:nvGrpSpPr>
          <xdr:cNvPr id="8" name="Group 7">
            <a:extLst>
              <a:ext uri="{FF2B5EF4-FFF2-40B4-BE49-F238E27FC236}">
                <a16:creationId xmlns:a16="http://schemas.microsoft.com/office/drawing/2014/main" id="{3B7DA6A7-627F-465C-AA9F-ADE9B614BD71}"/>
              </a:ext>
            </a:extLst>
          </xdr:cNvPr>
          <xdr:cNvGrpSpPr/>
        </xdr:nvGrpSpPr>
        <xdr:grpSpPr>
          <a:xfrm>
            <a:off x="4781550" y="3910012"/>
            <a:ext cx="161925" cy="138113"/>
            <a:chOff x="4200525" y="3767137"/>
            <a:chExt cx="161925" cy="138113"/>
          </a:xfrm>
        </xdr:grpSpPr>
        <xdr:cxnSp macro="">
          <xdr:nvCxnSpPr>
            <xdr:cNvPr id="3" name="Straight Connector 2">
              <a:extLst>
                <a:ext uri="{FF2B5EF4-FFF2-40B4-BE49-F238E27FC236}">
                  <a16:creationId xmlns:a16="http://schemas.microsoft.com/office/drawing/2014/main" id="{F40D31FB-667F-4949-B2F6-7BD15E58BC5A}"/>
                </a:ext>
              </a:extLst>
            </xdr:cNvPr>
            <xdr:cNvCxnSpPr/>
          </xdr:nvCxnSpPr>
          <xdr:spPr>
            <a:xfrm>
              <a:off x="4205288" y="3833813"/>
              <a:ext cx="152400" cy="0"/>
            </a:xfrm>
            <a:prstGeom prst="line">
              <a:avLst/>
            </a:prstGeom>
            <a:ln w="22225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5" name="Straight Connector 4">
              <a:extLst>
                <a:ext uri="{FF2B5EF4-FFF2-40B4-BE49-F238E27FC236}">
                  <a16:creationId xmlns:a16="http://schemas.microsoft.com/office/drawing/2014/main" id="{7896004F-8242-4576-B394-49A226D73CC1}"/>
                </a:ext>
              </a:extLst>
            </xdr:cNvPr>
            <xdr:cNvCxnSpPr/>
          </xdr:nvCxnSpPr>
          <xdr:spPr>
            <a:xfrm>
              <a:off x="4200525" y="3771900"/>
              <a:ext cx="0" cy="133350"/>
            </a:xfrm>
            <a:prstGeom prst="line">
              <a:avLst/>
            </a:prstGeom>
            <a:ln w="22225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45" name="Straight Connector 144">
              <a:extLst>
                <a:ext uri="{FF2B5EF4-FFF2-40B4-BE49-F238E27FC236}">
                  <a16:creationId xmlns:a16="http://schemas.microsoft.com/office/drawing/2014/main" id="{E8A896EF-7AC3-4B58-9A01-B91244558227}"/>
                </a:ext>
              </a:extLst>
            </xdr:cNvPr>
            <xdr:cNvCxnSpPr/>
          </xdr:nvCxnSpPr>
          <xdr:spPr>
            <a:xfrm>
              <a:off x="4362450" y="3767137"/>
              <a:ext cx="0" cy="133350"/>
            </a:xfrm>
            <a:prstGeom prst="line">
              <a:avLst/>
            </a:prstGeom>
            <a:ln w="22225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147" name="Group 146">
            <a:extLst>
              <a:ext uri="{FF2B5EF4-FFF2-40B4-BE49-F238E27FC236}">
                <a16:creationId xmlns:a16="http://schemas.microsoft.com/office/drawing/2014/main" id="{469D179C-86BF-4277-9C81-611198F7D3ED}"/>
              </a:ext>
            </a:extLst>
          </xdr:cNvPr>
          <xdr:cNvGrpSpPr/>
        </xdr:nvGrpSpPr>
        <xdr:grpSpPr>
          <a:xfrm>
            <a:off x="7048501" y="3910012"/>
            <a:ext cx="161925" cy="138113"/>
            <a:chOff x="4200525" y="3767137"/>
            <a:chExt cx="161925" cy="138113"/>
          </a:xfrm>
        </xdr:grpSpPr>
        <xdr:cxnSp macro="">
          <xdr:nvCxnSpPr>
            <xdr:cNvPr id="148" name="Straight Connector 147">
              <a:extLst>
                <a:ext uri="{FF2B5EF4-FFF2-40B4-BE49-F238E27FC236}">
                  <a16:creationId xmlns:a16="http://schemas.microsoft.com/office/drawing/2014/main" id="{19DF6C78-5C28-4960-88D2-4887E34C821A}"/>
                </a:ext>
              </a:extLst>
            </xdr:cNvPr>
            <xdr:cNvCxnSpPr/>
          </xdr:nvCxnSpPr>
          <xdr:spPr>
            <a:xfrm>
              <a:off x="4205288" y="3833813"/>
              <a:ext cx="152400" cy="0"/>
            </a:xfrm>
            <a:prstGeom prst="line">
              <a:avLst/>
            </a:prstGeom>
            <a:ln w="22225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49" name="Straight Connector 148">
              <a:extLst>
                <a:ext uri="{FF2B5EF4-FFF2-40B4-BE49-F238E27FC236}">
                  <a16:creationId xmlns:a16="http://schemas.microsoft.com/office/drawing/2014/main" id="{A3F76A0E-6030-49C1-B68C-BD16649482C2}"/>
                </a:ext>
              </a:extLst>
            </xdr:cNvPr>
            <xdr:cNvCxnSpPr/>
          </xdr:nvCxnSpPr>
          <xdr:spPr>
            <a:xfrm>
              <a:off x="4200525" y="3771900"/>
              <a:ext cx="0" cy="133350"/>
            </a:xfrm>
            <a:prstGeom prst="line">
              <a:avLst/>
            </a:prstGeom>
            <a:ln w="22225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53" name="Straight Connector 152">
              <a:extLst>
                <a:ext uri="{FF2B5EF4-FFF2-40B4-BE49-F238E27FC236}">
                  <a16:creationId xmlns:a16="http://schemas.microsoft.com/office/drawing/2014/main" id="{5BE2FD3D-0C0C-47DE-BA9A-D9FC9F41A889}"/>
                </a:ext>
              </a:extLst>
            </xdr:cNvPr>
            <xdr:cNvCxnSpPr/>
          </xdr:nvCxnSpPr>
          <xdr:spPr>
            <a:xfrm>
              <a:off x="4362450" y="3767137"/>
              <a:ext cx="0" cy="133350"/>
            </a:xfrm>
            <a:prstGeom prst="line">
              <a:avLst/>
            </a:prstGeom>
            <a:ln w="22225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154" name="Group 153">
            <a:extLst>
              <a:ext uri="{FF2B5EF4-FFF2-40B4-BE49-F238E27FC236}">
                <a16:creationId xmlns:a16="http://schemas.microsoft.com/office/drawing/2014/main" id="{D36FAE22-4A24-4611-AC8D-7156174D0359}"/>
              </a:ext>
            </a:extLst>
          </xdr:cNvPr>
          <xdr:cNvGrpSpPr/>
        </xdr:nvGrpSpPr>
        <xdr:grpSpPr>
          <a:xfrm>
            <a:off x="4781550" y="6053137"/>
            <a:ext cx="161925" cy="138113"/>
            <a:chOff x="4200525" y="3767137"/>
            <a:chExt cx="161925" cy="138113"/>
          </a:xfrm>
        </xdr:grpSpPr>
        <xdr:cxnSp macro="">
          <xdr:nvCxnSpPr>
            <xdr:cNvPr id="156" name="Straight Connector 155">
              <a:extLst>
                <a:ext uri="{FF2B5EF4-FFF2-40B4-BE49-F238E27FC236}">
                  <a16:creationId xmlns:a16="http://schemas.microsoft.com/office/drawing/2014/main" id="{6E3D5312-2D00-48A3-A04F-D638336D45F2}"/>
                </a:ext>
              </a:extLst>
            </xdr:cNvPr>
            <xdr:cNvCxnSpPr/>
          </xdr:nvCxnSpPr>
          <xdr:spPr>
            <a:xfrm>
              <a:off x="4205288" y="3833813"/>
              <a:ext cx="152400" cy="0"/>
            </a:xfrm>
            <a:prstGeom prst="line">
              <a:avLst/>
            </a:prstGeom>
            <a:ln w="22225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59" name="Straight Connector 158">
              <a:extLst>
                <a:ext uri="{FF2B5EF4-FFF2-40B4-BE49-F238E27FC236}">
                  <a16:creationId xmlns:a16="http://schemas.microsoft.com/office/drawing/2014/main" id="{21E2EC98-188A-4C67-9220-FFB53B1FD154}"/>
                </a:ext>
              </a:extLst>
            </xdr:cNvPr>
            <xdr:cNvCxnSpPr/>
          </xdr:nvCxnSpPr>
          <xdr:spPr>
            <a:xfrm>
              <a:off x="4200525" y="3771900"/>
              <a:ext cx="0" cy="133350"/>
            </a:xfrm>
            <a:prstGeom prst="line">
              <a:avLst/>
            </a:prstGeom>
            <a:ln w="22225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61" name="Straight Connector 160">
              <a:extLst>
                <a:ext uri="{FF2B5EF4-FFF2-40B4-BE49-F238E27FC236}">
                  <a16:creationId xmlns:a16="http://schemas.microsoft.com/office/drawing/2014/main" id="{C3DBE123-4C11-4240-B48A-3B164957EAE8}"/>
                </a:ext>
              </a:extLst>
            </xdr:cNvPr>
            <xdr:cNvCxnSpPr/>
          </xdr:nvCxnSpPr>
          <xdr:spPr>
            <a:xfrm>
              <a:off x="4362450" y="3767137"/>
              <a:ext cx="0" cy="133350"/>
            </a:xfrm>
            <a:prstGeom prst="line">
              <a:avLst/>
            </a:prstGeom>
            <a:ln w="22225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163" name="Group 162">
            <a:extLst>
              <a:ext uri="{FF2B5EF4-FFF2-40B4-BE49-F238E27FC236}">
                <a16:creationId xmlns:a16="http://schemas.microsoft.com/office/drawing/2014/main" id="{1E68631A-1FD2-4107-9571-10C42F463C52}"/>
              </a:ext>
            </a:extLst>
          </xdr:cNvPr>
          <xdr:cNvGrpSpPr/>
        </xdr:nvGrpSpPr>
        <xdr:grpSpPr>
          <a:xfrm>
            <a:off x="7053264" y="6053137"/>
            <a:ext cx="161925" cy="138113"/>
            <a:chOff x="4200525" y="3767137"/>
            <a:chExt cx="161925" cy="138113"/>
          </a:xfrm>
        </xdr:grpSpPr>
        <xdr:cxnSp macro="">
          <xdr:nvCxnSpPr>
            <xdr:cNvPr id="193" name="Straight Connector 192">
              <a:extLst>
                <a:ext uri="{FF2B5EF4-FFF2-40B4-BE49-F238E27FC236}">
                  <a16:creationId xmlns:a16="http://schemas.microsoft.com/office/drawing/2014/main" id="{59F642A4-D7C2-4423-AEFB-B11A5A172F85}"/>
                </a:ext>
              </a:extLst>
            </xdr:cNvPr>
            <xdr:cNvCxnSpPr/>
          </xdr:nvCxnSpPr>
          <xdr:spPr>
            <a:xfrm>
              <a:off x="4205288" y="3833813"/>
              <a:ext cx="152400" cy="0"/>
            </a:xfrm>
            <a:prstGeom prst="line">
              <a:avLst/>
            </a:prstGeom>
            <a:ln w="22225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95" name="Straight Connector 194">
              <a:extLst>
                <a:ext uri="{FF2B5EF4-FFF2-40B4-BE49-F238E27FC236}">
                  <a16:creationId xmlns:a16="http://schemas.microsoft.com/office/drawing/2014/main" id="{A66F5CF2-567B-490F-B05D-933FE68C55B3}"/>
                </a:ext>
              </a:extLst>
            </xdr:cNvPr>
            <xdr:cNvCxnSpPr/>
          </xdr:nvCxnSpPr>
          <xdr:spPr>
            <a:xfrm>
              <a:off x="4200525" y="3771900"/>
              <a:ext cx="0" cy="133350"/>
            </a:xfrm>
            <a:prstGeom prst="line">
              <a:avLst/>
            </a:prstGeom>
            <a:ln w="22225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96" name="Straight Connector 195">
              <a:extLst>
                <a:ext uri="{FF2B5EF4-FFF2-40B4-BE49-F238E27FC236}">
                  <a16:creationId xmlns:a16="http://schemas.microsoft.com/office/drawing/2014/main" id="{33034394-82C1-49C3-AEB5-349893FE716B}"/>
                </a:ext>
              </a:extLst>
            </xdr:cNvPr>
            <xdr:cNvCxnSpPr/>
          </xdr:nvCxnSpPr>
          <xdr:spPr>
            <a:xfrm>
              <a:off x="4362450" y="3767137"/>
              <a:ext cx="0" cy="133350"/>
            </a:xfrm>
            <a:prstGeom prst="line">
              <a:avLst/>
            </a:prstGeom>
            <a:ln w="22225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5C0B4D-E354-4512-B7A6-CD3CBAABC92F}">
  <dimension ref="B1:BN117"/>
  <sheetViews>
    <sheetView showGridLines="0" tabSelected="1" zoomScaleNormal="100" workbookViewId="0">
      <selection activeCell="L3" sqref="L3"/>
    </sheetView>
  </sheetViews>
  <sheetFormatPr defaultRowHeight="11.25"/>
  <cols>
    <col min="1" max="58" width="2.83203125" style="1" customWidth="1"/>
    <col min="59" max="59" width="15.83203125" style="1" customWidth="1"/>
    <col min="60" max="65" width="8.6640625" style="1" customWidth="1"/>
    <col min="66" max="66" width="10" style="1" customWidth="1"/>
    <col min="67" max="974" width="2.83203125" style="1" customWidth="1"/>
    <col min="975" max="16384" width="9.33203125" style="1"/>
  </cols>
  <sheetData>
    <row r="1" spans="2:66" ht="12" thickBot="1"/>
    <row r="2" spans="2:66" ht="58.5" customHeight="1">
      <c r="B2" s="30" t="s">
        <v>173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1"/>
      <c r="AX2" s="31"/>
      <c r="AY2" s="31"/>
      <c r="AZ2" s="31"/>
      <c r="BA2" s="31"/>
      <c r="BB2" s="32"/>
      <c r="BF2" s="2"/>
      <c r="BG2" s="3" t="s">
        <v>24</v>
      </c>
      <c r="BH2" s="3" t="s">
        <v>144</v>
      </c>
      <c r="BI2" s="3" t="s">
        <v>145</v>
      </c>
      <c r="BJ2" s="3" t="s">
        <v>146</v>
      </c>
      <c r="BK2" s="3" t="s">
        <v>147</v>
      </c>
      <c r="BL2" s="3" t="s">
        <v>148</v>
      </c>
      <c r="BM2" s="3" t="s">
        <v>150</v>
      </c>
      <c r="BN2" s="3" t="s">
        <v>208</v>
      </c>
    </row>
    <row r="3" spans="2:66">
      <c r="B3" s="5"/>
      <c r="P3" s="7" t="s">
        <v>172</v>
      </c>
      <c r="BB3" s="6"/>
      <c r="BF3" s="24" t="s">
        <v>25</v>
      </c>
      <c r="BG3" s="3" t="s">
        <v>26</v>
      </c>
      <c r="BH3" s="3">
        <v>80</v>
      </c>
      <c r="BI3" s="3">
        <v>42</v>
      </c>
      <c r="BJ3" s="3">
        <v>3.9</v>
      </c>
      <c r="BK3" s="3">
        <v>5.9</v>
      </c>
      <c r="BL3" s="3">
        <v>7.57</v>
      </c>
      <c r="BM3" s="3">
        <v>77.8</v>
      </c>
      <c r="BN3" s="3">
        <v>5.94</v>
      </c>
    </row>
    <row r="4" spans="2:66">
      <c r="B4" s="5"/>
      <c r="V4" s="11" t="s">
        <v>170</v>
      </c>
      <c r="BB4" s="6"/>
      <c r="BF4" s="24"/>
      <c r="BG4" s="3" t="s">
        <v>27</v>
      </c>
      <c r="BH4" s="3">
        <v>100</v>
      </c>
      <c r="BI4" s="3">
        <v>50</v>
      </c>
      <c r="BJ4" s="3">
        <v>4.5</v>
      </c>
      <c r="BK4" s="3">
        <v>6.8</v>
      </c>
      <c r="BL4" s="3">
        <v>10.6</v>
      </c>
      <c r="BM4" s="3">
        <v>171</v>
      </c>
      <c r="BN4" s="3">
        <v>8.34</v>
      </c>
    </row>
    <row r="5" spans="2:66">
      <c r="B5" s="5"/>
      <c r="BB5" s="6"/>
      <c r="BF5" s="24"/>
      <c r="BG5" s="3" t="s">
        <v>28</v>
      </c>
      <c r="BH5" s="3">
        <v>120</v>
      </c>
      <c r="BI5" s="3">
        <v>58</v>
      </c>
      <c r="BJ5" s="3">
        <v>5.0999999999999996</v>
      </c>
      <c r="BK5" s="3">
        <v>7.7</v>
      </c>
      <c r="BL5" s="3">
        <v>14.2</v>
      </c>
      <c r="BM5" s="3">
        <v>328</v>
      </c>
      <c r="BN5" s="3">
        <v>11.1</v>
      </c>
    </row>
    <row r="6" spans="2:66">
      <c r="B6" s="5"/>
      <c r="BB6" s="6"/>
      <c r="BF6" s="24"/>
      <c r="BG6" s="3" t="s">
        <v>29</v>
      </c>
      <c r="BH6" s="3">
        <v>140</v>
      </c>
      <c r="BI6" s="3">
        <v>66</v>
      </c>
      <c r="BJ6" s="3">
        <v>5.7</v>
      </c>
      <c r="BK6" s="3">
        <v>8.6</v>
      </c>
      <c r="BL6" s="3">
        <v>18.2</v>
      </c>
      <c r="BM6" s="3">
        <v>573</v>
      </c>
      <c r="BN6" s="3">
        <v>14.3</v>
      </c>
    </row>
    <row r="7" spans="2:66">
      <c r="B7" s="5"/>
      <c r="AT7" s="21">
        <v>80</v>
      </c>
      <c r="AU7" s="21"/>
      <c r="AV7" s="1" t="s">
        <v>0</v>
      </c>
      <c r="BB7" s="6"/>
      <c r="BF7" s="24"/>
      <c r="BG7" s="3" t="s">
        <v>30</v>
      </c>
      <c r="BH7" s="3">
        <v>160</v>
      </c>
      <c r="BI7" s="3">
        <v>74</v>
      </c>
      <c r="BJ7" s="3">
        <v>6.3</v>
      </c>
      <c r="BK7" s="3">
        <v>9.5</v>
      </c>
      <c r="BL7" s="3">
        <v>22.8</v>
      </c>
      <c r="BM7" s="3">
        <v>935</v>
      </c>
      <c r="BN7" s="3">
        <v>17.899999999999999</v>
      </c>
    </row>
    <row r="8" spans="2:66">
      <c r="B8" s="5"/>
      <c r="BB8" s="6"/>
      <c r="BF8" s="24"/>
      <c r="BG8" s="3" t="s">
        <v>31</v>
      </c>
      <c r="BH8" s="3">
        <v>180</v>
      </c>
      <c r="BI8" s="3">
        <v>82</v>
      </c>
      <c r="BJ8" s="3">
        <v>6.9</v>
      </c>
      <c r="BK8" s="3">
        <v>10.4</v>
      </c>
      <c r="BL8" s="3">
        <v>27.9</v>
      </c>
      <c r="BM8" s="3">
        <v>1450</v>
      </c>
      <c r="BN8" s="3">
        <v>21.9</v>
      </c>
    </row>
    <row r="9" spans="2:66">
      <c r="B9" s="5"/>
      <c r="BB9" s="6"/>
      <c r="BF9" s="24"/>
      <c r="BG9" s="3" t="s">
        <v>32</v>
      </c>
      <c r="BH9" s="3">
        <v>200</v>
      </c>
      <c r="BI9" s="3">
        <v>90</v>
      </c>
      <c r="BJ9" s="3">
        <v>7.5</v>
      </c>
      <c r="BK9" s="3">
        <v>11.3</v>
      </c>
      <c r="BL9" s="3">
        <v>33.4</v>
      </c>
      <c r="BM9" s="3">
        <v>2140</v>
      </c>
      <c r="BN9" s="3">
        <v>26.2</v>
      </c>
    </row>
    <row r="10" spans="2:66">
      <c r="B10" s="5"/>
      <c r="AT10" s="21">
        <v>50</v>
      </c>
      <c r="AU10" s="21"/>
      <c r="AV10" s="1" t="s">
        <v>0</v>
      </c>
      <c r="BB10" s="6"/>
      <c r="BF10" s="24"/>
      <c r="BG10" s="3" t="s">
        <v>33</v>
      </c>
      <c r="BH10" s="3">
        <v>220</v>
      </c>
      <c r="BI10" s="3">
        <v>98</v>
      </c>
      <c r="BJ10" s="3">
        <v>8.1</v>
      </c>
      <c r="BK10" s="3">
        <v>12.2</v>
      </c>
      <c r="BL10" s="3">
        <v>39.5</v>
      </c>
      <c r="BM10" s="3">
        <v>3060</v>
      </c>
      <c r="BN10" s="3">
        <v>31.1</v>
      </c>
    </row>
    <row r="11" spans="2:66">
      <c r="B11" s="5"/>
      <c r="AW11" s="28" t="s">
        <v>0</v>
      </c>
      <c r="BB11" s="6"/>
      <c r="BF11" s="24"/>
      <c r="BG11" s="3" t="s">
        <v>34</v>
      </c>
      <c r="BH11" s="3">
        <v>240</v>
      </c>
      <c r="BI11" s="3">
        <v>106</v>
      </c>
      <c r="BJ11" s="3">
        <v>8.6999999999999993</v>
      </c>
      <c r="BK11" s="3">
        <v>13.1</v>
      </c>
      <c r="BL11" s="3">
        <v>46.1</v>
      </c>
      <c r="BM11" s="3">
        <v>4250</v>
      </c>
      <c r="BN11" s="3">
        <v>36.200000000000003</v>
      </c>
    </row>
    <row r="12" spans="2:66">
      <c r="B12" s="5"/>
      <c r="AW12" s="28"/>
      <c r="BB12" s="6"/>
      <c r="BF12" s="24"/>
      <c r="BG12" s="3" t="s">
        <v>35</v>
      </c>
      <c r="BH12" s="3">
        <v>260</v>
      </c>
      <c r="BI12" s="3">
        <v>113</v>
      </c>
      <c r="BJ12" s="3">
        <v>9.4</v>
      </c>
      <c r="BK12" s="3">
        <v>14.1</v>
      </c>
      <c r="BL12" s="3">
        <v>53.3</v>
      </c>
      <c r="BM12" s="3">
        <v>5740</v>
      </c>
      <c r="BN12" s="3">
        <v>41.9</v>
      </c>
    </row>
    <row r="13" spans="2:66">
      <c r="B13" s="5"/>
      <c r="AW13" s="28">
        <f>+AU16+AT10+AT7</f>
        <v>350</v>
      </c>
      <c r="BB13" s="6"/>
      <c r="BF13" s="24"/>
      <c r="BG13" s="3" t="s">
        <v>36</v>
      </c>
      <c r="BH13" s="3">
        <v>280</v>
      </c>
      <c r="BI13" s="3">
        <v>119</v>
      </c>
      <c r="BJ13" s="3">
        <v>10.1</v>
      </c>
      <c r="BK13" s="3">
        <v>15.2</v>
      </c>
      <c r="BL13" s="3">
        <v>61</v>
      </c>
      <c r="BM13" s="3">
        <v>7590</v>
      </c>
      <c r="BN13" s="3">
        <v>47.9</v>
      </c>
    </row>
    <row r="14" spans="2:66">
      <c r="B14" s="5"/>
      <c r="AU14" s="28" t="s">
        <v>0</v>
      </c>
      <c r="AW14" s="28"/>
      <c r="BB14" s="6"/>
      <c r="BF14" s="24"/>
      <c r="BG14" s="3" t="s">
        <v>37</v>
      </c>
      <c r="BH14" s="3">
        <v>300</v>
      </c>
      <c r="BI14" s="3">
        <v>125</v>
      </c>
      <c r="BJ14" s="3">
        <v>10.8</v>
      </c>
      <c r="BK14" s="3">
        <v>16.2</v>
      </c>
      <c r="BL14" s="3">
        <v>69</v>
      </c>
      <c r="BM14" s="3">
        <v>9800</v>
      </c>
      <c r="BN14" s="3">
        <v>54.2</v>
      </c>
    </row>
    <row r="15" spans="2:66">
      <c r="B15" s="5"/>
      <c r="AU15" s="28"/>
      <c r="AW15" s="28"/>
      <c r="BB15" s="6"/>
      <c r="BF15" s="24"/>
      <c r="BG15" s="3" t="s">
        <v>38</v>
      </c>
      <c r="BH15" s="3">
        <v>320</v>
      </c>
      <c r="BI15" s="3">
        <v>131</v>
      </c>
      <c r="BJ15" s="3">
        <v>11.5</v>
      </c>
      <c r="BK15" s="3">
        <v>17.3</v>
      </c>
      <c r="BL15" s="3">
        <v>77.7</v>
      </c>
      <c r="BM15" s="3">
        <v>12510</v>
      </c>
      <c r="BN15" s="3">
        <v>61</v>
      </c>
    </row>
    <row r="16" spans="2:66">
      <c r="B16" s="5"/>
      <c r="AU16" s="28">
        <f>+X35</f>
        <v>220</v>
      </c>
      <c r="BB16" s="6"/>
      <c r="BF16" s="24"/>
      <c r="BG16" s="3" t="s">
        <v>39</v>
      </c>
      <c r="BH16" s="3">
        <v>340</v>
      </c>
      <c r="BI16" s="3">
        <v>137</v>
      </c>
      <c r="BJ16" s="3">
        <v>12.2</v>
      </c>
      <c r="BK16" s="3">
        <v>18.3</v>
      </c>
      <c r="BL16" s="3">
        <v>86.7</v>
      </c>
      <c r="BM16" s="3">
        <v>15700</v>
      </c>
      <c r="BN16" s="3">
        <v>68</v>
      </c>
    </row>
    <row r="17" spans="2:66">
      <c r="B17" s="5"/>
      <c r="AU17" s="28"/>
      <c r="BB17" s="6"/>
      <c r="BF17" s="24"/>
      <c r="BG17" s="3" t="s">
        <v>40</v>
      </c>
      <c r="BH17" s="3">
        <v>360</v>
      </c>
      <c r="BI17" s="3">
        <v>143</v>
      </c>
      <c r="BJ17" s="3">
        <v>13</v>
      </c>
      <c r="BK17" s="3">
        <v>19.5</v>
      </c>
      <c r="BL17" s="3">
        <v>97</v>
      </c>
      <c r="BM17" s="3">
        <v>19610</v>
      </c>
      <c r="BN17" s="3">
        <v>76.099999999999994</v>
      </c>
    </row>
    <row r="18" spans="2:66">
      <c r="B18" s="5"/>
      <c r="AU18" s="28"/>
      <c r="BB18" s="6"/>
      <c r="BF18" s="24"/>
      <c r="BG18" s="3" t="s">
        <v>41</v>
      </c>
      <c r="BH18" s="3">
        <v>380</v>
      </c>
      <c r="BI18" s="3">
        <v>149</v>
      </c>
      <c r="BJ18" s="3">
        <v>13.7</v>
      </c>
      <c r="BK18" s="3">
        <v>20.5</v>
      </c>
      <c r="BL18" s="3">
        <v>107</v>
      </c>
      <c r="BM18" s="3">
        <v>24010</v>
      </c>
      <c r="BN18" s="3">
        <v>84</v>
      </c>
    </row>
    <row r="19" spans="2:66">
      <c r="B19" s="5"/>
      <c r="BB19" s="6"/>
      <c r="BF19" s="24"/>
      <c r="BG19" s="3" t="s">
        <v>42</v>
      </c>
      <c r="BH19" s="3">
        <v>400</v>
      </c>
      <c r="BI19" s="3">
        <v>155</v>
      </c>
      <c r="BJ19" s="3">
        <v>14.4</v>
      </c>
      <c r="BK19" s="3">
        <v>21.6</v>
      </c>
      <c r="BL19" s="3">
        <v>118</v>
      </c>
      <c r="BM19" s="3">
        <v>29210</v>
      </c>
      <c r="BN19" s="3">
        <v>92.4</v>
      </c>
    </row>
    <row r="20" spans="2:66">
      <c r="B20" s="5"/>
      <c r="BB20" s="6"/>
      <c r="BF20" s="24"/>
      <c r="BG20" s="3" t="s">
        <v>43</v>
      </c>
      <c r="BH20" s="3">
        <v>425</v>
      </c>
      <c r="BI20" s="3">
        <v>163</v>
      </c>
      <c r="BJ20" s="3">
        <v>15.3</v>
      </c>
      <c r="BK20" s="3">
        <v>23</v>
      </c>
      <c r="BL20" s="3">
        <v>132</v>
      </c>
      <c r="BM20" s="3">
        <v>36970</v>
      </c>
      <c r="BN20" s="3">
        <v>104</v>
      </c>
    </row>
    <row r="21" spans="2:66">
      <c r="B21" s="5"/>
      <c r="BB21" s="6"/>
      <c r="BF21" s="24"/>
      <c r="BG21" s="3" t="s">
        <v>44</v>
      </c>
      <c r="BH21" s="3">
        <v>450</v>
      </c>
      <c r="BI21" s="3">
        <v>170</v>
      </c>
      <c r="BJ21" s="3">
        <v>16.2</v>
      </c>
      <c r="BK21" s="3">
        <v>24.3</v>
      </c>
      <c r="BL21" s="3">
        <v>147</v>
      </c>
      <c r="BM21" s="3">
        <v>45850</v>
      </c>
      <c r="BN21" s="3">
        <v>115</v>
      </c>
    </row>
    <row r="22" spans="2:66">
      <c r="B22" s="5"/>
      <c r="BB22" s="6"/>
      <c r="BF22" s="24"/>
      <c r="BG22" s="3" t="s">
        <v>45</v>
      </c>
      <c r="BH22" s="3">
        <v>475</v>
      </c>
      <c r="BI22" s="3">
        <v>178</v>
      </c>
      <c r="BJ22" s="3">
        <v>17.100000000000001</v>
      </c>
      <c r="BK22" s="3">
        <v>25.6</v>
      </c>
      <c r="BL22" s="3">
        <v>163</v>
      </c>
      <c r="BM22" s="3">
        <v>46480</v>
      </c>
      <c r="BN22" s="3">
        <v>128</v>
      </c>
    </row>
    <row r="23" spans="2:66">
      <c r="B23" s="5"/>
      <c r="BB23" s="6"/>
      <c r="BF23" s="24"/>
      <c r="BG23" s="3" t="s">
        <v>46</v>
      </c>
      <c r="BH23" s="3">
        <v>500</v>
      </c>
      <c r="BI23" s="3">
        <v>185</v>
      </c>
      <c r="BJ23" s="3">
        <v>18</v>
      </c>
      <c r="BK23" s="3">
        <v>27</v>
      </c>
      <c r="BL23" s="3">
        <v>179</v>
      </c>
      <c r="BM23" s="3">
        <v>68740</v>
      </c>
      <c r="BN23" s="3">
        <v>141</v>
      </c>
    </row>
    <row r="24" spans="2:66">
      <c r="B24" s="5"/>
      <c r="N24" s="11" t="s">
        <v>170</v>
      </c>
      <c r="AJ24" s="17" t="s">
        <v>184</v>
      </c>
      <c r="BB24" s="6"/>
      <c r="BF24" s="24"/>
      <c r="BG24" s="3" t="s">
        <v>47</v>
      </c>
      <c r="BH24" s="3">
        <v>550</v>
      </c>
      <c r="BI24" s="3">
        <v>200</v>
      </c>
      <c r="BJ24" s="3">
        <v>19</v>
      </c>
      <c r="BK24" s="3">
        <v>30</v>
      </c>
      <c r="BL24" s="3">
        <v>212</v>
      </c>
      <c r="BM24" s="3">
        <v>99180</v>
      </c>
      <c r="BN24" s="3">
        <v>166</v>
      </c>
    </row>
    <row r="25" spans="2:66">
      <c r="B25" s="5"/>
      <c r="L25" s="1" t="s">
        <v>1</v>
      </c>
      <c r="O25" s="22">
        <f>+Z71*1000</f>
        <v>238.50737339188422</v>
      </c>
      <c r="P25" s="22"/>
      <c r="Q25" s="1" t="s">
        <v>0</v>
      </c>
      <c r="BB25" s="6"/>
      <c r="BF25" s="24"/>
      <c r="BG25" s="3" t="s">
        <v>48</v>
      </c>
      <c r="BH25" s="3">
        <v>600</v>
      </c>
      <c r="BI25" s="3">
        <v>215</v>
      </c>
      <c r="BJ25" s="3">
        <v>21.6</v>
      </c>
      <c r="BK25" s="3">
        <v>32.4</v>
      </c>
      <c r="BL25" s="3">
        <v>254</v>
      </c>
      <c r="BM25" s="3">
        <v>139000</v>
      </c>
      <c r="BN25" s="3">
        <v>199</v>
      </c>
    </row>
    <row r="26" spans="2:66">
      <c r="B26" s="5"/>
      <c r="BB26" s="6"/>
      <c r="BF26" s="25" t="s">
        <v>49</v>
      </c>
      <c r="BG26" s="4" t="s">
        <v>50</v>
      </c>
      <c r="BH26" s="3">
        <v>80</v>
      </c>
      <c r="BI26" s="3">
        <v>46</v>
      </c>
      <c r="BJ26" s="3">
        <v>3.8</v>
      </c>
      <c r="BK26" s="3">
        <v>5.2</v>
      </c>
      <c r="BL26" s="3">
        <v>7.64</v>
      </c>
      <c r="BM26" s="3">
        <v>80.099999999999994</v>
      </c>
      <c r="BN26" s="3">
        <v>6</v>
      </c>
    </row>
    <row r="27" spans="2:66">
      <c r="B27" s="5"/>
      <c r="AT27" s="12" t="s">
        <v>2</v>
      </c>
      <c r="BB27" s="6"/>
      <c r="BF27" s="25"/>
      <c r="BG27" s="4" t="s">
        <v>51</v>
      </c>
      <c r="BH27" s="3">
        <v>100</v>
      </c>
      <c r="BI27" s="3">
        <v>55</v>
      </c>
      <c r="BJ27" s="3">
        <v>4.0999999999999996</v>
      </c>
      <c r="BK27" s="3">
        <v>5.7</v>
      </c>
      <c r="BL27" s="3">
        <v>10.3</v>
      </c>
      <c r="BM27" s="3">
        <v>171</v>
      </c>
      <c r="BN27" s="3">
        <v>8.1</v>
      </c>
    </row>
    <row r="28" spans="2:66">
      <c r="B28" s="5"/>
      <c r="D28" s="28" t="s">
        <v>0</v>
      </c>
      <c r="W28" s="22">
        <f>+AT7</f>
        <v>80</v>
      </c>
      <c r="X28" s="22"/>
      <c r="Y28" s="1" t="s">
        <v>0</v>
      </c>
      <c r="AT28" s="27">
        <v>4</v>
      </c>
      <c r="BB28" s="6"/>
      <c r="BF28" s="25"/>
      <c r="BG28" s="4" t="s">
        <v>52</v>
      </c>
      <c r="BH28" s="3">
        <v>120</v>
      </c>
      <c r="BI28" s="3">
        <v>64</v>
      </c>
      <c r="BJ28" s="3">
        <v>4.4000000000000004</v>
      </c>
      <c r="BK28" s="3">
        <v>6.3</v>
      </c>
      <c r="BL28" s="3">
        <v>13.2</v>
      </c>
      <c r="BM28" s="3">
        <v>318</v>
      </c>
      <c r="BN28" s="3">
        <v>10.4</v>
      </c>
    </row>
    <row r="29" spans="2:66">
      <c r="B29" s="5"/>
      <c r="D29" s="28"/>
      <c r="AT29" s="27"/>
      <c r="BB29" s="6"/>
      <c r="BF29" s="25"/>
      <c r="BG29" s="4" t="s">
        <v>53</v>
      </c>
      <c r="BH29" s="3">
        <v>140</v>
      </c>
      <c r="BI29" s="3">
        <v>73</v>
      </c>
      <c r="BJ29" s="3">
        <v>4.7</v>
      </c>
      <c r="BK29" s="3">
        <v>6.9</v>
      </c>
      <c r="BL29" s="3">
        <v>16.399999999999999</v>
      </c>
      <c r="BM29" s="3">
        <v>541</v>
      </c>
      <c r="BN29" s="3">
        <v>12.9</v>
      </c>
    </row>
    <row r="30" spans="2:66">
      <c r="B30" s="5"/>
      <c r="D30" s="28">
        <f>+Z33-D37</f>
        <v>69.794042165392682</v>
      </c>
      <c r="W30" s="22">
        <f>+AT10</f>
        <v>50</v>
      </c>
      <c r="X30" s="22"/>
      <c r="Y30" s="1" t="s">
        <v>0</v>
      </c>
      <c r="AT30" s="27"/>
      <c r="BB30" s="6"/>
      <c r="BF30" s="25"/>
      <c r="BG30" s="4" t="s">
        <v>54</v>
      </c>
      <c r="BH30" s="3">
        <v>160</v>
      </c>
      <c r="BI30" s="3">
        <v>82</v>
      </c>
      <c r="BJ30" s="3">
        <v>5</v>
      </c>
      <c r="BK30" s="3">
        <v>7.4</v>
      </c>
      <c r="BL30" s="3">
        <v>20.100000000000001</v>
      </c>
      <c r="BM30" s="3">
        <v>869</v>
      </c>
      <c r="BN30" s="3">
        <v>15.8</v>
      </c>
    </row>
    <row r="31" spans="2:66">
      <c r="B31" s="5"/>
      <c r="D31" s="28"/>
      <c r="G31" s="22">
        <f>INDEX($BK$3:$BK$117,MATCH(Q36,$BG$3:$BG$117,0),0)</f>
        <v>9.1999999999999993</v>
      </c>
      <c r="H31" s="22"/>
      <c r="Z31" s="28" t="s">
        <v>0</v>
      </c>
      <c r="BB31" s="6"/>
      <c r="BF31" s="25"/>
      <c r="BG31" s="4" t="s">
        <v>55</v>
      </c>
      <c r="BH31" s="3">
        <v>180</v>
      </c>
      <c r="BI31" s="3">
        <v>91</v>
      </c>
      <c r="BJ31" s="3">
        <v>5.3</v>
      </c>
      <c r="BK31" s="3">
        <v>8</v>
      </c>
      <c r="BL31" s="3">
        <v>23.9</v>
      </c>
      <c r="BM31" s="3">
        <v>1320</v>
      </c>
      <c r="BN31" s="3">
        <v>18.8</v>
      </c>
    </row>
    <row r="32" spans="2:66">
      <c r="B32" s="5"/>
      <c r="D32" s="28"/>
      <c r="Z32" s="28"/>
      <c r="AK32" s="1" t="s">
        <v>3</v>
      </c>
      <c r="BB32" s="6"/>
      <c r="BF32" s="25"/>
      <c r="BG32" s="4" t="s">
        <v>56</v>
      </c>
      <c r="BH32" s="3">
        <v>200</v>
      </c>
      <c r="BI32" s="3">
        <v>100</v>
      </c>
      <c r="BJ32" s="3">
        <v>5.6</v>
      </c>
      <c r="BK32" s="3">
        <v>8.5</v>
      </c>
      <c r="BL32" s="3">
        <v>28.5</v>
      </c>
      <c r="BM32" s="3">
        <v>1940</v>
      </c>
      <c r="BN32" s="3">
        <v>22.4</v>
      </c>
    </row>
    <row r="33" spans="2:66">
      <c r="B33" s="5"/>
      <c r="J33" s="1" t="s">
        <v>174</v>
      </c>
      <c r="X33" s="28" t="s">
        <v>0</v>
      </c>
      <c r="Z33" s="28">
        <f>+X35+W30+W28</f>
        <v>350</v>
      </c>
      <c r="BB33" s="6"/>
      <c r="BF33" s="25"/>
      <c r="BG33" s="4" t="s">
        <v>57</v>
      </c>
      <c r="BH33" s="3">
        <v>220</v>
      </c>
      <c r="BI33" s="3">
        <v>110</v>
      </c>
      <c r="BJ33" s="3">
        <v>5.9</v>
      </c>
      <c r="BK33" s="3">
        <v>9.1999999999999993</v>
      </c>
      <c r="BL33" s="3">
        <v>33.4</v>
      </c>
      <c r="BM33" s="3">
        <v>2770</v>
      </c>
      <c r="BN33" s="3">
        <v>26.2</v>
      </c>
    </row>
    <row r="34" spans="2:66">
      <c r="B34" s="5"/>
      <c r="X34" s="28"/>
      <c r="Z34" s="28"/>
      <c r="AK34" s="1" t="s">
        <v>3</v>
      </c>
      <c r="BB34" s="6"/>
      <c r="BF34" s="25"/>
      <c r="BG34" s="4" t="s">
        <v>58</v>
      </c>
      <c r="BH34" s="3">
        <v>240</v>
      </c>
      <c r="BI34" s="3">
        <v>120</v>
      </c>
      <c r="BJ34" s="3">
        <v>6.2</v>
      </c>
      <c r="BK34" s="3">
        <v>9.8000000000000007</v>
      </c>
      <c r="BL34" s="3">
        <v>39.1</v>
      </c>
      <c r="BM34" s="3">
        <v>3890</v>
      </c>
      <c r="BN34" s="3">
        <v>30.7</v>
      </c>
    </row>
    <row r="35" spans="2:66">
      <c r="B35" s="5"/>
      <c r="D35" s="28" t="s">
        <v>0</v>
      </c>
      <c r="F35" s="1" t="s">
        <v>21</v>
      </c>
      <c r="X35" s="28">
        <f>INDEX($BH$3:$BH$117,MATCH(Q36,$BG$3:$BG$117,0),0)</f>
        <v>220</v>
      </c>
      <c r="Z35" s="28"/>
      <c r="AT35" s="12" t="s">
        <v>2</v>
      </c>
      <c r="BB35" s="6"/>
      <c r="BF35" s="25"/>
      <c r="BG35" s="4" t="s">
        <v>59</v>
      </c>
      <c r="BH35" s="3">
        <v>270</v>
      </c>
      <c r="BI35" s="3">
        <v>135</v>
      </c>
      <c r="BJ35" s="3">
        <v>6.6</v>
      </c>
      <c r="BK35" s="3">
        <v>10.199999999999999</v>
      </c>
      <c r="BL35" s="3">
        <v>45.9</v>
      </c>
      <c r="BM35" s="3">
        <v>5790</v>
      </c>
      <c r="BN35" s="3">
        <v>36.1</v>
      </c>
    </row>
    <row r="36" spans="2:66">
      <c r="B36" s="5"/>
      <c r="D36" s="28"/>
      <c r="F36" s="1" t="s">
        <v>22</v>
      </c>
      <c r="G36" s="22">
        <f>INDEX($BL$3:$BL$117,MATCH(Q36,$BG$3:$BG$117,0),0)</f>
        <v>33.4</v>
      </c>
      <c r="H36" s="22"/>
      <c r="I36" s="22"/>
      <c r="J36" s="1" t="s">
        <v>23</v>
      </c>
      <c r="Q36" s="29" t="s">
        <v>210</v>
      </c>
      <c r="R36" s="29"/>
      <c r="S36" s="29"/>
      <c r="T36" s="29"/>
      <c r="U36" s="29"/>
      <c r="V36" s="29"/>
      <c r="X36" s="28"/>
      <c r="AH36" s="1" t="s">
        <v>176</v>
      </c>
      <c r="AT36" s="28">
        <f>+AT28</f>
        <v>4</v>
      </c>
      <c r="BB36" s="6"/>
      <c r="BF36" s="25"/>
      <c r="BG36" s="4" t="s">
        <v>60</v>
      </c>
      <c r="BH36" s="3">
        <v>300</v>
      </c>
      <c r="BI36" s="3">
        <v>150</v>
      </c>
      <c r="BJ36" s="3">
        <v>7.1</v>
      </c>
      <c r="BK36" s="3">
        <v>10.7</v>
      </c>
      <c r="BL36" s="3">
        <v>53.8</v>
      </c>
      <c r="BM36" s="3">
        <v>8360</v>
      </c>
      <c r="BN36" s="3">
        <v>42.2</v>
      </c>
    </row>
    <row r="37" spans="2:66">
      <c r="B37" s="5"/>
      <c r="D37" s="28">
        <f>+AJ73</f>
        <v>280.20595783460732</v>
      </c>
      <c r="F37" s="13" t="s">
        <v>149</v>
      </c>
      <c r="H37" s="22">
        <f>INDEX($BM$3:$BM$117,MATCH(Q36,$BG$3:$BG$117,0),0)</f>
        <v>2770</v>
      </c>
      <c r="I37" s="22"/>
      <c r="J37" s="22"/>
      <c r="K37" s="1" t="s">
        <v>151</v>
      </c>
      <c r="M37" s="22">
        <f>INDEX($BJ$3:$BJ$117,MATCH(Q36,$BG$3:$BG$117,0),0)</f>
        <v>5.9</v>
      </c>
      <c r="N37" s="22"/>
      <c r="X37" s="28"/>
      <c r="AT37" s="28"/>
      <c r="BB37" s="6"/>
      <c r="BF37" s="25"/>
      <c r="BG37" s="4" t="s">
        <v>61</v>
      </c>
      <c r="BH37" s="3">
        <v>330</v>
      </c>
      <c r="BI37" s="3">
        <v>160</v>
      </c>
      <c r="BJ37" s="3">
        <v>7.5</v>
      </c>
      <c r="BK37" s="3">
        <v>11.5</v>
      </c>
      <c r="BL37" s="3">
        <v>62.6</v>
      </c>
      <c r="BM37" s="3">
        <v>11770</v>
      </c>
      <c r="BN37" s="3">
        <v>49.1</v>
      </c>
    </row>
    <row r="38" spans="2:66">
      <c r="B38" s="5"/>
      <c r="D38" s="28"/>
      <c r="AT38" s="28"/>
      <c r="BB38" s="6"/>
      <c r="BF38" s="25"/>
      <c r="BG38" s="4" t="s">
        <v>62</v>
      </c>
      <c r="BH38" s="3">
        <v>360</v>
      </c>
      <c r="BI38" s="3">
        <v>170</v>
      </c>
      <c r="BJ38" s="3">
        <v>8</v>
      </c>
      <c r="BK38" s="3">
        <v>12.7</v>
      </c>
      <c r="BL38" s="3">
        <v>72.7</v>
      </c>
      <c r="BM38" s="3">
        <v>16270</v>
      </c>
      <c r="BN38" s="3">
        <v>57.1</v>
      </c>
    </row>
    <row r="39" spans="2:66">
      <c r="B39" s="5"/>
      <c r="D39" s="28"/>
      <c r="BB39" s="6"/>
      <c r="BF39" s="25"/>
      <c r="BG39" s="4" t="s">
        <v>63</v>
      </c>
      <c r="BH39" s="3">
        <v>400</v>
      </c>
      <c r="BI39" s="3">
        <v>180</v>
      </c>
      <c r="BJ39" s="3">
        <v>8.6</v>
      </c>
      <c r="BK39" s="3">
        <v>13.5</v>
      </c>
      <c r="BL39" s="3">
        <v>84.5</v>
      </c>
      <c r="BM39" s="3">
        <v>23130</v>
      </c>
      <c r="BN39" s="3">
        <v>66.3</v>
      </c>
    </row>
    <row r="40" spans="2:66">
      <c r="B40" s="5"/>
      <c r="BB40" s="6"/>
      <c r="BF40" s="25"/>
      <c r="BG40" s="4" t="s">
        <v>64</v>
      </c>
      <c r="BH40" s="3">
        <v>450</v>
      </c>
      <c r="BI40" s="3">
        <v>190</v>
      </c>
      <c r="BJ40" s="3">
        <v>9.4</v>
      </c>
      <c r="BK40" s="3">
        <v>14.6</v>
      </c>
      <c r="BL40" s="3">
        <v>98.8</v>
      </c>
      <c r="BM40" s="3">
        <v>33740</v>
      </c>
      <c r="BN40" s="3">
        <v>77.599999999999994</v>
      </c>
    </row>
    <row r="41" spans="2:66">
      <c r="B41" s="5"/>
      <c r="BB41" s="6"/>
      <c r="BF41" s="25"/>
      <c r="BG41" s="4" t="s">
        <v>65</v>
      </c>
      <c r="BH41" s="3">
        <v>500</v>
      </c>
      <c r="BI41" s="3">
        <v>200</v>
      </c>
      <c r="BJ41" s="3">
        <v>10.199999999999999</v>
      </c>
      <c r="BK41" s="3">
        <v>16</v>
      </c>
      <c r="BL41" s="3">
        <v>116</v>
      </c>
      <c r="BM41" s="3">
        <v>48200</v>
      </c>
      <c r="BN41" s="3">
        <v>90.7</v>
      </c>
    </row>
    <row r="42" spans="2:66">
      <c r="B42" s="5"/>
      <c r="AK42" s="21">
        <v>6</v>
      </c>
      <c r="AL42" s="21"/>
      <c r="AM42" s="1" t="s">
        <v>2</v>
      </c>
      <c r="BB42" s="6"/>
      <c r="BF42" s="25"/>
      <c r="BG42" s="4" t="s">
        <v>66</v>
      </c>
      <c r="BH42" s="3">
        <v>550</v>
      </c>
      <c r="BI42" s="3">
        <v>210</v>
      </c>
      <c r="BJ42" s="3">
        <v>11.1</v>
      </c>
      <c r="BK42" s="3">
        <v>17.2</v>
      </c>
      <c r="BL42" s="3">
        <v>134</v>
      </c>
      <c r="BM42" s="3">
        <v>67120</v>
      </c>
      <c r="BN42" s="3">
        <v>106</v>
      </c>
    </row>
    <row r="43" spans="2:66">
      <c r="B43" s="5"/>
      <c r="N43" s="22">
        <f>INDEX($BI$3:$BI$117,MATCH(Q36,$BG$3:$BG$117,0),0)</f>
        <v>110</v>
      </c>
      <c r="O43" s="22"/>
      <c r="BB43" s="6"/>
      <c r="BF43" s="25"/>
      <c r="BG43" s="4" t="s">
        <v>67</v>
      </c>
      <c r="BH43" s="3">
        <v>600</v>
      </c>
      <c r="BI43" s="3">
        <v>220</v>
      </c>
      <c r="BJ43" s="3">
        <v>12</v>
      </c>
      <c r="BK43" s="3">
        <v>19</v>
      </c>
      <c r="BL43" s="3">
        <v>156</v>
      </c>
      <c r="BM43" s="3">
        <v>92080</v>
      </c>
      <c r="BN43" s="3">
        <v>122</v>
      </c>
    </row>
    <row r="44" spans="2:66">
      <c r="B44" s="5"/>
      <c r="BB44" s="6"/>
      <c r="BF44" s="25" t="s">
        <v>68</v>
      </c>
      <c r="BG44" s="4" t="s">
        <v>69</v>
      </c>
      <c r="BH44" s="3">
        <v>96</v>
      </c>
      <c r="BI44" s="3">
        <v>100</v>
      </c>
      <c r="BJ44" s="3">
        <v>5</v>
      </c>
      <c r="BK44" s="3">
        <v>8</v>
      </c>
      <c r="BL44" s="3">
        <v>21.2</v>
      </c>
      <c r="BM44" s="3">
        <v>349</v>
      </c>
      <c r="BN44" s="3">
        <v>16.7</v>
      </c>
    </row>
    <row r="45" spans="2:66">
      <c r="B45" s="5"/>
      <c r="H45" s="19" t="s">
        <v>185</v>
      </c>
      <c r="BB45" s="6"/>
      <c r="BF45" s="25"/>
      <c r="BG45" s="4" t="s">
        <v>70</v>
      </c>
      <c r="BH45" s="3">
        <v>114</v>
      </c>
      <c r="BI45" s="3">
        <v>120</v>
      </c>
      <c r="BJ45" s="3">
        <v>5</v>
      </c>
      <c r="BK45" s="3">
        <v>8</v>
      </c>
      <c r="BL45" s="3">
        <v>25.3</v>
      </c>
      <c r="BM45" s="3">
        <v>606</v>
      </c>
      <c r="BN45" s="3">
        <v>19.899999999999999</v>
      </c>
    </row>
    <row r="46" spans="2:66">
      <c r="B46" s="5"/>
      <c r="H46" s="1" t="s">
        <v>201</v>
      </c>
      <c r="O46" s="21">
        <v>2E-3</v>
      </c>
      <c r="P46" s="21"/>
      <c r="Q46" s="21"/>
      <c r="R46" s="1" t="s">
        <v>2</v>
      </c>
      <c r="S46" s="8" t="s">
        <v>8</v>
      </c>
      <c r="T46" s="21">
        <v>78.5</v>
      </c>
      <c r="U46" s="21"/>
      <c r="V46" s="1" t="s">
        <v>199</v>
      </c>
      <c r="X46" s="8" t="s">
        <v>5</v>
      </c>
      <c r="Y46" s="22">
        <f>+O46*T46</f>
        <v>0.157</v>
      </c>
      <c r="Z46" s="22"/>
      <c r="AA46" s="22"/>
      <c r="AB46" s="1" t="s">
        <v>186</v>
      </c>
      <c r="BB46" s="6"/>
      <c r="BF46" s="25"/>
      <c r="BG46" s="4" t="s">
        <v>71</v>
      </c>
      <c r="BH46" s="3">
        <v>133</v>
      </c>
      <c r="BI46" s="3">
        <v>140</v>
      </c>
      <c r="BJ46" s="3">
        <v>5.5</v>
      </c>
      <c r="BK46" s="3">
        <v>8.5</v>
      </c>
      <c r="BL46" s="3">
        <v>31.4</v>
      </c>
      <c r="BM46" s="3">
        <v>1030</v>
      </c>
      <c r="BN46" s="3">
        <v>24.7</v>
      </c>
    </row>
    <row r="47" spans="2:66">
      <c r="B47" s="5"/>
      <c r="H47" s="1" t="s">
        <v>200</v>
      </c>
      <c r="O47" s="22">
        <f>+AT7/1000+AT10/2/1000</f>
        <v>0.10500000000000001</v>
      </c>
      <c r="P47" s="22"/>
      <c r="Q47" s="22"/>
      <c r="R47" s="1" t="s">
        <v>2</v>
      </c>
      <c r="S47" s="8" t="s">
        <v>8</v>
      </c>
      <c r="T47" s="22">
        <v>25</v>
      </c>
      <c r="U47" s="22"/>
      <c r="V47" s="1" t="s">
        <v>199</v>
      </c>
      <c r="X47" s="8" t="s">
        <v>5</v>
      </c>
      <c r="Y47" s="22">
        <f>+O47*T47</f>
        <v>2.6250000000000004</v>
      </c>
      <c r="Z47" s="22"/>
      <c r="AA47" s="22"/>
      <c r="AB47" s="1" t="s">
        <v>186</v>
      </c>
      <c r="BB47" s="6"/>
      <c r="BF47" s="25"/>
      <c r="BG47" s="4" t="s">
        <v>72</v>
      </c>
      <c r="BH47" s="3">
        <v>152</v>
      </c>
      <c r="BI47" s="3">
        <v>160</v>
      </c>
      <c r="BJ47" s="3">
        <v>6</v>
      </c>
      <c r="BK47" s="3">
        <v>9</v>
      </c>
      <c r="BL47" s="3">
        <v>38.799999999999997</v>
      </c>
      <c r="BM47" s="3">
        <v>1670</v>
      </c>
      <c r="BN47" s="3">
        <v>30.4</v>
      </c>
    </row>
    <row r="48" spans="2:66">
      <c r="B48" s="5"/>
      <c r="H48" s="1" t="s">
        <v>197</v>
      </c>
      <c r="O48" s="21">
        <v>0.03</v>
      </c>
      <c r="P48" s="21"/>
      <c r="Q48" s="21"/>
      <c r="R48" s="1" t="s">
        <v>2</v>
      </c>
      <c r="S48" s="8" t="s">
        <v>8</v>
      </c>
      <c r="T48" s="21">
        <v>22</v>
      </c>
      <c r="U48" s="21"/>
      <c r="V48" s="1" t="s">
        <v>199</v>
      </c>
      <c r="X48" s="8" t="s">
        <v>5</v>
      </c>
      <c r="Y48" s="22">
        <f>+O48*T48</f>
        <v>0.65999999999999992</v>
      </c>
      <c r="Z48" s="22"/>
      <c r="AA48" s="22"/>
      <c r="AB48" s="1" t="s">
        <v>186</v>
      </c>
      <c r="BB48" s="6"/>
      <c r="BF48" s="25"/>
      <c r="BG48" s="4" t="s">
        <v>73</v>
      </c>
      <c r="BH48" s="3">
        <v>171</v>
      </c>
      <c r="BI48" s="3">
        <v>180</v>
      </c>
      <c r="BJ48" s="3">
        <v>6</v>
      </c>
      <c r="BK48" s="3">
        <v>9.5</v>
      </c>
      <c r="BL48" s="3">
        <v>45.3</v>
      </c>
      <c r="BM48" s="3">
        <v>2510</v>
      </c>
      <c r="BN48" s="3">
        <v>35.5</v>
      </c>
    </row>
    <row r="49" spans="2:66">
      <c r="B49" s="5"/>
      <c r="H49" s="1" t="s">
        <v>198</v>
      </c>
      <c r="O49" s="21">
        <v>1.4999999999999999E-2</v>
      </c>
      <c r="P49" s="21"/>
      <c r="Q49" s="21"/>
      <c r="R49" s="1" t="s">
        <v>2</v>
      </c>
      <c r="S49" s="8" t="s">
        <v>8</v>
      </c>
      <c r="T49" s="22">
        <v>20</v>
      </c>
      <c r="U49" s="22"/>
      <c r="V49" s="1" t="s">
        <v>199</v>
      </c>
      <c r="X49" s="8" t="s">
        <v>5</v>
      </c>
      <c r="Y49" s="23">
        <f>+O49*T49</f>
        <v>0.3</v>
      </c>
      <c r="Z49" s="23"/>
      <c r="AA49" s="23"/>
      <c r="AB49" s="18" t="s">
        <v>186</v>
      </c>
      <c r="AC49" s="18"/>
      <c r="BB49" s="6"/>
      <c r="BF49" s="25"/>
      <c r="BG49" s="4" t="s">
        <v>74</v>
      </c>
      <c r="BH49" s="3">
        <v>190</v>
      </c>
      <c r="BI49" s="3">
        <v>200</v>
      </c>
      <c r="BJ49" s="3">
        <v>6.5</v>
      </c>
      <c r="BK49" s="3">
        <v>10</v>
      </c>
      <c r="BL49" s="3">
        <v>53.8</v>
      </c>
      <c r="BM49" s="3">
        <v>3690</v>
      </c>
      <c r="BN49" s="3">
        <v>42.3</v>
      </c>
    </row>
    <row r="50" spans="2:66">
      <c r="B50" s="5"/>
      <c r="X50" s="1" t="s">
        <v>187</v>
      </c>
      <c r="Y50" s="22">
        <f>SUM(Y46:AA49)</f>
        <v>3.742</v>
      </c>
      <c r="Z50" s="22"/>
      <c r="AA50" s="22"/>
      <c r="AB50" s="1" t="s">
        <v>186</v>
      </c>
      <c r="AE50" s="1" t="s">
        <v>188</v>
      </c>
      <c r="BB50" s="6"/>
      <c r="BF50" s="25"/>
      <c r="BG50" s="4" t="s">
        <v>75</v>
      </c>
      <c r="BH50" s="3">
        <v>210</v>
      </c>
      <c r="BI50" s="3">
        <v>220</v>
      </c>
      <c r="BJ50" s="3">
        <v>7</v>
      </c>
      <c r="BK50" s="3">
        <v>11</v>
      </c>
      <c r="BL50" s="3">
        <v>64.3</v>
      </c>
      <c r="BM50" s="3">
        <v>5410</v>
      </c>
      <c r="BN50" s="3">
        <v>50.5</v>
      </c>
    </row>
    <row r="51" spans="2:66">
      <c r="B51" s="5"/>
      <c r="X51" s="1" t="s">
        <v>187</v>
      </c>
      <c r="Y51" s="21">
        <v>5</v>
      </c>
      <c r="Z51" s="21"/>
      <c r="AA51" s="21"/>
      <c r="AB51" s="1" t="s">
        <v>186</v>
      </c>
      <c r="AE51" s="1" t="s">
        <v>189</v>
      </c>
      <c r="BB51" s="6"/>
      <c r="BF51" s="25"/>
      <c r="BG51" s="4" t="s">
        <v>76</v>
      </c>
      <c r="BH51" s="3">
        <v>230</v>
      </c>
      <c r="BI51" s="3">
        <v>240</v>
      </c>
      <c r="BJ51" s="3">
        <v>7.5</v>
      </c>
      <c r="BK51" s="3">
        <v>12</v>
      </c>
      <c r="BL51" s="3">
        <v>76.8</v>
      </c>
      <c r="BM51" s="3">
        <v>7760</v>
      </c>
      <c r="BN51" s="3">
        <v>60.3</v>
      </c>
    </row>
    <row r="52" spans="2:66">
      <c r="B52" s="5"/>
      <c r="V52" s="1" t="s">
        <v>190</v>
      </c>
      <c r="Y52" s="22">
        <f>SUM(Y50:AA51)</f>
        <v>8.7420000000000009</v>
      </c>
      <c r="Z52" s="22"/>
      <c r="AA52" s="22"/>
      <c r="AB52" s="1" t="s">
        <v>186</v>
      </c>
      <c r="AE52" s="1" t="s">
        <v>191</v>
      </c>
      <c r="BB52" s="6"/>
      <c r="BF52" s="25"/>
      <c r="BG52" s="4" t="s">
        <v>77</v>
      </c>
      <c r="BH52" s="3">
        <v>250</v>
      </c>
      <c r="BI52" s="3">
        <v>260</v>
      </c>
      <c r="BJ52" s="3">
        <v>7.5</v>
      </c>
      <c r="BK52" s="3">
        <v>12.5</v>
      </c>
      <c r="BL52" s="3">
        <v>86.8</v>
      </c>
      <c r="BM52" s="3">
        <v>10450</v>
      </c>
      <c r="BN52" s="3">
        <v>68.2</v>
      </c>
    </row>
    <row r="53" spans="2:66">
      <c r="B53" s="5"/>
      <c r="L53" s="1" t="s">
        <v>190</v>
      </c>
      <c r="O53" s="22">
        <f>+Y52</f>
        <v>8.7420000000000009</v>
      </c>
      <c r="P53" s="22"/>
      <c r="Q53" s="22"/>
      <c r="R53" s="1" t="s">
        <v>186</v>
      </c>
      <c r="T53" s="8" t="s">
        <v>8</v>
      </c>
      <c r="U53" s="22">
        <f>+AT28</f>
        <v>4</v>
      </c>
      <c r="V53" s="22"/>
      <c r="W53" s="1" t="s">
        <v>2</v>
      </c>
      <c r="X53" s="8" t="s">
        <v>5</v>
      </c>
      <c r="Y53" s="22">
        <f>O53*U53</f>
        <v>34.968000000000004</v>
      </c>
      <c r="Z53" s="22"/>
      <c r="AA53" s="22"/>
      <c r="AB53" s="1" t="s">
        <v>160</v>
      </c>
      <c r="AE53" s="1" t="s">
        <v>192</v>
      </c>
      <c r="BB53" s="6"/>
      <c r="BF53" s="25"/>
      <c r="BG53" s="4" t="s">
        <v>78</v>
      </c>
      <c r="BH53" s="3">
        <v>270</v>
      </c>
      <c r="BI53" s="3">
        <v>280</v>
      </c>
      <c r="BJ53" s="3">
        <v>8</v>
      </c>
      <c r="BK53" s="3">
        <v>13</v>
      </c>
      <c r="BL53" s="3">
        <v>97.3</v>
      </c>
      <c r="BM53" s="3">
        <v>13670</v>
      </c>
      <c r="BN53" s="3">
        <v>76.400000000000006</v>
      </c>
    </row>
    <row r="54" spans="2:66">
      <c r="B54" s="5"/>
      <c r="W54" s="1" t="s">
        <v>194</v>
      </c>
      <c r="Y54" s="22">
        <f>INDEX($BN$3:$BN$117,MATCH(Q36,$BG$3:$BG$117,0),0)/100</f>
        <v>0.26200000000000001</v>
      </c>
      <c r="Z54" s="22"/>
      <c r="AA54" s="22"/>
      <c r="AB54" s="1" t="s">
        <v>160</v>
      </c>
      <c r="AE54" s="1" t="s">
        <v>193</v>
      </c>
      <c r="BB54" s="6"/>
      <c r="BF54" s="25"/>
      <c r="BG54" s="4" t="s">
        <v>79</v>
      </c>
      <c r="BH54" s="3">
        <v>290</v>
      </c>
      <c r="BI54" s="3">
        <v>300</v>
      </c>
      <c r="BJ54" s="3">
        <v>8.5</v>
      </c>
      <c r="BK54" s="3">
        <v>14</v>
      </c>
      <c r="BL54" s="3">
        <v>113</v>
      </c>
      <c r="BM54" s="3">
        <v>18260</v>
      </c>
      <c r="BN54" s="3">
        <v>88.3</v>
      </c>
    </row>
    <row r="55" spans="2:66">
      <c r="B55" s="5"/>
      <c r="U55" s="1" t="s">
        <v>195</v>
      </c>
      <c r="Y55" s="22">
        <f>Y54+Y53</f>
        <v>35.230000000000004</v>
      </c>
      <c r="Z55" s="22"/>
      <c r="AA55" s="22"/>
      <c r="AB55" s="1" t="s">
        <v>160</v>
      </c>
      <c r="AE55" s="1" t="s">
        <v>196</v>
      </c>
      <c r="BB55" s="6"/>
      <c r="BF55" s="25"/>
      <c r="BG55" s="4" t="s">
        <v>80</v>
      </c>
      <c r="BH55" s="3">
        <v>310</v>
      </c>
      <c r="BI55" s="3">
        <v>300</v>
      </c>
      <c r="BJ55" s="3">
        <v>9</v>
      </c>
      <c r="BK55" s="3">
        <v>15.5</v>
      </c>
      <c r="BL55" s="3">
        <v>124</v>
      </c>
      <c r="BM55" s="3">
        <v>22930</v>
      </c>
      <c r="BN55" s="3">
        <v>97.6</v>
      </c>
    </row>
    <row r="56" spans="2:66">
      <c r="B56" s="5"/>
      <c r="J56" s="1" t="s">
        <v>202</v>
      </c>
      <c r="L56" s="22">
        <f>+Y55</f>
        <v>35.230000000000004</v>
      </c>
      <c r="M56" s="22"/>
      <c r="N56" s="22"/>
      <c r="O56" s="1" t="s">
        <v>160</v>
      </c>
      <c r="BB56" s="6"/>
      <c r="BF56" s="25"/>
      <c r="BG56" s="4" t="s">
        <v>81</v>
      </c>
      <c r="BH56" s="3">
        <v>330</v>
      </c>
      <c r="BI56" s="3">
        <v>300</v>
      </c>
      <c r="BJ56" s="3">
        <v>9.5</v>
      </c>
      <c r="BK56" s="3">
        <v>16.5</v>
      </c>
      <c r="BL56" s="3">
        <v>133</v>
      </c>
      <c r="BM56" s="3">
        <v>27690</v>
      </c>
      <c r="BN56" s="3">
        <v>105</v>
      </c>
    </row>
    <row r="57" spans="2:66">
      <c r="B57" s="5"/>
      <c r="Y57" s="1" t="s">
        <v>203</v>
      </c>
      <c r="BB57" s="6"/>
      <c r="BF57" s="25"/>
      <c r="BG57" s="4" t="s">
        <v>82</v>
      </c>
      <c r="BH57" s="3">
        <v>350</v>
      </c>
      <c r="BI57" s="3">
        <v>300</v>
      </c>
      <c r="BJ57" s="3">
        <v>10</v>
      </c>
      <c r="BK57" s="3">
        <v>17.5</v>
      </c>
      <c r="BL57" s="3">
        <v>143</v>
      </c>
      <c r="BM57" s="3">
        <v>33090</v>
      </c>
      <c r="BN57" s="3">
        <v>112</v>
      </c>
    </row>
    <row r="58" spans="2:66">
      <c r="B58" s="5"/>
      <c r="Y58" s="1" t="s">
        <v>161</v>
      </c>
      <c r="AA58" s="22">
        <f>+L56</f>
        <v>35.230000000000004</v>
      </c>
      <c r="AB58" s="22"/>
      <c r="AC58" s="22"/>
      <c r="AD58" s="8" t="s">
        <v>8</v>
      </c>
      <c r="AE58" s="22">
        <f>+N60</f>
        <v>6</v>
      </c>
      <c r="AF58" s="22"/>
      <c r="AG58" s="1" t="s">
        <v>162</v>
      </c>
      <c r="AH58" s="1">
        <v>8</v>
      </c>
      <c r="AI58" s="8" t="s">
        <v>5</v>
      </c>
      <c r="AJ58" s="22">
        <f>+AA58*AE58^2/AH58</f>
        <v>158.53500000000003</v>
      </c>
      <c r="AK58" s="22"/>
      <c r="AL58" s="22"/>
      <c r="AM58" s="1" t="s">
        <v>163</v>
      </c>
      <c r="BB58" s="6"/>
      <c r="BF58" s="25"/>
      <c r="BG58" s="4" t="s">
        <v>83</v>
      </c>
      <c r="BH58" s="3">
        <v>390</v>
      </c>
      <c r="BI58" s="3">
        <v>300</v>
      </c>
      <c r="BJ58" s="3">
        <v>11</v>
      </c>
      <c r="BK58" s="3">
        <v>19</v>
      </c>
      <c r="BL58" s="3">
        <v>159</v>
      </c>
      <c r="BM58" s="3">
        <v>45070</v>
      </c>
      <c r="BN58" s="3">
        <v>125</v>
      </c>
    </row>
    <row r="59" spans="2:66">
      <c r="B59" s="5"/>
      <c r="Y59" s="1" t="s">
        <v>204</v>
      </c>
      <c r="AD59" s="22">
        <f>+AA58</f>
        <v>35.230000000000004</v>
      </c>
      <c r="AE59" s="22"/>
      <c r="AF59" s="22"/>
      <c r="AG59" s="8" t="s">
        <v>8</v>
      </c>
      <c r="AH59" s="22">
        <f>+AE58</f>
        <v>6</v>
      </c>
      <c r="AI59" s="22"/>
      <c r="AJ59" s="1" t="s">
        <v>4</v>
      </c>
      <c r="AK59" s="1">
        <v>2</v>
      </c>
      <c r="AL59" s="8" t="s">
        <v>5</v>
      </c>
      <c r="AM59" s="22">
        <f>+AD59*AH59/AK59</f>
        <v>105.69000000000001</v>
      </c>
      <c r="AN59" s="22"/>
      <c r="AO59" s="22"/>
      <c r="AP59" s="1" t="s">
        <v>164</v>
      </c>
      <c r="BB59" s="6"/>
      <c r="BF59" s="25"/>
      <c r="BG59" s="4" t="s">
        <v>84</v>
      </c>
      <c r="BH59" s="3">
        <v>440</v>
      </c>
      <c r="BI59" s="3">
        <v>300</v>
      </c>
      <c r="BJ59" s="3">
        <v>11.5</v>
      </c>
      <c r="BK59" s="3">
        <v>21</v>
      </c>
      <c r="BL59" s="3">
        <v>178</v>
      </c>
      <c r="BM59" s="3">
        <v>63720</v>
      </c>
      <c r="BN59" s="3">
        <v>140</v>
      </c>
    </row>
    <row r="60" spans="2:66">
      <c r="B60" s="5"/>
      <c r="M60" s="1" t="s">
        <v>165</v>
      </c>
      <c r="N60" s="22">
        <f>+AK42</f>
        <v>6</v>
      </c>
      <c r="O60" s="22"/>
      <c r="P60" s="1" t="s">
        <v>2</v>
      </c>
      <c r="BB60" s="6"/>
      <c r="BF60" s="25"/>
      <c r="BG60" s="4" t="s">
        <v>85</v>
      </c>
      <c r="BH60" s="3">
        <v>490</v>
      </c>
      <c r="BI60" s="3">
        <v>300</v>
      </c>
      <c r="BJ60" s="3">
        <v>12</v>
      </c>
      <c r="BK60" s="3">
        <v>23</v>
      </c>
      <c r="BL60" s="3">
        <v>198</v>
      </c>
      <c r="BM60" s="3">
        <v>86970</v>
      </c>
      <c r="BN60" s="3">
        <v>155</v>
      </c>
    </row>
    <row r="61" spans="2:66">
      <c r="B61" s="5"/>
      <c r="BB61" s="6"/>
      <c r="BF61" s="25"/>
      <c r="BG61" s="4" t="s">
        <v>86</v>
      </c>
      <c r="BH61" s="3">
        <v>540</v>
      </c>
      <c r="BI61" s="3">
        <v>300</v>
      </c>
      <c r="BJ61" s="3">
        <v>12.5</v>
      </c>
      <c r="BK61" s="3">
        <v>24</v>
      </c>
      <c r="BL61" s="3">
        <v>212</v>
      </c>
      <c r="BM61" s="3">
        <v>111900</v>
      </c>
      <c r="BN61" s="3">
        <v>166</v>
      </c>
    </row>
    <row r="62" spans="2:66">
      <c r="B62" s="5"/>
      <c r="H62" s="1" t="s">
        <v>169</v>
      </c>
      <c r="BB62" s="6"/>
      <c r="BF62" s="25"/>
      <c r="BG62" s="4" t="s">
        <v>87</v>
      </c>
      <c r="BH62" s="3">
        <v>590</v>
      </c>
      <c r="BI62" s="3">
        <v>300</v>
      </c>
      <c r="BJ62" s="3">
        <v>13</v>
      </c>
      <c r="BK62" s="3">
        <v>25</v>
      </c>
      <c r="BL62" s="3">
        <v>226</v>
      </c>
      <c r="BM62" s="3">
        <v>141200</v>
      </c>
      <c r="BN62" s="3">
        <v>178</v>
      </c>
    </row>
    <row r="63" spans="2:66">
      <c r="B63" s="5"/>
      <c r="H63" s="1" t="s">
        <v>178</v>
      </c>
      <c r="L63" s="22">
        <f>+AK42</f>
        <v>6</v>
      </c>
      <c r="M63" s="22"/>
      <c r="N63" s="8" t="s">
        <v>4</v>
      </c>
      <c r="O63" s="1">
        <v>8</v>
      </c>
      <c r="P63" s="8" t="s">
        <v>5</v>
      </c>
      <c r="Q63" s="22">
        <f>+L63/O63</f>
        <v>0.75</v>
      </c>
      <c r="R63" s="22"/>
      <c r="S63" s="1" t="s">
        <v>2</v>
      </c>
      <c r="BB63" s="6"/>
      <c r="BF63" s="25"/>
      <c r="BG63" s="4" t="s">
        <v>88</v>
      </c>
      <c r="BH63" s="3">
        <v>640</v>
      </c>
      <c r="BI63" s="3">
        <v>300</v>
      </c>
      <c r="BJ63" s="3">
        <v>13.5</v>
      </c>
      <c r="BK63" s="3">
        <v>26</v>
      </c>
      <c r="BL63" s="3">
        <v>242</v>
      </c>
      <c r="BM63" s="3">
        <v>175200</v>
      </c>
      <c r="BN63" s="3">
        <v>190</v>
      </c>
    </row>
    <row r="64" spans="2:66">
      <c r="B64" s="5"/>
      <c r="H64" s="1" t="s">
        <v>179</v>
      </c>
      <c r="L64" s="22">
        <f>+AT28</f>
        <v>4</v>
      </c>
      <c r="M64" s="22"/>
      <c r="N64" s="8" t="s">
        <v>4</v>
      </c>
      <c r="O64" s="1">
        <v>2</v>
      </c>
      <c r="P64" s="8" t="s">
        <v>5</v>
      </c>
      <c r="Q64" s="22">
        <f>+L64/O64</f>
        <v>2</v>
      </c>
      <c r="R64" s="22"/>
      <c r="S64" s="1" t="s">
        <v>2</v>
      </c>
      <c r="BB64" s="6"/>
      <c r="BF64" s="25"/>
      <c r="BG64" s="4" t="s">
        <v>89</v>
      </c>
      <c r="BH64" s="3">
        <v>690</v>
      </c>
      <c r="BI64" s="3">
        <v>300</v>
      </c>
      <c r="BJ64" s="3">
        <v>14.5</v>
      </c>
      <c r="BK64" s="3">
        <v>27</v>
      </c>
      <c r="BL64" s="3">
        <v>260</v>
      </c>
      <c r="BM64" s="3">
        <v>215300</v>
      </c>
      <c r="BN64" s="3">
        <v>204</v>
      </c>
    </row>
    <row r="65" spans="2:66">
      <c r="B65" s="5"/>
      <c r="H65" s="1" t="s">
        <v>180</v>
      </c>
      <c r="K65" s="22">
        <f>+Q63</f>
        <v>0.75</v>
      </c>
      <c r="L65" s="22"/>
      <c r="M65" s="8" t="s">
        <v>6</v>
      </c>
      <c r="N65" s="22">
        <f>+Q64</f>
        <v>2</v>
      </c>
      <c r="O65" s="22"/>
      <c r="P65" s="1" t="s">
        <v>7</v>
      </c>
      <c r="Q65" s="22">
        <f>MIN(K65,N65)</f>
        <v>0.75</v>
      </c>
      <c r="R65" s="22"/>
      <c r="S65" s="1" t="s">
        <v>2</v>
      </c>
      <c r="BB65" s="6"/>
      <c r="BF65" s="25"/>
      <c r="BG65" s="4" t="s">
        <v>90</v>
      </c>
      <c r="BH65" s="3">
        <v>790</v>
      </c>
      <c r="BI65" s="3">
        <v>300</v>
      </c>
      <c r="BJ65" s="3">
        <v>15</v>
      </c>
      <c r="BK65" s="3">
        <v>28</v>
      </c>
      <c r="BL65" s="3">
        <v>286</v>
      </c>
      <c r="BM65" s="3">
        <v>303400</v>
      </c>
      <c r="BN65" s="3">
        <v>224</v>
      </c>
    </row>
    <row r="66" spans="2:66">
      <c r="B66" s="5"/>
      <c r="H66" s="1" t="s">
        <v>181</v>
      </c>
      <c r="J66" s="22">
        <f>+Q65</f>
        <v>0.75</v>
      </c>
      <c r="K66" s="22"/>
      <c r="L66" s="8" t="s">
        <v>8</v>
      </c>
      <c r="M66" s="1">
        <v>2</v>
      </c>
      <c r="N66" s="8" t="s">
        <v>5</v>
      </c>
      <c r="O66" s="22">
        <f>+J66*M66</f>
        <v>1.5</v>
      </c>
      <c r="P66" s="22"/>
      <c r="Q66" s="1" t="s">
        <v>2</v>
      </c>
      <c r="S66" s="1" t="s">
        <v>9</v>
      </c>
      <c r="BB66" s="6"/>
      <c r="BF66" s="25"/>
      <c r="BG66" s="4" t="s">
        <v>91</v>
      </c>
      <c r="BH66" s="3">
        <v>890</v>
      </c>
      <c r="BI66" s="3">
        <v>300</v>
      </c>
      <c r="BJ66" s="3">
        <v>16</v>
      </c>
      <c r="BK66" s="3">
        <v>30</v>
      </c>
      <c r="BL66" s="3">
        <v>321</v>
      </c>
      <c r="BM66" s="3">
        <v>422100</v>
      </c>
      <c r="BN66" s="3">
        <v>252</v>
      </c>
    </row>
    <row r="67" spans="2:66">
      <c r="B67" s="5"/>
      <c r="H67" s="9" t="s">
        <v>15</v>
      </c>
      <c r="K67" s="10">
        <v>30</v>
      </c>
      <c r="L67" s="9" t="s">
        <v>16</v>
      </c>
      <c r="BB67" s="6"/>
      <c r="BF67" s="25"/>
      <c r="BG67" s="4" t="s">
        <v>92</v>
      </c>
      <c r="BH67" s="3">
        <v>990</v>
      </c>
      <c r="BI67" s="3">
        <v>300</v>
      </c>
      <c r="BJ67" s="3">
        <v>16.5</v>
      </c>
      <c r="BK67" s="3">
        <v>31</v>
      </c>
      <c r="BL67" s="3">
        <v>347</v>
      </c>
      <c r="BM67" s="3">
        <v>553800</v>
      </c>
      <c r="BN67" s="3">
        <v>272</v>
      </c>
    </row>
    <row r="68" spans="2:66">
      <c r="B68" s="5"/>
      <c r="H68" s="1" t="s">
        <v>10</v>
      </c>
      <c r="X68" s="22">
        <v>3250</v>
      </c>
      <c r="Y68" s="22"/>
      <c r="Z68" s="1" t="s">
        <v>11</v>
      </c>
      <c r="AB68" s="1">
        <f>+K67</f>
        <v>30</v>
      </c>
      <c r="AC68" s="1" t="s">
        <v>12</v>
      </c>
      <c r="AD68" s="22">
        <v>14000</v>
      </c>
      <c r="AE68" s="22"/>
      <c r="AF68" s="22"/>
      <c r="AG68" s="8" t="s">
        <v>5</v>
      </c>
      <c r="AH68" s="26">
        <f>X68*SQRT(AB68)+AD68</f>
        <v>31800.983118917899</v>
      </c>
      <c r="AI68" s="26"/>
      <c r="AJ68" s="26"/>
      <c r="AK68" s="1" t="s">
        <v>13</v>
      </c>
      <c r="AN68" s="22">
        <f>+AH68/10</f>
        <v>3180.0983118917898</v>
      </c>
      <c r="AO68" s="22"/>
      <c r="AP68" s="22"/>
      <c r="AQ68" s="1" t="s">
        <v>14</v>
      </c>
      <c r="BB68" s="6"/>
      <c r="BF68" s="25" t="s">
        <v>93</v>
      </c>
      <c r="BG68" s="4" t="s">
        <v>94</v>
      </c>
      <c r="BH68" s="3">
        <v>100</v>
      </c>
      <c r="BI68" s="3">
        <v>100</v>
      </c>
      <c r="BJ68" s="3">
        <v>6</v>
      </c>
      <c r="BK68" s="3">
        <v>10</v>
      </c>
      <c r="BL68" s="3">
        <v>26</v>
      </c>
      <c r="BM68" s="3">
        <v>450</v>
      </c>
      <c r="BN68" s="3">
        <v>20.399999999999999</v>
      </c>
    </row>
    <row r="69" spans="2:66">
      <c r="B69" s="5"/>
      <c r="H69" s="1" t="s">
        <v>17</v>
      </c>
      <c r="J69" s="22">
        <v>200000</v>
      </c>
      <c r="K69" s="22"/>
      <c r="L69" s="22"/>
      <c r="M69" s="1" t="s">
        <v>167</v>
      </c>
      <c r="P69" s="22">
        <f>+J69/1000*100</f>
        <v>20000</v>
      </c>
      <c r="Q69" s="22"/>
      <c r="R69" s="22"/>
      <c r="S69" s="1" t="s">
        <v>14</v>
      </c>
      <c r="BB69" s="6"/>
      <c r="BF69" s="25"/>
      <c r="BG69" s="4" t="s">
        <v>95</v>
      </c>
      <c r="BH69" s="3">
        <v>120</v>
      </c>
      <c r="BI69" s="3">
        <v>120</v>
      </c>
      <c r="BJ69" s="3">
        <v>6.5</v>
      </c>
      <c r="BK69" s="3">
        <v>11</v>
      </c>
      <c r="BL69" s="3">
        <v>34</v>
      </c>
      <c r="BM69" s="3">
        <v>864</v>
      </c>
      <c r="BN69" s="3">
        <v>26.7</v>
      </c>
    </row>
    <row r="70" spans="2:66">
      <c r="B70" s="5"/>
      <c r="H70" s="1" t="s">
        <v>18</v>
      </c>
      <c r="J70" s="8"/>
      <c r="K70" s="8"/>
      <c r="L70" s="22">
        <f>+AH68</f>
        <v>31800.983118917899</v>
      </c>
      <c r="M70" s="22"/>
      <c r="N70" s="22"/>
      <c r="O70" s="1" t="s">
        <v>4</v>
      </c>
      <c r="P70" s="22">
        <f>+J69</f>
        <v>200000</v>
      </c>
      <c r="Q70" s="22"/>
      <c r="R70" s="22"/>
      <c r="S70" s="8" t="s">
        <v>5</v>
      </c>
      <c r="T70" s="22">
        <f>+L70/P70</f>
        <v>0.15900491559458949</v>
      </c>
      <c r="U70" s="22"/>
      <c r="V70" s="22"/>
      <c r="BB70" s="6"/>
      <c r="BF70" s="25"/>
      <c r="BG70" s="4" t="s">
        <v>96</v>
      </c>
      <c r="BH70" s="3">
        <v>140</v>
      </c>
      <c r="BI70" s="3">
        <v>140</v>
      </c>
      <c r="BJ70" s="3">
        <v>7</v>
      </c>
      <c r="BK70" s="3">
        <v>12</v>
      </c>
      <c r="BL70" s="3">
        <v>43</v>
      </c>
      <c r="BM70" s="3">
        <v>1510</v>
      </c>
      <c r="BN70" s="3">
        <v>33.700000000000003</v>
      </c>
    </row>
    <row r="71" spans="2:66">
      <c r="B71" s="5"/>
      <c r="H71" s="1" t="s">
        <v>177</v>
      </c>
      <c r="S71" s="22">
        <f>+O66</f>
        <v>1.5</v>
      </c>
      <c r="T71" s="22"/>
      <c r="U71" s="8" t="s">
        <v>8</v>
      </c>
      <c r="V71" s="22">
        <f>+T70</f>
        <v>0.15900491559458949</v>
      </c>
      <c r="W71" s="22"/>
      <c r="X71" s="22"/>
      <c r="Y71" s="8" t="s">
        <v>5</v>
      </c>
      <c r="Z71" s="22">
        <f>+S71*V71</f>
        <v>0.23850737339188421</v>
      </c>
      <c r="AA71" s="22"/>
      <c r="AB71" s="22"/>
      <c r="AC71" s="1" t="s">
        <v>2</v>
      </c>
      <c r="BB71" s="6"/>
      <c r="BF71" s="25"/>
      <c r="BG71" s="4" t="s">
        <v>97</v>
      </c>
      <c r="BH71" s="3">
        <v>160</v>
      </c>
      <c r="BI71" s="3">
        <v>160</v>
      </c>
      <c r="BJ71" s="3">
        <v>8</v>
      </c>
      <c r="BK71" s="3">
        <v>13</v>
      </c>
      <c r="BL71" s="3">
        <v>54.3</v>
      </c>
      <c r="BM71" s="3">
        <v>2490</v>
      </c>
      <c r="BN71" s="3">
        <v>42.6</v>
      </c>
    </row>
    <row r="72" spans="2:66">
      <c r="B72" s="5"/>
      <c r="H72" s="1" t="s">
        <v>19</v>
      </c>
      <c r="BB72" s="6"/>
      <c r="BF72" s="25"/>
      <c r="BG72" s="4" t="s">
        <v>98</v>
      </c>
      <c r="BH72" s="3">
        <v>180</v>
      </c>
      <c r="BI72" s="3">
        <v>180</v>
      </c>
      <c r="BJ72" s="3">
        <v>8.5</v>
      </c>
      <c r="BK72" s="3">
        <v>14</v>
      </c>
      <c r="BL72" s="3">
        <v>65.3</v>
      </c>
      <c r="BM72" s="3">
        <v>3830</v>
      </c>
      <c r="BN72" s="3">
        <v>51.2</v>
      </c>
    </row>
    <row r="73" spans="2:66">
      <c r="B73" s="5"/>
      <c r="H73" s="1" t="s">
        <v>20</v>
      </c>
      <c r="J73" s="22">
        <f>+G36*100</f>
        <v>3340</v>
      </c>
      <c r="K73" s="22"/>
      <c r="L73" s="22"/>
      <c r="M73" s="8" t="s">
        <v>8</v>
      </c>
      <c r="N73" s="22">
        <f>+X35/2</f>
        <v>110</v>
      </c>
      <c r="O73" s="22"/>
      <c r="P73" s="8" t="s">
        <v>152</v>
      </c>
      <c r="Q73" s="22">
        <f>+O25</f>
        <v>238.50737339188422</v>
      </c>
      <c r="R73" s="22"/>
      <c r="S73" s="8" t="s">
        <v>8</v>
      </c>
      <c r="T73" s="22">
        <f>+W28</f>
        <v>80</v>
      </c>
      <c r="U73" s="22"/>
      <c r="V73" s="8" t="s">
        <v>8</v>
      </c>
      <c r="W73" s="22">
        <f>+X35+W30+W28/2</f>
        <v>310</v>
      </c>
      <c r="X73" s="22"/>
      <c r="Y73" s="1" t="s">
        <v>153</v>
      </c>
      <c r="Z73" s="22">
        <f>+J73</f>
        <v>3340</v>
      </c>
      <c r="AA73" s="22"/>
      <c r="AB73" s="22"/>
      <c r="AC73" s="8" t="s">
        <v>152</v>
      </c>
      <c r="AD73" s="22">
        <f>+Q73</f>
        <v>238.50737339188422</v>
      </c>
      <c r="AE73" s="22"/>
      <c r="AF73" s="8" t="s">
        <v>8</v>
      </c>
      <c r="AG73" s="22">
        <f>+T73</f>
        <v>80</v>
      </c>
      <c r="AH73" s="22"/>
      <c r="AI73" s="1" t="s">
        <v>7</v>
      </c>
      <c r="AJ73" s="22">
        <f>(J73*N73+Q73*T73*W73)/(Z73+AD73*AG73)</f>
        <v>280.20595783460732</v>
      </c>
      <c r="AK73" s="22"/>
      <c r="AL73" s="22"/>
      <c r="AM73" s="1" t="s">
        <v>0</v>
      </c>
      <c r="BB73" s="6"/>
      <c r="BF73" s="25"/>
      <c r="BG73" s="4" t="s">
        <v>99</v>
      </c>
      <c r="BH73" s="3">
        <v>200</v>
      </c>
      <c r="BI73" s="3">
        <v>200</v>
      </c>
      <c r="BJ73" s="3">
        <v>9</v>
      </c>
      <c r="BK73" s="3">
        <v>15</v>
      </c>
      <c r="BL73" s="3">
        <v>78.099999999999994</v>
      </c>
      <c r="BM73" s="3">
        <v>5700</v>
      </c>
      <c r="BN73" s="3">
        <v>61.3</v>
      </c>
    </row>
    <row r="74" spans="2:66">
      <c r="B74" s="5"/>
      <c r="H74" s="1" t="s">
        <v>154</v>
      </c>
      <c r="BB74" s="6"/>
      <c r="BF74" s="25"/>
      <c r="BG74" s="4" t="s">
        <v>100</v>
      </c>
      <c r="BH74" s="3">
        <v>220</v>
      </c>
      <c r="BI74" s="3">
        <v>220</v>
      </c>
      <c r="BJ74" s="3">
        <v>9.5</v>
      </c>
      <c r="BK74" s="3">
        <v>16</v>
      </c>
      <c r="BL74" s="3">
        <v>91</v>
      </c>
      <c r="BM74" s="3">
        <v>8090</v>
      </c>
      <c r="BN74" s="3">
        <v>71.5</v>
      </c>
    </row>
    <row r="75" spans="2:66">
      <c r="B75" s="5"/>
      <c r="H75" s="13" t="s">
        <v>149</v>
      </c>
      <c r="J75" s="22">
        <f>+H37</f>
        <v>2770</v>
      </c>
      <c r="K75" s="22"/>
      <c r="L75" s="22"/>
      <c r="M75" s="8" t="s">
        <v>152</v>
      </c>
      <c r="N75" s="22">
        <f>+G36</f>
        <v>33.4</v>
      </c>
      <c r="O75" s="22"/>
      <c r="P75" s="22"/>
      <c r="Q75" s="8" t="s">
        <v>8</v>
      </c>
      <c r="R75" s="22">
        <f>+AJ73/10-X35/10/2</f>
        <v>17.020595783460731</v>
      </c>
      <c r="S75" s="22"/>
      <c r="T75" s="1" t="s">
        <v>155</v>
      </c>
      <c r="U75" s="22">
        <f>+O25/10</f>
        <v>23.85073733918842</v>
      </c>
      <c r="V75" s="22"/>
      <c r="W75" s="8" t="s">
        <v>8</v>
      </c>
      <c r="X75" s="22">
        <f>+W28/10</f>
        <v>8</v>
      </c>
      <c r="Y75" s="22"/>
      <c r="Z75" s="1" t="s">
        <v>156</v>
      </c>
      <c r="AA75" s="1">
        <v>12</v>
      </c>
      <c r="AB75" s="8" t="s">
        <v>152</v>
      </c>
      <c r="AC75" s="22">
        <f>+U75</f>
        <v>23.85073733918842</v>
      </c>
      <c r="AD75" s="22"/>
      <c r="AE75" s="8" t="s">
        <v>8</v>
      </c>
      <c r="AF75" s="22">
        <f>+X75</f>
        <v>8</v>
      </c>
      <c r="AG75" s="22"/>
      <c r="AH75" s="8" t="s">
        <v>8</v>
      </c>
      <c r="AI75" s="22">
        <f>(X35+W30+W28-AJ73-W28/2)/10</f>
        <v>2.979404216539268</v>
      </c>
      <c r="AJ75" s="22"/>
      <c r="AK75" s="1" t="s">
        <v>157</v>
      </c>
      <c r="AL75" s="22">
        <f>J75+N75*R75^2+U75*X75^3/AA75+AC75*AF75*AI75^2</f>
        <v>15157.389443157139</v>
      </c>
      <c r="AM75" s="22"/>
      <c r="AN75" s="22"/>
      <c r="AO75" s="1" t="s">
        <v>151</v>
      </c>
      <c r="BB75" s="6"/>
      <c r="BF75" s="25"/>
      <c r="BG75" s="4" t="s">
        <v>101</v>
      </c>
      <c r="BH75" s="3">
        <v>240</v>
      </c>
      <c r="BI75" s="3">
        <v>240</v>
      </c>
      <c r="BJ75" s="3">
        <v>10</v>
      </c>
      <c r="BK75" s="3">
        <v>17</v>
      </c>
      <c r="BL75" s="3">
        <v>106</v>
      </c>
      <c r="BM75" s="3">
        <v>11260</v>
      </c>
      <c r="BN75" s="3">
        <v>83.2</v>
      </c>
    </row>
    <row r="76" spans="2:66">
      <c r="B76" s="5"/>
      <c r="H76" s="1" t="s">
        <v>205</v>
      </c>
      <c r="BB76" s="6"/>
      <c r="BF76" s="25"/>
      <c r="BG76" s="4" t="s">
        <v>102</v>
      </c>
      <c r="BH76" s="3">
        <v>260</v>
      </c>
      <c r="BI76" s="3">
        <v>260</v>
      </c>
      <c r="BJ76" s="3">
        <v>10</v>
      </c>
      <c r="BK76" s="3">
        <v>17.5</v>
      </c>
      <c r="BL76" s="3">
        <v>118</v>
      </c>
      <c r="BM76" s="3">
        <v>14920</v>
      </c>
      <c r="BN76" s="3">
        <v>93</v>
      </c>
    </row>
    <row r="77" spans="2:66">
      <c r="B77" s="5"/>
      <c r="H77" s="1" t="s">
        <v>159</v>
      </c>
      <c r="I77" s="1">
        <v>5</v>
      </c>
      <c r="J77" s="8" t="s">
        <v>8</v>
      </c>
      <c r="K77" s="22">
        <f>+L56/100</f>
        <v>0.35230000000000006</v>
      </c>
      <c r="L77" s="22"/>
      <c r="M77" s="22"/>
      <c r="N77" s="8" t="s">
        <v>8</v>
      </c>
      <c r="O77" s="22">
        <f>+N60*100</f>
        <v>600</v>
      </c>
      <c r="P77" s="22"/>
      <c r="Q77" s="1" t="s">
        <v>166</v>
      </c>
      <c r="R77" s="22">
        <v>384</v>
      </c>
      <c r="S77" s="22"/>
      <c r="T77" s="8" t="s">
        <v>8</v>
      </c>
      <c r="U77" s="22">
        <f>+P69</f>
        <v>20000</v>
      </c>
      <c r="V77" s="22"/>
      <c r="W77" s="22"/>
      <c r="X77" s="8" t="s">
        <v>8</v>
      </c>
      <c r="Y77" s="22">
        <f>+AL75</f>
        <v>15157.389443157139</v>
      </c>
      <c r="Z77" s="22"/>
      <c r="AA77" s="22"/>
      <c r="AB77" s="1" t="s">
        <v>7</v>
      </c>
      <c r="AC77" s="22">
        <f>I77*K77*O77^4/(R77*U77*Y77)</f>
        <v>1.961110296167762</v>
      </c>
      <c r="AD77" s="22"/>
      <c r="AE77" s="22"/>
      <c r="AF77" s="1" t="s">
        <v>158</v>
      </c>
      <c r="AH77" s="1" t="s">
        <v>175</v>
      </c>
      <c r="BB77" s="6"/>
      <c r="BF77" s="25"/>
      <c r="BG77" s="4" t="s">
        <v>103</v>
      </c>
      <c r="BH77" s="3">
        <v>280</v>
      </c>
      <c r="BI77" s="3">
        <v>280</v>
      </c>
      <c r="BJ77" s="3">
        <v>10.5</v>
      </c>
      <c r="BK77" s="3">
        <v>18</v>
      </c>
      <c r="BL77" s="3">
        <v>131</v>
      </c>
      <c r="BM77" s="3">
        <v>19270</v>
      </c>
      <c r="BN77" s="3">
        <v>103</v>
      </c>
    </row>
    <row r="78" spans="2:66">
      <c r="B78" s="5"/>
      <c r="H78" s="1" t="s">
        <v>168</v>
      </c>
      <c r="M78" s="22">
        <f>+N60*100</f>
        <v>600</v>
      </c>
      <c r="N78" s="22"/>
      <c r="O78" s="22"/>
      <c r="P78" s="1" t="s">
        <v>4</v>
      </c>
      <c r="Q78" s="22">
        <v>300</v>
      </c>
      <c r="R78" s="22"/>
      <c r="S78" s="8" t="s">
        <v>5</v>
      </c>
      <c r="T78" s="22">
        <f>+M78/Q78</f>
        <v>2</v>
      </c>
      <c r="U78" s="22"/>
      <c r="V78" s="22"/>
      <c r="W78" s="1" t="s">
        <v>158</v>
      </c>
      <c r="Y78" s="1" t="s">
        <v>207</v>
      </c>
      <c r="AA78" s="1" t="s">
        <v>206</v>
      </c>
      <c r="BB78" s="6"/>
      <c r="BF78" s="25"/>
      <c r="BG78" s="4" t="s">
        <v>104</v>
      </c>
      <c r="BH78" s="3">
        <v>300</v>
      </c>
      <c r="BI78" s="3">
        <v>300</v>
      </c>
      <c r="BJ78" s="3">
        <v>11</v>
      </c>
      <c r="BK78" s="3">
        <v>19</v>
      </c>
      <c r="BL78" s="3">
        <v>149</v>
      </c>
      <c r="BM78" s="3">
        <v>25170</v>
      </c>
      <c r="BN78" s="3">
        <v>117</v>
      </c>
    </row>
    <row r="79" spans="2:66">
      <c r="B79" s="5"/>
      <c r="H79" s="1" t="s">
        <v>171</v>
      </c>
      <c r="J79" s="22">
        <f>MIN(T78,2.5)</f>
        <v>2</v>
      </c>
      <c r="K79" s="22"/>
      <c r="L79" s="22"/>
      <c r="M79" s="1" t="s">
        <v>158</v>
      </c>
      <c r="N79" s="8" t="str">
        <f>IF(J79&lt;P79,"&lt;","&gt;")</f>
        <v>&gt;</v>
      </c>
      <c r="O79" s="1" t="s">
        <v>159</v>
      </c>
      <c r="P79" s="22">
        <f>+AC77</f>
        <v>1.961110296167762</v>
      </c>
      <c r="Q79" s="22"/>
      <c r="R79" s="22"/>
      <c r="S79" s="1" t="s">
        <v>158</v>
      </c>
      <c r="U79" s="7" t="str">
        <f>IF(J79&gt;P79,"uygun.","uygun değil.profil artır.")</f>
        <v>uygun.</v>
      </c>
      <c r="BB79" s="6"/>
      <c r="BF79" s="25"/>
      <c r="BG79" s="4" t="s">
        <v>105</v>
      </c>
      <c r="BH79" s="3">
        <v>320</v>
      </c>
      <c r="BI79" s="3">
        <v>300</v>
      </c>
      <c r="BJ79" s="3">
        <v>11.5</v>
      </c>
      <c r="BK79" s="3">
        <v>20.5</v>
      </c>
      <c r="BL79" s="3">
        <v>161</v>
      </c>
      <c r="BM79" s="3">
        <v>30820</v>
      </c>
      <c r="BN79" s="3">
        <v>127</v>
      </c>
    </row>
    <row r="80" spans="2:66" ht="12" thickBot="1">
      <c r="B80" s="14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5"/>
      <c r="AO80" s="15"/>
      <c r="AP80" s="15"/>
      <c r="AQ80" s="15"/>
      <c r="AR80" s="15"/>
      <c r="AS80" s="15"/>
      <c r="AT80" s="15"/>
      <c r="AU80" s="15"/>
      <c r="AV80" s="15"/>
      <c r="AW80" s="15"/>
      <c r="AX80" s="15"/>
      <c r="AY80" s="15"/>
      <c r="AZ80" s="15"/>
      <c r="BA80" s="15"/>
      <c r="BB80" s="16"/>
      <c r="BF80" s="25"/>
      <c r="BG80" s="4" t="s">
        <v>106</v>
      </c>
      <c r="BH80" s="3">
        <v>340</v>
      </c>
      <c r="BI80" s="3">
        <v>300</v>
      </c>
      <c r="BJ80" s="3">
        <v>12</v>
      </c>
      <c r="BK80" s="3">
        <v>21.5</v>
      </c>
      <c r="BL80" s="3">
        <v>171</v>
      </c>
      <c r="BM80" s="3">
        <v>36660</v>
      </c>
      <c r="BN80" s="3">
        <v>134</v>
      </c>
    </row>
    <row r="81" spans="2:66">
      <c r="BF81" s="25"/>
      <c r="BG81" s="4" t="s">
        <v>107</v>
      </c>
      <c r="BH81" s="3">
        <v>360</v>
      </c>
      <c r="BI81" s="3">
        <v>300</v>
      </c>
      <c r="BJ81" s="3">
        <v>12.5</v>
      </c>
      <c r="BK81" s="3">
        <v>22.5</v>
      </c>
      <c r="BL81" s="3">
        <v>181</v>
      </c>
      <c r="BM81" s="3">
        <v>43190</v>
      </c>
      <c r="BN81" s="3">
        <v>142</v>
      </c>
    </row>
    <row r="82" spans="2:66">
      <c r="B82" s="1" t="s">
        <v>182</v>
      </c>
      <c r="BF82" s="25"/>
      <c r="BG82" s="4" t="s">
        <v>108</v>
      </c>
      <c r="BH82" s="3">
        <v>400</v>
      </c>
      <c r="BI82" s="3">
        <v>300</v>
      </c>
      <c r="BJ82" s="3">
        <v>13.5</v>
      </c>
      <c r="BK82" s="3">
        <v>24</v>
      </c>
      <c r="BL82" s="3">
        <v>198</v>
      </c>
      <c r="BM82" s="3">
        <v>57680</v>
      </c>
      <c r="BN82" s="3">
        <v>155</v>
      </c>
    </row>
    <row r="83" spans="2:66">
      <c r="B83" s="1" t="s">
        <v>183</v>
      </c>
      <c r="BF83" s="25"/>
      <c r="BG83" s="4" t="s">
        <v>109</v>
      </c>
      <c r="BH83" s="3">
        <v>450</v>
      </c>
      <c r="BI83" s="3">
        <v>300</v>
      </c>
      <c r="BJ83" s="3">
        <v>14</v>
      </c>
      <c r="BK83" s="3">
        <v>26</v>
      </c>
      <c r="BL83" s="3">
        <v>218</v>
      </c>
      <c r="BM83" s="3">
        <v>79890</v>
      </c>
      <c r="BN83" s="3">
        <v>171</v>
      </c>
    </row>
    <row r="84" spans="2:66">
      <c r="BF84" s="25"/>
      <c r="BG84" s="4" t="s">
        <v>110</v>
      </c>
      <c r="BH84" s="3">
        <v>500</v>
      </c>
      <c r="BI84" s="3">
        <v>300</v>
      </c>
      <c r="BJ84" s="3">
        <v>14.5</v>
      </c>
      <c r="BK84" s="3">
        <v>28</v>
      </c>
      <c r="BL84" s="3">
        <v>239</v>
      </c>
      <c r="BM84" s="3">
        <v>107200</v>
      </c>
      <c r="BN84" s="3">
        <v>187</v>
      </c>
    </row>
    <row r="85" spans="2:66">
      <c r="BF85" s="25"/>
      <c r="BG85" s="4" t="s">
        <v>111</v>
      </c>
      <c r="BH85" s="3">
        <v>550</v>
      </c>
      <c r="BI85" s="3">
        <v>300</v>
      </c>
      <c r="BJ85" s="3">
        <v>15</v>
      </c>
      <c r="BK85" s="3">
        <v>29</v>
      </c>
      <c r="BL85" s="3">
        <v>254</v>
      </c>
      <c r="BM85" s="3">
        <v>136700</v>
      </c>
      <c r="BN85" s="3">
        <v>199</v>
      </c>
    </row>
    <row r="86" spans="2:66">
      <c r="BF86" s="25"/>
      <c r="BG86" s="4" t="s">
        <v>112</v>
      </c>
      <c r="BH86" s="3">
        <v>600</v>
      </c>
      <c r="BI86" s="3">
        <v>300</v>
      </c>
      <c r="BJ86" s="3">
        <v>15.5</v>
      </c>
      <c r="BK86" s="3">
        <v>30</v>
      </c>
      <c r="BL86" s="3">
        <v>270</v>
      </c>
      <c r="BM86" s="3">
        <v>171000</v>
      </c>
      <c r="BN86" s="3">
        <v>212</v>
      </c>
    </row>
    <row r="87" spans="2:66">
      <c r="BF87" s="25"/>
      <c r="BG87" s="4" t="s">
        <v>113</v>
      </c>
      <c r="BH87" s="3">
        <v>650</v>
      </c>
      <c r="BI87" s="3">
        <v>300</v>
      </c>
      <c r="BJ87" s="3">
        <v>16</v>
      </c>
      <c r="BK87" s="3">
        <v>31</v>
      </c>
      <c r="BL87" s="3">
        <v>286</v>
      </c>
      <c r="BM87" s="3">
        <v>210600</v>
      </c>
      <c r="BN87" s="3">
        <v>225</v>
      </c>
    </row>
    <row r="88" spans="2:66">
      <c r="BF88" s="25"/>
      <c r="BG88" s="4" t="s">
        <v>114</v>
      </c>
      <c r="BH88" s="3">
        <v>700</v>
      </c>
      <c r="BI88" s="3">
        <v>300</v>
      </c>
      <c r="BJ88" s="3">
        <v>17</v>
      </c>
      <c r="BK88" s="3">
        <v>32</v>
      </c>
      <c r="BL88" s="3">
        <v>306</v>
      </c>
      <c r="BM88" s="3">
        <v>256900</v>
      </c>
      <c r="BN88" s="3">
        <v>241</v>
      </c>
    </row>
    <row r="89" spans="2:66">
      <c r="BF89" s="25"/>
      <c r="BG89" s="4" t="s">
        <v>115</v>
      </c>
      <c r="BH89" s="3">
        <v>800</v>
      </c>
      <c r="BI89" s="3">
        <v>300</v>
      </c>
      <c r="BJ89" s="3">
        <v>17.5</v>
      </c>
      <c r="BK89" s="3">
        <v>33</v>
      </c>
      <c r="BL89" s="3">
        <v>334</v>
      </c>
      <c r="BM89" s="3">
        <v>359100</v>
      </c>
      <c r="BN89" s="3">
        <v>262</v>
      </c>
    </row>
    <row r="90" spans="2:66">
      <c r="BF90" s="25"/>
      <c r="BG90" s="4" t="s">
        <v>116</v>
      </c>
      <c r="BH90" s="3">
        <v>900</v>
      </c>
      <c r="BI90" s="3">
        <v>300</v>
      </c>
      <c r="BJ90" s="3">
        <v>18.5</v>
      </c>
      <c r="BK90" s="3">
        <v>35</v>
      </c>
      <c r="BL90" s="3">
        <v>371</v>
      </c>
      <c r="BM90" s="3">
        <v>494100</v>
      </c>
      <c r="BN90" s="3">
        <v>291</v>
      </c>
    </row>
    <row r="91" spans="2:66">
      <c r="BF91" s="25"/>
      <c r="BG91" s="4" t="s">
        <v>117</v>
      </c>
      <c r="BH91" s="3">
        <v>1000</v>
      </c>
      <c r="BI91" s="3">
        <v>300</v>
      </c>
      <c r="BJ91" s="3">
        <v>19</v>
      </c>
      <c r="BK91" s="3">
        <v>36</v>
      </c>
      <c r="BL91" s="3">
        <v>400</v>
      </c>
      <c r="BM91" s="3">
        <v>644700</v>
      </c>
      <c r="BN91" s="3">
        <v>314</v>
      </c>
    </row>
    <row r="92" spans="2:66">
      <c r="BF92" s="25" t="s">
        <v>118</v>
      </c>
      <c r="BG92" s="4" t="s">
        <v>119</v>
      </c>
      <c r="BH92" s="3">
        <v>120</v>
      </c>
      <c r="BI92" s="3">
        <v>106</v>
      </c>
      <c r="BJ92" s="3">
        <v>12</v>
      </c>
      <c r="BK92" s="3">
        <v>20</v>
      </c>
      <c r="BL92" s="3">
        <v>53.2</v>
      </c>
      <c r="BM92" s="3">
        <v>1140</v>
      </c>
      <c r="BN92" s="3">
        <v>41.8</v>
      </c>
    </row>
    <row r="93" spans="2:66">
      <c r="BF93" s="25"/>
      <c r="BG93" s="4" t="s">
        <v>120</v>
      </c>
      <c r="BH93" s="3">
        <v>140</v>
      </c>
      <c r="BI93" s="3">
        <v>126</v>
      </c>
      <c r="BJ93" s="3">
        <v>12.5</v>
      </c>
      <c r="BK93" s="3">
        <v>21</v>
      </c>
      <c r="BL93" s="3">
        <v>66.400000000000006</v>
      </c>
      <c r="BM93" s="3">
        <v>2020</v>
      </c>
      <c r="BN93" s="3">
        <v>52.1</v>
      </c>
    </row>
    <row r="94" spans="2:66">
      <c r="BF94" s="25"/>
      <c r="BG94" s="4" t="s">
        <v>121</v>
      </c>
      <c r="BH94" s="3">
        <v>160</v>
      </c>
      <c r="BI94" s="3">
        <v>146</v>
      </c>
      <c r="BJ94" s="3">
        <v>13</v>
      </c>
      <c r="BK94" s="3">
        <v>22</v>
      </c>
      <c r="BL94" s="3">
        <v>80.599999999999994</v>
      </c>
      <c r="BM94" s="3">
        <v>3290</v>
      </c>
      <c r="BN94" s="3">
        <v>63.2</v>
      </c>
    </row>
    <row r="95" spans="2:66">
      <c r="BF95" s="25"/>
      <c r="BG95" s="4" t="s">
        <v>122</v>
      </c>
      <c r="BH95" s="3">
        <v>180</v>
      </c>
      <c r="BI95" s="3">
        <v>166</v>
      </c>
      <c r="BJ95" s="3">
        <v>14</v>
      </c>
      <c r="BK95" s="3">
        <v>23</v>
      </c>
      <c r="BL95" s="3">
        <v>97.1</v>
      </c>
      <c r="BM95" s="3">
        <v>5100</v>
      </c>
      <c r="BN95" s="3">
        <v>76.2</v>
      </c>
    </row>
    <row r="96" spans="2:66">
      <c r="BF96" s="25"/>
      <c r="BG96" s="4" t="s">
        <v>123</v>
      </c>
      <c r="BH96" s="3">
        <v>200</v>
      </c>
      <c r="BI96" s="3">
        <v>186</v>
      </c>
      <c r="BJ96" s="3">
        <v>14.5</v>
      </c>
      <c r="BK96" s="3">
        <v>24</v>
      </c>
      <c r="BL96" s="3">
        <v>113</v>
      </c>
      <c r="BM96" s="3">
        <v>7480</v>
      </c>
      <c r="BN96" s="3">
        <v>88.9</v>
      </c>
    </row>
    <row r="97" spans="58:66">
      <c r="BF97" s="25"/>
      <c r="BG97" s="4" t="s">
        <v>124</v>
      </c>
      <c r="BH97" s="3">
        <v>220</v>
      </c>
      <c r="BI97" s="3">
        <v>206</v>
      </c>
      <c r="BJ97" s="3">
        <v>15</v>
      </c>
      <c r="BK97" s="3">
        <v>25</v>
      </c>
      <c r="BL97" s="3">
        <v>131</v>
      </c>
      <c r="BM97" s="3">
        <v>10640</v>
      </c>
      <c r="BN97" s="3">
        <v>103</v>
      </c>
    </row>
    <row r="98" spans="58:66">
      <c r="BF98" s="25"/>
      <c r="BG98" s="4" t="s">
        <v>125</v>
      </c>
      <c r="BH98" s="3">
        <v>240</v>
      </c>
      <c r="BI98" s="3">
        <v>226</v>
      </c>
      <c r="BJ98" s="3">
        <v>15.5</v>
      </c>
      <c r="BK98" s="3">
        <v>26</v>
      </c>
      <c r="BL98" s="3">
        <v>149</v>
      </c>
      <c r="BM98" s="3">
        <v>14600</v>
      </c>
      <c r="BN98" s="3">
        <v>117</v>
      </c>
    </row>
    <row r="99" spans="58:66">
      <c r="BF99" s="25"/>
      <c r="BG99" s="4" t="s">
        <v>126</v>
      </c>
      <c r="BH99" s="3">
        <v>270</v>
      </c>
      <c r="BI99" s="3">
        <v>248</v>
      </c>
      <c r="BJ99" s="3">
        <v>18</v>
      </c>
      <c r="BK99" s="3">
        <v>32</v>
      </c>
      <c r="BL99" s="3">
        <v>200</v>
      </c>
      <c r="BM99" s="3">
        <v>24290</v>
      </c>
      <c r="BN99" s="3">
        <v>157</v>
      </c>
    </row>
    <row r="100" spans="58:66">
      <c r="BF100" s="25"/>
      <c r="BG100" s="4" t="s">
        <v>127</v>
      </c>
      <c r="BH100" s="3">
        <v>290</v>
      </c>
      <c r="BI100" s="3">
        <v>268</v>
      </c>
      <c r="BJ100" s="3">
        <v>18</v>
      </c>
      <c r="BK100" s="3">
        <v>32.5</v>
      </c>
      <c r="BL100" s="3">
        <v>220</v>
      </c>
      <c r="BM100" s="3">
        <v>31310</v>
      </c>
      <c r="BN100" s="3">
        <v>172</v>
      </c>
    </row>
    <row r="101" spans="58:66">
      <c r="BF101" s="25"/>
      <c r="BG101" s="4" t="s">
        <v>128</v>
      </c>
      <c r="BH101" s="3">
        <v>310</v>
      </c>
      <c r="BI101" s="3">
        <v>288</v>
      </c>
      <c r="BJ101" s="3">
        <v>18.5</v>
      </c>
      <c r="BK101" s="3">
        <v>33</v>
      </c>
      <c r="BL101" s="3">
        <v>240</v>
      </c>
      <c r="BM101" s="3">
        <v>39550</v>
      </c>
      <c r="BN101" s="3">
        <v>189</v>
      </c>
    </row>
    <row r="102" spans="58:66">
      <c r="BF102" s="25"/>
      <c r="BG102" s="4" t="s">
        <v>129</v>
      </c>
      <c r="BH102" s="3">
        <v>340</v>
      </c>
      <c r="BI102" s="3">
        <v>310</v>
      </c>
      <c r="BJ102" s="3">
        <v>21</v>
      </c>
      <c r="BK102" s="3">
        <v>39</v>
      </c>
      <c r="BL102" s="3">
        <v>303</v>
      </c>
      <c r="BM102" s="3">
        <v>59200</v>
      </c>
      <c r="BN102" s="3">
        <v>238</v>
      </c>
    </row>
    <row r="103" spans="58:66">
      <c r="BF103" s="25"/>
      <c r="BG103" s="4" t="s">
        <v>130</v>
      </c>
      <c r="BH103" s="3">
        <v>320</v>
      </c>
      <c r="BI103" s="3">
        <v>305</v>
      </c>
      <c r="BJ103" s="3">
        <v>16</v>
      </c>
      <c r="BK103" s="3">
        <v>29</v>
      </c>
      <c r="BL103" s="3">
        <v>225</v>
      </c>
      <c r="BM103" s="3">
        <v>40950</v>
      </c>
      <c r="BN103" s="3">
        <v>177</v>
      </c>
    </row>
    <row r="104" spans="58:66">
      <c r="BF104" s="25"/>
      <c r="BG104" s="4" t="s">
        <v>131</v>
      </c>
      <c r="BH104" s="3">
        <v>359</v>
      </c>
      <c r="BI104" s="3">
        <v>309</v>
      </c>
      <c r="BJ104" s="3">
        <v>21</v>
      </c>
      <c r="BK104" s="3">
        <v>40</v>
      </c>
      <c r="BL104" s="3">
        <v>312</v>
      </c>
      <c r="BM104" s="3">
        <v>68130</v>
      </c>
      <c r="BN104" s="3">
        <v>245</v>
      </c>
    </row>
    <row r="105" spans="58:66">
      <c r="BF105" s="25"/>
      <c r="BG105" s="4" t="s">
        <v>132</v>
      </c>
      <c r="BH105" s="3">
        <v>377</v>
      </c>
      <c r="BI105" s="3">
        <v>309</v>
      </c>
      <c r="BJ105" s="3">
        <v>21</v>
      </c>
      <c r="BK105" s="3">
        <v>40</v>
      </c>
      <c r="BL105" s="3">
        <v>316</v>
      </c>
      <c r="BM105" s="3">
        <v>76770</v>
      </c>
      <c r="BN105" s="3">
        <v>248</v>
      </c>
    </row>
    <row r="106" spans="58:66">
      <c r="BF106" s="25"/>
      <c r="BG106" s="4" t="s">
        <v>133</v>
      </c>
      <c r="BH106" s="3">
        <v>395</v>
      </c>
      <c r="BI106" s="3">
        <v>308</v>
      </c>
      <c r="BJ106" s="3">
        <v>21</v>
      </c>
      <c r="BK106" s="3">
        <v>40</v>
      </c>
      <c r="BL106" s="3">
        <v>319</v>
      </c>
      <c r="BM106" s="3">
        <v>84870</v>
      </c>
      <c r="BN106" s="3">
        <v>250</v>
      </c>
    </row>
    <row r="107" spans="58:66">
      <c r="BF107" s="25"/>
      <c r="BG107" s="4" t="s">
        <v>134</v>
      </c>
      <c r="BH107" s="3">
        <v>432</v>
      </c>
      <c r="BI107" s="3">
        <v>307</v>
      </c>
      <c r="BJ107" s="3">
        <v>21</v>
      </c>
      <c r="BK107" s="3">
        <v>40</v>
      </c>
      <c r="BL107" s="3">
        <v>326</v>
      </c>
      <c r="BM107" s="3">
        <v>104100</v>
      </c>
      <c r="BN107" s="3">
        <v>256</v>
      </c>
    </row>
    <row r="108" spans="58:66">
      <c r="BF108" s="25"/>
      <c r="BG108" s="4" t="s">
        <v>135</v>
      </c>
      <c r="BH108" s="3">
        <v>478</v>
      </c>
      <c r="BI108" s="3">
        <v>307</v>
      </c>
      <c r="BJ108" s="3">
        <v>21</v>
      </c>
      <c r="BK108" s="3">
        <v>40</v>
      </c>
      <c r="BL108" s="3">
        <v>335</v>
      </c>
      <c r="BM108" s="3">
        <v>131500</v>
      </c>
      <c r="BN108" s="3">
        <v>263</v>
      </c>
    </row>
    <row r="109" spans="58:66">
      <c r="BF109" s="25"/>
      <c r="BG109" s="4" t="s">
        <v>136</v>
      </c>
      <c r="BH109" s="3">
        <v>524</v>
      </c>
      <c r="BI109" s="3">
        <v>306</v>
      </c>
      <c r="BJ109" s="3">
        <v>21</v>
      </c>
      <c r="BK109" s="3">
        <v>40</v>
      </c>
      <c r="BL109" s="3">
        <v>344</v>
      </c>
      <c r="BM109" s="3">
        <v>161900</v>
      </c>
      <c r="BN109" s="3">
        <v>270</v>
      </c>
    </row>
    <row r="110" spans="58:66">
      <c r="BF110" s="25"/>
      <c r="BG110" s="4" t="s">
        <v>137</v>
      </c>
      <c r="BH110" s="3">
        <v>572</v>
      </c>
      <c r="BI110" s="3">
        <v>306</v>
      </c>
      <c r="BJ110" s="3">
        <v>21</v>
      </c>
      <c r="BK110" s="3">
        <v>40</v>
      </c>
      <c r="BL110" s="3">
        <v>354</v>
      </c>
      <c r="BM110" s="3">
        <v>198000</v>
      </c>
      <c r="BN110" s="3">
        <v>278</v>
      </c>
    </row>
    <row r="111" spans="58:66">
      <c r="BF111" s="25"/>
      <c r="BG111" s="4" t="s">
        <v>138</v>
      </c>
      <c r="BH111" s="3">
        <v>620</v>
      </c>
      <c r="BI111" s="3">
        <v>305</v>
      </c>
      <c r="BJ111" s="3">
        <v>21</v>
      </c>
      <c r="BK111" s="3">
        <v>40</v>
      </c>
      <c r="BL111" s="3">
        <v>364</v>
      </c>
      <c r="BM111" s="3">
        <v>237400</v>
      </c>
      <c r="BN111" s="3">
        <v>285</v>
      </c>
    </row>
    <row r="112" spans="58:66">
      <c r="BF112" s="25"/>
      <c r="BG112" s="4" t="s">
        <v>139</v>
      </c>
      <c r="BH112" s="3">
        <v>668</v>
      </c>
      <c r="BI112" s="3">
        <v>305</v>
      </c>
      <c r="BJ112" s="3">
        <v>21</v>
      </c>
      <c r="BK112" s="3">
        <v>40</v>
      </c>
      <c r="BL112" s="3">
        <v>374</v>
      </c>
      <c r="BM112" s="3">
        <v>281700</v>
      </c>
      <c r="BN112" s="3">
        <v>293</v>
      </c>
    </row>
    <row r="113" spans="58:66">
      <c r="BF113" s="25"/>
      <c r="BG113" s="4" t="s">
        <v>140</v>
      </c>
      <c r="BH113" s="3">
        <v>716</v>
      </c>
      <c r="BI113" s="3">
        <v>304</v>
      </c>
      <c r="BJ113" s="3">
        <v>21</v>
      </c>
      <c r="BK113" s="3">
        <v>40</v>
      </c>
      <c r="BL113" s="3">
        <v>383</v>
      </c>
      <c r="BM113" s="3">
        <v>329300</v>
      </c>
      <c r="BN113" s="3">
        <v>301</v>
      </c>
    </row>
    <row r="114" spans="58:66">
      <c r="BF114" s="25"/>
      <c r="BG114" s="4" t="s">
        <v>141</v>
      </c>
      <c r="BH114" s="3">
        <v>814</v>
      </c>
      <c r="BI114" s="3">
        <v>303</v>
      </c>
      <c r="BJ114" s="3">
        <v>21</v>
      </c>
      <c r="BK114" s="3">
        <v>40</v>
      </c>
      <c r="BL114" s="3">
        <v>404</v>
      </c>
      <c r="BM114" s="3">
        <v>442600</v>
      </c>
      <c r="BN114" s="3">
        <v>317</v>
      </c>
    </row>
    <row r="115" spans="58:66">
      <c r="BF115" s="25"/>
      <c r="BG115" s="4" t="s">
        <v>142</v>
      </c>
      <c r="BH115" s="3">
        <v>910</v>
      </c>
      <c r="BI115" s="3">
        <v>302</v>
      </c>
      <c r="BJ115" s="3">
        <v>21</v>
      </c>
      <c r="BK115" s="3">
        <v>40</v>
      </c>
      <c r="BL115" s="3">
        <v>424</v>
      </c>
      <c r="BM115" s="3">
        <v>570400</v>
      </c>
      <c r="BN115" s="3">
        <v>333</v>
      </c>
    </row>
    <row r="116" spans="58:66">
      <c r="BF116" s="25"/>
      <c r="BG116" s="4" t="s">
        <v>143</v>
      </c>
      <c r="BH116" s="3">
        <v>1008</v>
      </c>
      <c r="BI116" s="3">
        <v>302</v>
      </c>
      <c r="BJ116" s="3">
        <v>21</v>
      </c>
      <c r="BK116" s="3">
        <v>40</v>
      </c>
      <c r="BL116" s="3">
        <v>444</v>
      </c>
      <c r="BM116" s="3">
        <v>772300</v>
      </c>
      <c r="BN116" s="3">
        <v>349</v>
      </c>
    </row>
    <row r="117" spans="58:66">
      <c r="BG117" s="20" t="s">
        <v>209</v>
      </c>
      <c r="BH117" s="20"/>
      <c r="BI117" s="20"/>
      <c r="BJ117" s="20"/>
      <c r="BK117" s="20"/>
      <c r="BL117" s="20"/>
      <c r="BM117" s="20"/>
      <c r="BN117" s="20"/>
    </row>
  </sheetData>
  <sheetProtection algorithmName="SHA-512" hashValue="Pv93nJVe7TH+XgfN2hy24PGKVKylTKRlToW9El97y5mueu88B+0Ajt051HhjhU1qLelNSDz9luMEsFG6AQjxfg==" saltValue="eIAfhgtlWGd6oD0/3NS5aQ==" spinCount="100000" sheet="1" objects="1" scenarios="1"/>
  <mergeCells count="110">
    <mergeCell ref="T78:V78"/>
    <mergeCell ref="J79:L79"/>
    <mergeCell ref="P79:R79"/>
    <mergeCell ref="L56:N56"/>
    <mergeCell ref="M37:N37"/>
    <mergeCell ref="N43:O43"/>
    <mergeCell ref="Q65:R65"/>
    <mergeCell ref="J66:K66"/>
    <mergeCell ref="O66:P66"/>
    <mergeCell ref="L63:M63"/>
    <mergeCell ref="Q63:R63"/>
    <mergeCell ref="K77:M77"/>
    <mergeCell ref="O77:P77"/>
    <mergeCell ref="R77:S77"/>
    <mergeCell ref="U77:W77"/>
    <mergeCell ref="T47:U47"/>
    <mergeCell ref="N75:P75"/>
    <mergeCell ref="R75:S75"/>
    <mergeCell ref="U75:V75"/>
    <mergeCell ref="P69:R69"/>
    <mergeCell ref="L70:N70"/>
    <mergeCell ref="P70:R70"/>
    <mergeCell ref="N60:O60"/>
    <mergeCell ref="O46:Q46"/>
    <mergeCell ref="X75:Y75"/>
    <mergeCell ref="B2:BB2"/>
    <mergeCell ref="AW11:AW12"/>
    <mergeCell ref="AW13:AW15"/>
    <mergeCell ref="Z31:Z32"/>
    <mergeCell ref="Z33:Z35"/>
    <mergeCell ref="D28:D29"/>
    <mergeCell ref="D30:D32"/>
    <mergeCell ref="G31:H31"/>
    <mergeCell ref="X35:X37"/>
    <mergeCell ref="X33:X34"/>
    <mergeCell ref="O25:P25"/>
    <mergeCell ref="W30:X30"/>
    <mergeCell ref="W28:X28"/>
    <mergeCell ref="D35:D36"/>
    <mergeCell ref="D37:D39"/>
    <mergeCell ref="T70:V70"/>
    <mergeCell ref="L64:M64"/>
    <mergeCell ref="Q64:R64"/>
    <mergeCell ref="K65:L65"/>
    <mergeCell ref="N65:O65"/>
    <mergeCell ref="Q73:R73"/>
    <mergeCell ref="T73:U73"/>
    <mergeCell ref="W73:X73"/>
    <mergeCell ref="BF92:BF116"/>
    <mergeCell ref="Q36:V36"/>
    <mergeCell ref="H37:J37"/>
    <mergeCell ref="J73:L73"/>
    <mergeCell ref="N73:O73"/>
    <mergeCell ref="Z73:AB73"/>
    <mergeCell ref="AD73:AE73"/>
    <mergeCell ref="AG73:AH73"/>
    <mergeCell ref="AJ73:AL73"/>
    <mergeCell ref="S71:T71"/>
    <mergeCell ref="V71:X71"/>
    <mergeCell ref="Z71:AB71"/>
    <mergeCell ref="G36:I36"/>
    <mergeCell ref="X68:Y68"/>
    <mergeCell ref="J69:L69"/>
    <mergeCell ref="AA58:AC58"/>
    <mergeCell ref="AE58:AF58"/>
    <mergeCell ref="AJ58:AL58"/>
    <mergeCell ref="M78:O78"/>
    <mergeCell ref="Q78:R78"/>
    <mergeCell ref="Y77:AA77"/>
    <mergeCell ref="AC77:AE77"/>
    <mergeCell ref="J75:L75"/>
    <mergeCell ref="Y47:AA47"/>
    <mergeCell ref="BF3:BF25"/>
    <mergeCell ref="BF26:BF43"/>
    <mergeCell ref="BF44:BF67"/>
    <mergeCell ref="AF75:AG75"/>
    <mergeCell ref="AI75:AJ75"/>
    <mergeCell ref="AL75:AN75"/>
    <mergeCell ref="AD68:AF68"/>
    <mergeCell ref="AH68:AJ68"/>
    <mergeCell ref="AN68:AP68"/>
    <mergeCell ref="AK42:AL42"/>
    <mergeCell ref="AT28:AT30"/>
    <mergeCell ref="AT36:AT38"/>
    <mergeCell ref="AT10:AU10"/>
    <mergeCell ref="AT7:AU7"/>
    <mergeCell ref="AU16:AU18"/>
    <mergeCell ref="AU14:AU15"/>
    <mergeCell ref="BF68:BF91"/>
    <mergeCell ref="AC75:AD75"/>
    <mergeCell ref="AD59:AF59"/>
    <mergeCell ref="AH59:AI59"/>
    <mergeCell ref="AM59:AO59"/>
    <mergeCell ref="T46:U46"/>
    <mergeCell ref="O53:Q53"/>
    <mergeCell ref="U53:V53"/>
    <mergeCell ref="Y53:AA53"/>
    <mergeCell ref="Y54:AA54"/>
    <mergeCell ref="Y55:AA55"/>
    <mergeCell ref="Y46:AA46"/>
    <mergeCell ref="Y49:AA49"/>
    <mergeCell ref="Y50:AA50"/>
    <mergeCell ref="Y51:AA51"/>
    <mergeCell ref="Y52:AA52"/>
    <mergeCell ref="O49:Q49"/>
    <mergeCell ref="T49:U49"/>
    <mergeCell ref="O48:Q48"/>
    <mergeCell ref="T48:U48"/>
    <mergeCell ref="Y48:AA48"/>
    <mergeCell ref="O47:Q47"/>
  </mergeCells>
  <dataValidations count="1">
    <dataValidation type="list" allowBlank="1" showInputMessage="1" showErrorMessage="1" sqref="Q36:V36" xr:uid="{0AAA4A9D-528B-4A07-BA32-7688C8A4B18F}">
      <formula1>$BG$3:$BG$117</formula1>
    </dataValidation>
  </dataValidations>
  <pageMargins left="0.7" right="0.7" top="0.75" bottom="0.75" header="0.3" footer="0.3"/>
  <pageSetup paperSize="9" orientation="portrait" r:id="rId1"/>
  <ignoredErrors>
    <ignoredError sqref="Y46:AA53 Z54:AA54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Gurcan Berberoglu</dc:creator>
  <cp:lastModifiedBy>Gurcan Berberoglu</cp:lastModifiedBy>
  <dcterms:created xsi:type="dcterms:W3CDTF">2021-11-03T14:18:45Z</dcterms:created>
  <dcterms:modified xsi:type="dcterms:W3CDTF">2022-12-15T14:42:31Z</dcterms:modified>
</cp:coreProperties>
</file>