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statik_hesaplar\"/>
    </mc:Choice>
  </mc:AlternateContent>
  <xr:revisionPtr revIDLastSave="0" documentId="13_ncr:1_{98181F53-F848-4877-B24B-96D6FEAEC702}" xr6:coauthVersionLast="46" xr6:coauthVersionMax="46" xr10:uidLastSave="{00000000-0000-0000-0000-000000000000}"/>
  <bookViews>
    <workbookView xWindow="-120" yWindow="-120" windowWidth="29040" windowHeight="15840" xr2:uid="{E61220B1-39E9-4BE1-8A9D-E4B4B0AB4E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3" i="1" l="1"/>
  <c r="V163" i="1"/>
  <c r="H160" i="1" s="1"/>
  <c r="Z160" i="1" s="1"/>
  <c r="H180" i="1"/>
  <c r="E180" i="1"/>
  <c r="B179" i="1"/>
  <c r="AC173" i="1"/>
  <c r="Q167" i="1"/>
  <c r="AR159" i="1"/>
  <c r="AR319" i="1"/>
  <c r="U324" i="1"/>
  <c r="H321" i="1" s="1"/>
  <c r="H333" i="1" s="1"/>
  <c r="T328" i="1"/>
  <c r="H280" i="1"/>
  <c r="H289" i="1" s="1"/>
  <c r="T285" i="1"/>
  <c r="AR279" i="1"/>
  <c r="H240" i="1"/>
  <c r="H249" i="1" s="1"/>
  <c r="T245" i="1"/>
  <c r="AR239" i="1"/>
  <c r="H202" i="1"/>
  <c r="H211" i="1" s="1"/>
  <c r="Y218" i="1" s="1"/>
  <c r="R216" i="1" s="1"/>
  <c r="T207" i="1"/>
  <c r="AR201" i="1"/>
  <c r="AC130" i="1"/>
  <c r="H137" i="1"/>
  <c r="E137" i="1"/>
  <c r="H121" i="1"/>
  <c r="Z121" i="1" s="1"/>
  <c r="B136" i="1"/>
  <c r="AE131" i="1"/>
  <c r="Q126" i="1"/>
  <c r="AR120" i="1"/>
  <c r="AB94" i="1"/>
  <c r="AB105" i="1" s="1"/>
  <c r="H100" i="1"/>
  <c r="H104" i="1" s="1"/>
  <c r="E99" i="1"/>
  <c r="E105" i="1" s="1"/>
  <c r="H84" i="1"/>
  <c r="Z84" i="1" s="1"/>
  <c r="Q89" i="1"/>
  <c r="AR83" i="1"/>
  <c r="B62" i="1"/>
  <c r="AC56" i="1"/>
  <c r="E63" i="1"/>
  <c r="AE57" i="1"/>
  <c r="H63" i="1"/>
  <c r="H47" i="1"/>
  <c r="Q52" i="1"/>
  <c r="AR46" i="1"/>
  <c r="H173" i="1" l="1"/>
  <c r="H186" i="1"/>
  <c r="E187" i="1"/>
  <c r="O333" i="1"/>
  <c r="M332" i="1"/>
  <c r="K331" i="1"/>
  <c r="Q334" i="1"/>
  <c r="P351" i="1" s="1"/>
  <c r="Z321" i="1"/>
  <c r="Z240" i="1"/>
  <c r="Z280" i="1"/>
  <c r="L289" i="1"/>
  <c r="O291" i="1"/>
  <c r="M290" i="1"/>
  <c r="Y296" i="1"/>
  <c r="L298" i="1" s="1"/>
  <c r="U298" i="1" s="1"/>
  <c r="M250" i="1"/>
  <c r="L249" i="1"/>
  <c r="Y256" i="1"/>
  <c r="L258" i="1" s="1"/>
  <c r="U258" i="1" s="1"/>
  <c r="O251" i="1"/>
  <c r="L220" i="1"/>
  <c r="U220" i="1" s="1"/>
  <c r="L211" i="1"/>
  <c r="M212" i="1"/>
  <c r="O213" i="1"/>
  <c r="U218" i="1"/>
  <c r="T217" i="1"/>
  <c r="Z202" i="1"/>
  <c r="Z211" i="1" s="1"/>
  <c r="AB68" i="1"/>
  <c r="H130" i="1"/>
  <c r="AB142" i="1"/>
  <c r="H141" i="1"/>
  <c r="E142" i="1"/>
  <c r="E68" i="1"/>
  <c r="H67" i="1"/>
  <c r="H93" i="1"/>
  <c r="Z100" i="1" s="1"/>
  <c r="M101" i="1" s="1"/>
  <c r="Z47" i="1"/>
  <c r="H56" i="1"/>
  <c r="P193" i="1" l="1"/>
  <c r="K171" i="1"/>
  <c r="J187" i="1" s="1"/>
  <c r="R175" i="1"/>
  <c r="N173" i="1"/>
  <c r="L172" i="1"/>
  <c r="P339" i="1"/>
  <c r="Z340" i="1" s="1"/>
  <c r="S340" i="1" s="1"/>
  <c r="Z137" i="1"/>
  <c r="T136" i="1" s="1"/>
  <c r="Z249" i="1"/>
  <c r="AB250" i="1" s="1"/>
  <c r="AB262" i="1" s="1"/>
  <c r="Z289" i="1"/>
  <c r="AC289" i="1" s="1"/>
  <c r="P308" i="1"/>
  <c r="T295" i="1"/>
  <c r="R294" i="1"/>
  <c r="U296" i="1"/>
  <c r="U256" i="1"/>
  <c r="T255" i="1"/>
  <c r="R254" i="1"/>
  <c r="P268" i="1"/>
  <c r="AB212" i="1"/>
  <c r="AB224" i="1" s="1"/>
  <c r="W224" i="1"/>
  <c r="Z223" i="1"/>
  <c r="P230" i="1"/>
  <c r="L130" i="1"/>
  <c r="J142" i="1" s="1"/>
  <c r="M131" i="1"/>
  <c r="O132" i="1"/>
  <c r="O58" i="1"/>
  <c r="L93" i="1"/>
  <c r="J105" i="1" s="1"/>
  <c r="O95" i="1"/>
  <c r="M94" i="1"/>
  <c r="U101" i="1"/>
  <c r="P111" i="1"/>
  <c r="R98" i="1"/>
  <c r="T99" i="1"/>
  <c r="V100" i="1"/>
  <c r="Z93" i="1"/>
  <c r="L56" i="1"/>
  <c r="J68" i="1" s="1"/>
  <c r="M57" i="1"/>
  <c r="Z63" i="1"/>
  <c r="Z56" i="1" s="1"/>
  <c r="O179" i="1" l="1"/>
  <c r="Z180" i="1" s="1"/>
  <c r="Z173" i="1" s="1"/>
  <c r="AE174" i="1" s="1"/>
  <c r="AB187" i="1" s="1"/>
  <c r="U183" i="1"/>
  <c r="T341" i="1"/>
  <c r="W341" i="1"/>
  <c r="Z333" i="1"/>
  <c r="AF334" i="1" s="1"/>
  <c r="Z343" i="1" s="1"/>
  <c r="AI336" i="1"/>
  <c r="Z130" i="1"/>
  <c r="Z141" i="1" s="1"/>
  <c r="M138" i="1"/>
  <c r="R135" i="1"/>
  <c r="V137" i="1"/>
  <c r="W262" i="1"/>
  <c r="Z261" i="1"/>
  <c r="AF290" i="1"/>
  <c r="Z301" i="1" s="1"/>
  <c r="W302" i="1" s="1"/>
  <c r="M64" i="1"/>
  <c r="P74" i="1" s="1"/>
  <c r="R61" i="1"/>
  <c r="Z67" i="1"/>
  <c r="Z104" i="1"/>
  <c r="W105" i="1"/>
  <c r="T62" i="1"/>
  <c r="V63" i="1"/>
  <c r="W68" i="1" s="1"/>
  <c r="S180" i="1" l="1"/>
  <c r="U181" i="1"/>
  <c r="W182" i="1"/>
  <c r="AI176" i="1"/>
  <c r="Z186" i="1"/>
  <c r="W187" i="1"/>
  <c r="AC333" i="1"/>
  <c r="AB344" i="1" s="1"/>
  <c r="W344" i="1"/>
  <c r="W142" i="1"/>
  <c r="U138" i="1"/>
  <c r="P148" i="1"/>
  <c r="AB302" i="1"/>
  <c r="U64" i="1"/>
  <c r="E25" i="1"/>
  <c r="E31" i="1" s="1"/>
  <c r="AB20" i="1"/>
  <c r="AB31" i="1" s="1"/>
  <c r="AR9" i="1"/>
  <c r="H26" i="1"/>
  <c r="H10" i="1"/>
  <c r="Q15" i="1"/>
  <c r="H30" i="1" l="1"/>
  <c r="H19" i="1"/>
  <c r="Z10" i="1"/>
  <c r="Z26" i="1" l="1"/>
  <c r="M27" i="1" s="1"/>
  <c r="O21" i="1"/>
  <c r="M20" i="1"/>
  <c r="L19" i="1"/>
  <c r="J31" i="1" s="1"/>
  <c r="U27" i="1" l="1"/>
  <c r="P37" i="1"/>
  <c r="V26" i="1"/>
  <c r="R24" i="1"/>
  <c r="T25" i="1"/>
  <c r="Z19" i="1"/>
  <c r="W31" i="1" s="1"/>
  <c r="Z30" i="1" l="1"/>
</calcChain>
</file>

<file path=xl/sharedStrings.xml><?xml version="1.0" encoding="utf-8"?>
<sst xmlns="http://schemas.openxmlformats.org/spreadsheetml/2006/main" count="302" uniqueCount="19">
  <si>
    <t>KN</t>
  </si>
  <si>
    <t>m</t>
  </si>
  <si>
    <t>KN/m</t>
  </si>
  <si>
    <t>mesnet geniş.</t>
  </si>
  <si>
    <t>b=</t>
  </si>
  <si>
    <t>mm</t>
  </si>
  <si>
    <t>d'=</t>
  </si>
  <si>
    <t>d=</t>
  </si>
  <si>
    <t>bw =</t>
  </si>
  <si>
    <t>h =</t>
  </si>
  <si>
    <t>(mesnet yüzü)</t>
  </si>
  <si>
    <t>(mesn.yüzünden d mesafede)</t>
  </si>
  <si>
    <t>(mesn.yüzünden 2*h mesafede)</t>
  </si>
  <si>
    <t>Dikkat sadece sarı hücrelere data girilecek.</t>
  </si>
  <si>
    <t>moment diyagramı M (KNm)</t>
  </si>
  <si>
    <t>kesme kuvveti diyagramı V (KN)</t>
  </si>
  <si>
    <r>
      <rPr>
        <b/>
        <sz val="12"/>
        <color theme="7" tint="-0.499984740745262"/>
        <rFont val="Arial"/>
        <family val="2"/>
        <charset val="162"/>
      </rPr>
      <t xml:space="preserve">TEK AÇIKLIKLI KONSOLLU BASİT KİRİŞ MOMENT VE KESME KUVVETİ DİYAGRAMLARI 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</si>
  <si>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(mesn.yüz. 2*h mesafede)</t>
  </si>
  <si>
    <t xml:space="preserve">yayılı yük ve kuvvete mutlaka değer giriniz.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</si>
</sst>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textRotation="90"/>
      <protection hidden="1"/>
    </xf>
    <xf numFmtId="0" fontId="0" fillId="2" borderId="0" xfId="0" applyFill="1" applyBorder="1" applyAlignment="1" applyProtection="1">
      <alignment horizontal="center" vertical="center" textRotation="90"/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90488</xdr:colOff>
      <xdr:row>4</xdr:row>
      <xdr:rowOff>42865</xdr:rowOff>
    </xdr:from>
    <xdr:to>
      <xdr:col>31</xdr:col>
      <xdr:colOff>80963</xdr:colOff>
      <xdr:row>15</xdr:row>
      <xdr:rowOff>90488</xdr:rowOff>
    </xdr:to>
    <xdr:grpSp>
      <xdr:nvGrpSpPr>
        <xdr:cNvPr id="658" name="Group 657">
          <a:extLst>
            <a:ext uri="{FF2B5EF4-FFF2-40B4-BE49-F238E27FC236}">
              <a16:creationId xmlns:a16="http://schemas.microsoft.com/office/drawing/2014/main" id="{2E6A7675-8A54-4A08-ACFF-12E5241054FF}"/>
            </a:ext>
          </a:extLst>
        </xdr:cNvPr>
        <xdr:cNvGrpSpPr/>
      </xdr:nvGrpSpPr>
      <xdr:grpSpPr>
        <a:xfrm>
          <a:off x="414338" y="1157290"/>
          <a:ext cx="4686300" cy="1619248"/>
          <a:chOff x="414338" y="1157290"/>
          <a:chExt cx="4686300" cy="1619248"/>
        </a:xfrm>
      </xdr:grpSpPr>
      <xdr:sp macro="" textlink="">
        <xdr:nvSpPr>
          <xdr:cNvPr id="2" name="Isosceles Triangle 1">
            <a:extLst>
              <a:ext uri="{FF2B5EF4-FFF2-40B4-BE49-F238E27FC236}">
                <a16:creationId xmlns:a16="http://schemas.microsoft.com/office/drawing/2014/main" id="{7EEF29A8-A6DB-4449-808C-BC8FB071E320}"/>
              </a:ext>
            </a:extLst>
          </xdr:cNvPr>
          <xdr:cNvSpPr/>
        </xdr:nvSpPr>
        <xdr:spPr>
          <a:xfrm>
            <a:off x="1195388" y="140970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257A3DC-1050-42ED-997B-4C6F0D1011E2}"/>
              </a:ext>
            </a:extLst>
          </xdr:cNvPr>
          <xdr:cNvCxnSpPr/>
        </xdr:nvCxnSpPr>
        <xdr:spPr>
          <a:xfrm>
            <a:off x="476250" y="1400175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Isosceles Triangle 4">
            <a:extLst>
              <a:ext uri="{FF2B5EF4-FFF2-40B4-BE49-F238E27FC236}">
                <a16:creationId xmlns:a16="http://schemas.microsoft.com/office/drawing/2014/main" id="{514851C1-4EBA-4F55-964E-06DD1B9AFAB5}"/>
              </a:ext>
            </a:extLst>
          </xdr:cNvPr>
          <xdr:cNvSpPr/>
        </xdr:nvSpPr>
        <xdr:spPr>
          <a:xfrm>
            <a:off x="4114800" y="140970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E4784782-C36E-4682-AE3A-FF7740A354C5}"/>
              </a:ext>
            </a:extLst>
          </xdr:cNvPr>
          <xdr:cNvCxnSpPr/>
        </xdr:nvCxnSpPr>
        <xdr:spPr>
          <a:xfrm>
            <a:off x="485775" y="1181101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9AE6D1E2-D812-4F5D-B393-C181447DEC09}"/>
              </a:ext>
            </a:extLst>
          </xdr:cNvPr>
          <xdr:cNvCxnSpPr/>
        </xdr:nvCxnSpPr>
        <xdr:spPr>
          <a:xfrm>
            <a:off x="647700" y="11763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F0EC7828-A21C-454F-8E29-C50387193A9B}"/>
              </a:ext>
            </a:extLst>
          </xdr:cNvPr>
          <xdr:cNvCxnSpPr/>
        </xdr:nvCxnSpPr>
        <xdr:spPr>
          <a:xfrm>
            <a:off x="809625" y="1171576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D65683E8-8A1B-42D7-8D17-9D750542C89F}"/>
              </a:ext>
            </a:extLst>
          </xdr:cNvPr>
          <xdr:cNvCxnSpPr/>
        </xdr:nvCxnSpPr>
        <xdr:spPr>
          <a:xfrm>
            <a:off x="971550" y="11668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204110DB-3F31-4E01-B22E-D81108EDAB6C}"/>
              </a:ext>
            </a:extLst>
          </xdr:cNvPr>
          <xdr:cNvCxnSpPr/>
        </xdr:nvCxnSpPr>
        <xdr:spPr>
          <a:xfrm>
            <a:off x="1133475" y="11763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CD754F78-0D15-46E3-8A2F-21A1C350B6CC}"/>
              </a:ext>
            </a:extLst>
          </xdr:cNvPr>
          <xdr:cNvCxnSpPr/>
        </xdr:nvCxnSpPr>
        <xdr:spPr>
          <a:xfrm>
            <a:off x="1295400" y="11715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489CC87A-0003-4963-88EB-D0737B42C0D9}"/>
              </a:ext>
            </a:extLst>
          </xdr:cNvPr>
          <xdr:cNvCxnSpPr/>
        </xdr:nvCxnSpPr>
        <xdr:spPr>
          <a:xfrm>
            <a:off x="1457325" y="11668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E6324F73-055B-42CD-84C1-B975ACBB137A}"/>
              </a:ext>
            </a:extLst>
          </xdr:cNvPr>
          <xdr:cNvCxnSpPr/>
        </xdr:nvCxnSpPr>
        <xdr:spPr>
          <a:xfrm>
            <a:off x="1619250" y="116205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4B9C89C8-6E3C-4FC3-9692-A573B56DD5C6}"/>
              </a:ext>
            </a:extLst>
          </xdr:cNvPr>
          <xdr:cNvCxnSpPr/>
        </xdr:nvCxnSpPr>
        <xdr:spPr>
          <a:xfrm>
            <a:off x="1781175" y="11763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E7AAE7DA-54BE-4D44-B9BC-2D1B7B0BD91B}"/>
              </a:ext>
            </a:extLst>
          </xdr:cNvPr>
          <xdr:cNvCxnSpPr/>
        </xdr:nvCxnSpPr>
        <xdr:spPr>
          <a:xfrm>
            <a:off x="1943100" y="11715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0FD7C000-7D29-4BBB-918B-D3B0B0171F63}"/>
              </a:ext>
            </a:extLst>
          </xdr:cNvPr>
          <xdr:cNvCxnSpPr/>
        </xdr:nvCxnSpPr>
        <xdr:spPr>
          <a:xfrm>
            <a:off x="2105025" y="11668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C53CF00C-DEF8-4A2B-B48A-4AE581DC8903}"/>
              </a:ext>
            </a:extLst>
          </xdr:cNvPr>
          <xdr:cNvCxnSpPr/>
        </xdr:nvCxnSpPr>
        <xdr:spPr>
          <a:xfrm>
            <a:off x="2266950" y="116205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00B1D966-4F57-4322-85C6-E2B242B76AAD}"/>
              </a:ext>
            </a:extLst>
          </xdr:cNvPr>
          <xdr:cNvCxnSpPr/>
        </xdr:nvCxnSpPr>
        <xdr:spPr>
          <a:xfrm>
            <a:off x="2428875" y="11715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0F7F5221-DFCD-4C9A-970B-9117C61D6E0E}"/>
              </a:ext>
            </a:extLst>
          </xdr:cNvPr>
          <xdr:cNvCxnSpPr/>
        </xdr:nvCxnSpPr>
        <xdr:spPr>
          <a:xfrm>
            <a:off x="2590800" y="116681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C30FE763-D43B-4C90-BF82-5B8466A31016}"/>
              </a:ext>
            </a:extLst>
          </xdr:cNvPr>
          <xdr:cNvCxnSpPr/>
        </xdr:nvCxnSpPr>
        <xdr:spPr>
          <a:xfrm>
            <a:off x="2752725" y="116205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AE47D44C-1BDF-497E-8D4D-A1189CBE03EF}"/>
              </a:ext>
            </a:extLst>
          </xdr:cNvPr>
          <xdr:cNvCxnSpPr/>
        </xdr:nvCxnSpPr>
        <xdr:spPr>
          <a:xfrm>
            <a:off x="2914650" y="115729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AAFF4586-B278-4F21-B3CC-5870D1CF3EA1}"/>
              </a:ext>
            </a:extLst>
          </xdr:cNvPr>
          <xdr:cNvCxnSpPr/>
        </xdr:nvCxnSpPr>
        <xdr:spPr>
          <a:xfrm>
            <a:off x="3076575" y="11763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11A06F59-40B8-46F8-A997-AE2DC32D7149}"/>
              </a:ext>
            </a:extLst>
          </xdr:cNvPr>
          <xdr:cNvCxnSpPr/>
        </xdr:nvCxnSpPr>
        <xdr:spPr>
          <a:xfrm>
            <a:off x="3238500" y="11715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47DAFAD5-5E0E-4028-865F-661F10F78AE1}"/>
              </a:ext>
            </a:extLst>
          </xdr:cNvPr>
          <xdr:cNvCxnSpPr/>
        </xdr:nvCxnSpPr>
        <xdr:spPr>
          <a:xfrm>
            <a:off x="3400425" y="11668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4BEA1CAD-D8BD-47DA-8EF1-067F3A1F24D8}"/>
              </a:ext>
            </a:extLst>
          </xdr:cNvPr>
          <xdr:cNvCxnSpPr/>
        </xdr:nvCxnSpPr>
        <xdr:spPr>
          <a:xfrm>
            <a:off x="3562350" y="116205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74A21592-6997-4988-AC8D-9CB48D7E05CA}"/>
              </a:ext>
            </a:extLst>
          </xdr:cNvPr>
          <xdr:cNvCxnSpPr/>
        </xdr:nvCxnSpPr>
        <xdr:spPr>
          <a:xfrm>
            <a:off x="3724275" y="11763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3A66B40B-0C81-45BE-8E26-9614D4C3E85E}"/>
              </a:ext>
            </a:extLst>
          </xdr:cNvPr>
          <xdr:cNvCxnSpPr/>
        </xdr:nvCxnSpPr>
        <xdr:spPr>
          <a:xfrm>
            <a:off x="3886200" y="11715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59463A2F-1280-48A1-8B23-319F42E9C9FB}"/>
              </a:ext>
            </a:extLst>
          </xdr:cNvPr>
          <xdr:cNvCxnSpPr/>
        </xdr:nvCxnSpPr>
        <xdr:spPr>
          <a:xfrm>
            <a:off x="4048125" y="11668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05D51A07-F2F2-4983-B2FA-EB16311B84F1}"/>
              </a:ext>
            </a:extLst>
          </xdr:cNvPr>
          <xdr:cNvCxnSpPr/>
        </xdr:nvCxnSpPr>
        <xdr:spPr>
          <a:xfrm>
            <a:off x="4210050" y="116205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B7E0CE2C-486D-489B-B36A-974CA9668CBC}"/>
              </a:ext>
            </a:extLst>
          </xdr:cNvPr>
          <xdr:cNvCxnSpPr/>
        </xdr:nvCxnSpPr>
        <xdr:spPr>
          <a:xfrm>
            <a:off x="4371975" y="11811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C01D5B9D-58C8-4F30-A69B-E2C99B851017}"/>
              </a:ext>
            </a:extLst>
          </xdr:cNvPr>
          <xdr:cNvCxnSpPr/>
        </xdr:nvCxnSpPr>
        <xdr:spPr>
          <a:xfrm>
            <a:off x="4533900" y="11763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EA64AFE7-1FB8-4D2E-93FB-19BBD3FC312C}"/>
              </a:ext>
            </a:extLst>
          </xdr:cNvPr>
          <xdr:cNvCxnSpPr/>
        </xdr:nvCxnSpPr>
        <xdr:spPr>
          <a:xfrm>
            <a:off x="4695825" y="11715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6ACE5C1E-20C5-4335-9BE9-7857491E7C52}"/>
              </a:ext>
            </a:extLst>
          </xdr:cNvPr>
          <xdr:cNvCxnSpPr/>
        </xdr:nvCxnSpPr>
        <xdr:spPr>
          <a:xfrm>
            <a:off x="4857750" y="116681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9245B2A2-4F3E-438F-8206-CE1A5F074013}"/>
              </a:ext>
            </a:extLst>
          </xdr:cNvPr>
          <xdr:cNvCxnSpPr/>
        </xdr:nvCxnSpPr>
        <xdr:spPr>
          <a:xfrm>
            <a:off x="5019675" y="1176338"/>
            <a:ext cx="0" cy="2190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A95BD0C9-99E7-4E49-B429-0794499793FF}"/>
              </a:ext>
            </a:extLst>
          </xdr:cNvPr>
          <xdr:cNvCxnSpPr/>
        </xdr:nvCxnSpPr>
        <xdr:spPr>
          <a:xfrm>
            <a:off x="485775" y="1171575"/>
            <a:ext cx="4533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8473933E-3393-473A-A144-ADE77DE7DB88}"/>
              </a:ext>
            </a:extLst>
          </xdr:cNvPr>
          <xdr:cNvCxnSpPr/>
        </xdr:nvCxnSpPr>
        <xdr:spPr>
          <a:xfrm flipV="1">
            <a:off x="1295400" y="1552576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D3FD23F1-E305-4F9D-BD1B-D41458694F21}"/>
              </a:ext>
            </a:extLst>
          </xdr:cNvPr>
          <xdr:cNvCxnSpPr/>
        </xdr:nvCxnSpPr>
        <xdr:spPr>
          <a:xfrm flipV="1">
            <a:off x="4210050" y="1552576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BABDED43-EC6D-460E-A4B6-AF8F6AB51F9D}"/>
              </a:ext>
            </a:extLst>
          </xdr:cNvPr>
          <xdr:cNvCxnSpPr/>
        </xdr:nvCxnSpPr>
        <xdr:spPr>
          <a:xfrm>
            <a:off x="485775" y="1481138"/>
            <a:ext cx="0" cy="12811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CF8713D8-3B32-4121-A878-42E2129B1243}"/>
              </a:ext>
            </a:extLst>
          </xdr:cNvPr>
          <xdr:cNvCxnSpPr/>
        </xdr:nvCxnSpPr>
        <xdr:spPr>
          <a:xfrm>
            <a:off x="414338" y="2400300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9CBAC75A-EBAD-4C50-8427-BE4E8AFB8F24}"/>
              </a:ext>
            </a:extLst>
          </xdr:cNvPr>
          <xdr:cNvCxnSpPr/>
        </xdr:nvCxnSpPr>
        <xdr:spPr>
          <a:xfrm flipH="1">
            <a:off x="438150" y="235267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FF4C156C-434C-4AF1-A2ED-3ACC012C7BAF}"/>
              </a:ext>
            </a:extLst>
          </xdr:cNvPr>
          <xdr:cNvCxnSpPr/>
        </xdr:nvCxnSpPr>
        <xdr:spPr>
          <a:xfrm>
            <a:off x="1295400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47043486-BBEE-4490-BBD6-9209E5BD3572}"/>
              </a:ext>
            </a:extLst>
          </xdr:cNvPr>
          <xdr:cNvCxnSpPr/>
        </xdr:nvCxnSpPr>
        <xdr:spPr>
          <a:xfrm flipH="1">
            <a:off x="1247775" y="235267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8067DC11-77CF-4889-9D0D-1CE4F3407A51}"/>
              </a:ext>
            </a:extLst>
          </xdr:cNvPr>
          <xdr:cNvCxnSpPr/>
        </xdr:nvCxnSpPr>
        <xdr:spPr>
          <a:xfrm>
            <a:off x="4210050" y="2162175"/>
            <a:ext cx="0" cy="319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D942CFB1-E8BD-4A02-82A7-2A36F111DDF1}"/>
              </a:ext>
            </a:extLst>
          </xdr:cNvPr>
          <xdr:cNvCxnSpPr/>
        </xdr:nvCxnSpPr>
        <xdr:spPr>
          <a:xfrm flipH="1">
            <a:off x="4162425" y="235267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FF54A410-7E9C-4604-BB20-656250A68826}"/>
              </a:ext>
            </a:extLst>
          </xdr:cNvPr>
          <xdr:cNvCxnSpPr/>
        </xdr:nvCxnSpPr>
        <xdr:spPr>
          <a:xfrm>
            <a:off x="5019675" y="1476376"/>
            <a:ext cx="0" cy="13001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097523A4-3D76-4BB2-B9A2-699A2D5583A2}"/>
              </a:ext>
            </a:extLst>
          </xdr:cNvPr>
          <xdr:cNvCxnSpPr/>
        </xdr:nvCxnSpPr>
        <xdr:spPr>
          <a:xfrm flipH="1">
            <a:off x="4972050" y="2347914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CDC82796-A141-4470-BD82-5E29EC2C76BC}"/>
              </a:ext>
            </a:extLst>
          </xdr:cNvPr>
          <xdr:cNvCxnSpPr/>
        </xdr:nvCxnSpPr>
        <xdr:spPr>
          <a:xfrm>
            <a:off x="414338" y="2686050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40E8FA3C-8775-4D07-93DA-769171D24719}"/>
              </a:ext>
            </a:extLst>
          </xdr:cNvPr>
          <xdr:cNvCxnSpPr/>
        </xdr:nvCxnSpPr>
        <xdr:spPr>
          <a:xfrm flipH="1">
            <a:off x="438150" y="263842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FDEEC5B1-7A8E-4BC5-B64C-1AB8EC95522C}"/>
              </a:ext>
            </a:extLst>
          </xdr:cNvPr>
          <xdr:cNvCxnSpPr/>
        </xdr:nvCxnSpPr>
        <xdr:spPr>
          <a:xfrm flipH="1">
            <a:off x="4972050" y="2633664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6016312B-9D4A-47F0-9624-BFF77414A0F7}"/>
              </a:ext>
            </a:extLst>
          </xdr:cNvPr>
          <xdr:cNvCxnSpPr/>
        </xdr:nvCxnSpPr>
        <xdr:spPr>
          <a:xfrm>
            <a:off x="1133476" y="1985962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484BD7CA-F632-4652-8C5A-DE7437DCC72C}"/>
              </a:ext>
            </a:extLst>
          </xdr:cNvPr>
          <xdr:cNvCxnSpPr/>
        </xdr:nvCxnSpPr>
        <xdr:spPr>
          <a:xfrm>
            <a:off x="1081087" y="2114550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A9D74EDB-55A1-415B-B00A-C621893889B6}"/>
              </a:ext>
            </a:extLst>
          </xdr:cNvPr>
          <xdr:cNvCxnSpPr/>
        </xdr:nvCxnSpPr>
        <xdr:spPr>
          <a:xfrm flipH="1">
            <a:off x="1090612" y="20764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B72B1307-F5EC-4C0E-BD8A-B3E4FCD660EB}"/>
              </a:ext>
            </a:extLst>
          </xdr:cNvPr>
          <xdr:cNvCxnSpPr/>
        </xdr:nvCxnSpPr>
        <xdr:spPr>
          <a:xfrm>
            <a:off x="1457325" y="1985961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004D1FDD-B408-4B04-A32A-FC20E0FE5E45}"/>
              </a:ext>
            </a:extLst>
          </xdr:cNvPr>
          <xdr:cNvCxnSpPr/>
        </xdr:nvCxnSpPr>
        <xdr:spPr>
          <a:xfrm flipH="1">
            <a:off x="1414461" y="20764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AE47BF54-23C9-4878-BCC2-0F699E414381}"/>
              </a:ext>
            </a:extLst>
          </xdr:cNvPr>
          <xdr:cNvCxnSpPr/>
        </xdr:nvCxnSpPr>
        <xdr:spPr>
          <a:xfrm>
            <a:off x="4048126" y="1985962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AF2B7735-4C89-4C40-B8D4-D5941FC3CC10}"/>
              </a:ext>
            </a:extLst>
          </xdr:cNvPr>
          <xdr:cNvCxnSpPr/>
        </xdr:nvCxnSpPr>
        <xdr:spPr>
          <a:xfrm>
            <a:off x="3995737" y="2114550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D17B19EB-073E-4E69-AA98-2C3D2442D70C}"/>
              </a:ext>
            </a:extLst>
          </xdr:cNvPr>
          <xdr:cNvCxnSpPr/>
        </xdr:nvCxnSpPr>
        <xdr:spPr>
          <a:xfrm flipH="1">
            <a:off x="4005262" y="20764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E585063F-14CC-4402-BEA2-C67EF1D25908}"/>
              </a:ext>
            </a:extLst>
          </xdr:cNvPr>
          <xdr:cNvCxnSpPr/>
        </xdr:nvCxnSpPr>
        <xdr:spPr>
          <a:xfrm>
            <a:off x="4371975" y="1985961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AAE15729-818C-43FA-9840-D19A26BD0EB4}"/>
              </a:ext>
            </a:extLst>
          </xdr:cNvPr>
          <xdr:cNvCxnSpPr/>
        </xdr:nvCxnSpPr>
        <xdr:spPr>
          <a:xfrm flipH="1">
            <a:off x="4329111" y="20764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66675</xdr:colOff>
      <xdr:row>3</xdr:row>
      <xdr:rowOff>76200</xdr:rowOff>
    </xdr:from>
    <xdr:to>
      <xdr:col>45</xdr:col>
      <xdr:colOff>80963</xdr:colOff>
      <xdr:row>13</xdr:row>
      <xdr:rowOff>80963</xdr:rowOff>
    </xdr:to>
    <xdr:grpSp>
      <xdr:nvGrpSpPr>
        <xdr:cNvPr id="659" name="Group 658">
          <a:extLst>
            <a:ext uri="{FF2B5EF4-FFF2-40B4-BE49-F238E27FC236}">
              <a16:creationId xmlns:a16="http://schemas.microsoft.com/office/drawing/2014/main" id="{B9B21A92-644A-4B3C-B44B-2463B52212F6}"/>
            </a:ext>
          </a:extLst>
        </xdr:cNvPr>
        <xdr:cNvGrpSpPr/>
      </xdr:nvGrpSpPr>
      <xdr:grpSpPr>
        <a:xfrm>
          <a:off x="5410200" y="1047750"/>
          <a:ext cx="1957388" cy="1433513"/>
          <a:chOff x="5410200" y="1047750"/>
          <a:chExt cx="1957388" cy="1433513"/>
        </a:xfrm>
      </xdr:grpSpPr>
      <xdr:sp macro="" textlink="">
        <xdr:nvSpPr>
          <xdr:cNvPr id="93" name="Freeform: Shape 92">
            <a:extLst>
              <a:ext uri="{FF2B5EF4-FFF2-40B4-BE49-F238E27FC236}">
                <a16:creationId xmlns:a16="http://schemas.microsoft.com/office/drawing/2014/main" id="{D447A50B-CC43-48D6-86BB-D5EB7B4163FC}"/>
              </a:ext>
            </a:extLst>
          </xdr:cNvPr>
          <xdr:cNvSpPr/>
        </xdr:nvSpPr>
        <xdr:spPr>
          <a:xfrm>
            <a:off x="5986463" y="1395413"/>
            <a:ext cx="976312" cy="723900"/>
          </a:xfrm>
          <a:custGeom>
            <a:avLst/>
            <a:gdLst>
              <a:gd name="connsiteX0" fmla="*/ 328612 w 976312"/>
              <a:gd name="connsiteY0" fmla="*/ 152400 h 723900"/>
              <a:gd name="connsiteX1" fmla="*/ 0 w 976312"/>
              <a:gd name="connsiteY1" fmla="*/ 152400 h 723900"/>
              <a:gd name="connsiteX2" fmla="*/ 0 w 976312"/>
              <a:gd name="connsiteY2" fmla="*/ 0 h 723900"/>
              <a:gd name="connsiteX3" fmla="*/ 976312 w 976312"/>
              <a:gd name="connsiteY3" fmla="*/ 0 h 723900"/>
              <a:gd name="connsiteX4" fmla="*/ 976312 w 976312"/>
              <a:gd name="connsiteY4" fmla="*/ 152400 h 723900"/>
              <a:gd name="connsiteX5" fmla="*/ 657225 w 976312"/>
              <a:gd name="connsiteY5" fmla="*/ 152400 h 723900"/>
              <a:gd name="connsiteX6" fmla="*/ 657225 w 976312"/>
              <a:gd name="connsiteY6" fmla="*/ 723900 h 723900"/>
              <a:gd name="connsiteX7" fmla="*/ 333375 w 976312"/>
              <a:gd name="connsiteY7" fmla="*/ 723900 h 723900"/>
              <a:gd name="connsiteX8" fmla="*/ 333375 w 976312"/>
              <a:gd name="connsiteY8" fmla="*/ 257175 h 723900"/>
              <a:gd name="connsiteX9" fmla="*/ 328612 w 976312"/>
              <a:gd name="connsiteY9" fmla="*/ 1524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76312" h="723900">
                <a:moveTo>
                  <a:pt x="328612" y="152400"/>
                </a:moveTo>
                <a:lnTo>
                  <a:pt x="0" y="152400"/>
                </a:lnTo>
                <a:lnTo>
                  <a:pt x="0" y="0"/>
                </a:lnTo>
                <a:lnTo>
                  <a:pt x="976312" y="0"/>
                </a:lnTo>
                <a:lnTo>
                  <a:pt x="976312" y="152400"/>
                </a:lnTo>
                <a:lnTo>
                  <a:pt x="657225" y="152400"/>
                </a:lnTo>
                <a:lnTo>
                  <a:pt x="657225" y="723900"/>
                </a:lnTo>
                <a:lnTo>
                  <a:pt x="333375" y="723900"/>
                </a:lnTo>
                <a:lnTo>
                  <a:pt x="333375" y="257175"/>
                </a:lnTo>
                <a:lnTo>
                  <a:pt x="328612" y="15240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4" name="Oval 93">
            <a:extLst>
              <a:ext uri="{FF2B5EF4-FFF2-40B4-BE49-F238E27FC236}">
                <a16:creationId xmlns:a16="http://schemas.microsoft.com/office/drawing/2014/main" id="{F62ACFAA-ED0B-4406-87F3-A8FB3C10960F}"/>
              </a:ext>
            </a:extLst>
          </xdr:cNvPr>
          <xdr:cNvSpPr/>
        </xdr:nvSpPr>
        <xdr:spPr>
          <a:xfrm>
            <a:off x="6515099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5" name="Oval 94">
            <a:extLst>
              <a:ext uri="{FF2B5EF4-FFF2-40B4-BE49-F238E27FC236}">
                <a16:creationId xmlns:a16="http://schemas.microsoft.com/office/drawing/2014/main" id="{73C56333-6507-4A8F-A552-C62E70322ECB}"/>
              </a:ext>
            </a:extLst>
          </xdr:cNvPr>
          <xdr:cNvSpPr/>
        </xdr:nvSpPr>
        <xdr:spPr>
          <a:xfrm>
            <a:off x="6396038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705C7A63-072A-4D86-85C9-E781BCA43387}"/>
              </a:ext>
            </a:extLst>
          </xdr:cNvPr>
          <xdr:cNvSpPr/>
        </xdr:nvSpPr>
        <xdr:spPr>
          <a:xfrm>
            <a:off x="6372225" y="1443038"/>
            <a:ext cx="228600" cy="633413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7" name="Oval 96">
            <a:extLst>
              <a:ext uri="{FF2B5EF4-FFF2-40B4-BE49-F238E27FC236}">
                <a16:creationId xmlns:a16="http://schemas.microsoft.com/office/drawing/2014/main" id="{9969E5D5-BF14-431E-B224-07D07ED14678}"/>
              </a:ext>
            </a:extLst>
          </xdr:cNvPr>
          <xdr:cNvSpPr/>
        </xdr:nvSpPr>
        <xdr:spPr>
          <a:xfrm>
            <a:off x="6515099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8" name="Oval 97">
            <a:extLst>
              <a:ext uri="{FF2B5EF4-FFF2-40B4-BE49-F238E27FC236}">
                <a16:creationId xmlns:a16="http://schemas.microsoft.com/office/drawing/2014/main" id="{6D84A916-2DEA-4053-B7CD-354D9BBA7C44}"/>
              </a:ext>
            </a:extLst>
          </xdr:cNvPr>
          <xdr:cNvSpPr/>
        </xdr:nvSpPr>
        <xdr:spPr>
          <a:xfrm>
            <a:off x="6396038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275E619A-F85C-4734-9EEE-58AB44F5AA2A}"/>
              </a:ext>
            </a:extLst>
          </xdr:cNvPr>
          <xdr:cNvCxnSpPr/>
        </xdr:nvCxnSpPr>
        <xdr:spPr>
          <a:xfrm flipV="1">
            <a:off x="599122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Connector 102">
            <a:extLst>
              <a:ext uri="{FF2B5EF4-FFF2-40B4-BE49-F238E27FC236}">
                <a16:creationId xmlns:a16="http://schemas.microsoft.com/office/drawing/2014/main" id="{2833ABA9-953D-4F53-A9A1-EE1EC2BB696F}"/>
              </a:ext>
            </a:extLst>
          </xdr:cNvPr>
          <xdr:cNvCxnSpPr/>
        </xdr:nvCxnSpPr>
        <xdr:spPr>
          <a:xfrm>
            <a:off x="5910263" y="1114426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23F8811D-FE88-42A3-96FE-B3A54EB66D89}"/>
              </a:ext>
            </a:extLst>
          </xdr:cNvPr>
          <xdr:cNvCxnSpPr/>
        </xdr:nvCxnSpPr>
        <xdr:spPr>
          <a:xfrm flipH="1">
            <a:off x="594836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Connector 106">
            <a:extLst>
              <a:ext uri="{FF2B5EF4-FFF2-40B4-BE49-F238E27FC236}">
                <a16:creationId xmlns:a16="http://schemas.microsoft.com/office/drawing/2014/main" id="{941A150B-BFA5-44CA-9B5A-76D044E9BD1E}"/>
              </a:ext>
            </a:extLst>
          </xdr:cNvPr>
          <xdr:cNvCxnSpPr/>
        </xdr:nvCxnSpPr>
        <xdr:spPr>
          <a:xfrm flipV="1">
            <a:off x="696277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103FA826-E636-4248-8327-EEFB01AC21E0}"/>
              </a:ext>
            </a:extLst>
          </xdr:cNvPr>
          <xdr:cNvCxnSpPr/>
        </xdr:nvCxnSpPr>
        <xdr:spPr>
          <a:xfrm flipH="1">
            <a:off x="691991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FC844F7F-E7BB-4EC1-83C4-19429C00B730}"/>
              </a:ext>
            </a:extLst>
          </xdr:cNvPr>
          <xdr:cNvCxnSpPr/>
        </xdr:nvCxnSpPr>
        <xdr:spPr>
          <a:xfrm flipH="1">
            <a:off x="5410200" y="1400174"/>
            <a:ext cx="5381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01A8D324-7DEA-49D3-8C76-C18C199AECC5}"/>
              </a:ext>
            </a:extLst>
          </xdr:cNvPr>
          <xdr:cNvCxnSpPr/>
        </xdr:nvCxnSpPr>
        <xdr:spPr>
          <a:xfrm>
            <a:off x="5505443" y="1333499"/>
            <a:ext cx="0" cy="857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Connector 112">
            <a:extLst>
              <a:ext uri="{FF2B5EF4-FFF2-40B4-BE49-F238E27FC236}">
                <a16:creationId xmlns:a16="http://schemas.microsoft.com/office/drawing/2014/main" id="{E7569D42-E3A8-4837-B8A7-D706233AB57C}"/>
              </a:ext>
            </a:extLst>
          </xdr:cNvPr>
          <xdr:cNvCxnSpPr/>
        </xdr:nvCxnSpPr>
        <xdr:spPr>
          <a:xfrm flipH="1">
            <a:off x="5462581" y="1357310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209323C8-B3B5-46B9-A051-7DEF1C45BDD0}"/>
              </a:ext>
            </a:extLst>
          </xdr:cNvPr>
          <xdr:cNvCxnSpPr/>
        </xdr:nvCxnSpPr>
        <xdr:spPr>
          <a:xfrm flipH="1">
            <a:off x="5438775" y="2114549"/>
            <a:ext cx="8286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4FA217D4-523E-4D20-B10A-17007000EF9D}"/>
              </a:ext>
            </a:extLst>
          </xdr:cNvPr>
          <xdr:cNvCxnSpPr/>
        </xdr:nvCxnSpPr>
        <xdr:spPr>
          <a:xfrm flipH="1">
            <a:off x="5462581" y="20716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070D6D3B-10C0-43BB-93AC-A8B385506E9B}"/>
              </a:ext>
            </a:extLst>
          </xdr:cNvPr>
          <xdr:cNvCxnSpPr/>
        </xdr:nvCxnSpPr>
        <xdr:spPr>
          <a:xfrm>
            <a:off x="7019925" y="1400175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052244FA-F75F-438B-8AA9-978E724E0A96}"/>
              </a:ext>
            </a:extLst>
          </xdr:cNvPr>
          <xdr:cNvCxnSpPr/>
        </xdr:nvCxnSpPr>
        <xdr:spPr>
          <a:xfrm>
            <a:off x="6719888" y="2114550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1A867521-B8F1-4CF3-B0DB-F5440B50502E}"/>
              </a:ext>
            </a:extLst>
          </xdr:cNvPr>
          <xdr:cNvCxnSpPr/>
        </xdr:nvCxnSpPr>
        <xdr:spPr>
          <a:xfrm>
            <a:off x="7286625" y="1338263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C108717F-A59E-4C6F-890B-4B24CB806DCE}"/>
              </a:ext>
            </a:extLst>
          </xdr:cNvPr>
          <xdr:cNvCxnSpPr/>
        </xdr:nvCxnSpPr>
        <xdr:spPr>
          <a:xfrm flipH="1">
            <a:off x="7239000" y="136207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E9D5864C-79DD-43D5-A6A3-1EA9B89A3806}"/>
              </a:ext>
            </a:extLst>
          </xdr:cNvPr>
          <xdr:cNvCxnSpPr/>
        </xdr:nvCxnSpPr>
        <xdr:spPr>
          <a:xfrm flipH="1">
            <a:off x="7238998" y="207645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id="{5CBFE744-FA63-4E7E-A063-3F0E8D6A8F1C}"/>
              </a:ext>
            </a:extLst>
          </xdr:cNvPr>
          <xdr:cNvCxnSpPr/>
        </xdr:nvCxnSpPr>
        <xdr:spPr>
          <a:xfrm>
            <a:off x="6543675" y="2019300"/>
            <a:ext cx="81915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id="{95475456-CED2-485F-AC2F-3DA3C97D79F6}"/>
              </a:ext>
            </a:extLst>
          </xdr:cNvPr>
          <xdr:cNvCxnSpPr/>
        </xdr:nvCxnSpPr>
        <xdr:spPr>
          <a:xfrm flipH="1">
            <a:off x="7234239" y="198120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45834E74-8ED7-4651-8CA6-857CE4E00CAE}"/>
              </a:ext>
            </a:extLst>
          </xdr:cNvPr>
          <xdr:cNvCxnSpPr/>
        </xdr:nvCxnSpPr>
        <xdr:spPr>
          <a:xfrm flipH="1">
            <a:off x="5757863" y="1543051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025BC8C2-BA21-4244-ACD2-DD2ED2EF0B74}"/>
              </a:ext>
            </a:extLst>
          </xdr:cNvPr>
          <xdr:cNvCxnSpPr/>
        </xdr:nvCxnSpPr>
        <xdr:spPr>
          <a:xfrm>
            <a:off x="5829300" y="1333498"/>
            <a:ext cx="0" cy="2857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AE1AEF4D-5C00-41FF-84BA-E82152060F31}"/>
              </a:ext>
            </a:extLst>
          </xdr:cNvPr>
          <xdr:cNvCxnSpPr/>
        </xdr:nvCxnSpPr>
        <xdr:spPr>
          <a:xfrm flipH="1">
            <a:off x="5791193" y="15001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E83FEB78-3CAE-4D67-84D1-C9674523E6DF}"/>
              </a:ext>
            </a:extLst>
          </xdr:cNvPr>
          <xdr:cNvCxnSpPr/>
        </xdr:nvCxnSpPr>
        <xdr:spPr>
          <a:xfrm flipH="1">
            <a:off x="5786431" y="136207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A415FBF4-395D-4983-9444-C5A1F1FA375B}"/>
              </a:ext>
            </a:extLst>
          </xdr:cNvPr>
          <xdr:cNvCxnSpPr/>
        </xdr:nvCxnSpPr>
        <xdr:spPr>
          <a:xfrm>
            <a:off x="631507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14117944-D703-43E0-BEBF-EFC9BCDA5F53}"/>
              </a:ext>
            </a:extLst>
          </xdr:cNvPr>
          <xdr:cNvCxnSpPr/>
        </xdr:nvCxnSpPr>
        <xdr:spPr>
          <a:xfrm>
            <a:off x="6248400" y="2400300"/>
            <a:ext cx="471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Connector 148">
            <a:extLst>
              <a:ext uri="{FF2B5EF4-FFF2-40B4-BE49-F238E27FC236}">
                <a16:creationId xmlns:a16="http://schemas.microsoft.com/office/drawing/2014/main" id="{69857E55-D4E1-4FF6-97EE-731DD6E788EF}"/>
              </a:ext>
            </a:extLst>
          </xdr:cNvPr>
          <xdr:cNvCxnSpPr/>
        </xdr:nvCxnSpPr>
        <xdr:spPr>
          <a:xfrm flipH="1">
            <a:off x="626744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33848ED3-BA9D-474B-9900-4076808C2DA4}"/>
              </a:ext>
            </a:extLst>
          </xdr:cNvPr>
          <xdr:cNvCxnSpPr/>
        </xdr:nvCxnSpPr>
        <xdr:spPr>
          <a:xfrm>
            <a:off x="663892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9CB260AB-EDD8-4655-874E-7D65A47365DE}"/>
              </a:ext>
            </a:extLst>
          </xdr:cNvPr>
          <xdr:cNvCxnSpPr/>
        </xdr:nvCxnSpPr>
        <xdr:spPr>
          <a:xfrm flipH="1">
            <a:off x="659129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152400</xdr:colOff>
      <xdr:row>18</xdr:row>
      <xdr:rowOff>95250</xdr:rowOff>
    </xdr:from>
    <xdr:to>
      <xdr:col>31</xdr:col>
      <xdr:colOff>14288</xdr:colOff>
      <xdr:row>27</xdr:row>
      <xdr:rowOff>90488</xdr:rowOff>
    </xdr:to>
    <xdr:grpSp>
      <xdr:nvGrpSpPr>
        <xdr:cNvPr id="660" name="Group 659">
          <a:extLst>
            <a:ext uri="{FF2B5EF4-FFF2-40B4-BE49-F238E27FC236}">
              <a16:creationId xmlns:a16="http://schemas.microsoft.com/office/drawing/2014/main" id="{EF9C39B5-29DE-4F07-A1C8-C6997297C96E}"/>
            </a:ext>
          </a:extLst>
        </xdr:cNvPr>
        <xdr:cNvGrpSpPr/>
      </xdr:nvGrpSpPr>
      <xdr:grpSpPr>
        <a:xfrm>
          <a:off x="476250" y="3209925"/>
          <a:ext cx="4557713" cy="1281113"/>
          <a:chOff x="476250" y="3209925"/>
          <a:chExt cx="4557713" cy="1281113"/>
        </a:xfrm>
      </xdr:grpSpPr>
      <xdr:sp macro="" textlink="">
        <xdr:nvSpPr>
          <xdr:cNvPr id="67" name="Isosceles Triangle 66">
            <a:extLst>
              <a:ext uri="{FF2B5EF4-FFF2-40B4-BE49-F238E27FC236}">
                <a16:creationId xmlns:a16="http://schemas.microsoft.com/office/drawing/2014/main" id="{703F035A-E246-4A5D-A33E-FEA6204142E6}"/>
              </a:ext>
            </a:extLst>
          </xdr:cNvPr>
          <xdr:cNvSpPr/>
        </xdr:nvSpPr>
        <xdr:spPr>
          <a:xfrm>
            <a:off x="1200151" y="3705233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7BAA32ED-20ED-45D1-A3A1-9B14FCB97462}"/>
              </a:ext>
            </a:extLst>
          </xdr:cNvPr>
          <xdr:cNvCxnSpPr/>
        </xdr:nvCxnSpPr>
        <xdr:spPr>
          <a:xfrm>
            <a:off x="481013" y="3695708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9" name="Isosceles Triangle 68">
            <a:extLst>
              <a:ext uri="{FF2B5EF4-FFF2-40B4-BE49-F238E27FC236}">
                <a16:creationId xmlns:a16="http://schemas.microsoft.com/office/drawing/2014/main" id="{FAFA0291-8576-4294-AAA1-FB64E6B0EC60}"/>
              </a:ext>
            </a:extLst>
          </xdr:cNvPr>
          <xdr:cNvSpPr/>
        </xdr:nvSpPr>
        <xdr:spPr>
          <a:xfrm>
            <a:off x="4119563" y="3705233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0" name="Freeform: Shape 69">
            <a:extLst>
              <a:ext uri="{FF2B5EF4-FFF2-40B4-BE49-F238E27FC236}">
                <a16:creationId xmlns:a16="http://schemas.microsoft.com/office/drawing/2014/main" id="{11F91CA7-DB5C-4EB2-95B5-A409523DAAA0}"/>
              </a:ext>
            </a:extLst>
          </xdr:cNvPr>
          <xdr:cNvSpPr/>
        </xdr:nvSpPr>
        <xdr:spPr>
          <a:xfrm>
            <a:off x="476250" y="3252788"/>
            <a:ext cx="4548188" cy="866775"/>
          </a:xfrm>
          <a:custGeom>
            <a:avLst/>
            <a:gdLst>
              <a:gd name="connsiteX0" fmla="*/ 0 w 4548188"/>
              <a:gd name="connsiteY0" fmla="*/ 447675 h 866775"/>
              <a:gd name="connsiteX1" fmla="*/ 823913 w 4548188"/>
              <a:gd name="connsiteY1" fmla="*/ 866775 h 866775"/>
              <a:gd name="connsiteX2" fmla="*/ 823913 w 4548188"/>
              <a:gd name="connsiteY2" fmla="*/ 0 h 866775"/>
              <a:gd name="connsiteX3" fmla="*/ 3733800 w 4548188"/>
              <a:gd name="connsiteY3" fmla="*/ 862012 h 866775"/>
              <a:gd name="connsiteX4" fmla="*/ 3733800 w 4548188"/>
              <a:gd name="connsiteY4" fmla="*/ 14287 h 866775"/>
              <a:gd name="connsiteX5" fmla="*/ 4548188 w 4548188"/>
              <a:gd name="connsiteY5" fmla="*/ 442912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4548188" h="866775">
                <a:moveTo>
                  <a:pt x="0" y="447675"/>
                </a:moveTo>
                <a:lnTo>
                  <a:pt x="823913" y="866775"/>
                </a:lnTo>
                <a:lnTo>
                  <a:pt x="823913" y="0"/>
                </a:lnTo>
                <a:lnTo>
                  <a:pt x="3733800" y="862012"/>
                </a:lnTo>
                <a:lnTo>
                  <a:pt x="3733800" y="14287"/>
                </a:lnTo>
                <a:lnTo>
                  <a:pt x="4548188" y="442912"/>
                </a:ln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EF677ECB-A76C-4478-BF30-E76F5FEE02BE}"/>
              </a:ext>
            </a:extLst>
          </xdr:cNvPr>
          <xdr:cNvCxnSpPr/>
        </xdr:nvCxnSpPr>
        <xdr:spPr>
          <a:xfrm>
            <a:off x="1457325" y="3309938"/>
            <a:ext cx="0" cy="39052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Connector 156">
            <a:extLst>
              <a:ext uri="{FF2B5EF4-FFF2-40B4-BE49-F238E27FC236}">
                <a16:creationId xmlns:a16="http://schemas.microsoft.com/office/drawing/2014/main" id="{A1A9F0A8-5B4F-47A8-98F8-98AAA9E7D9CC}"/>
              </a:ext>
            </a:extLst>
          </xdr:cNvPr>
          <xdr:cNvCxnSpPr/>
        </xdr:nvCxnSpPr>
        <xdr:spPr>
          <a:xfrm>
            <a:off x="1781175" y="3395663"/>
            <a:ext cx="0" cy="319087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72FC604B-DB2D-4959-99F3-353488C1925D}"/>
              </a:ext>
            </a:extLst>
          </xdr:cNvPr>
          <xdr:cNvCxnSpPr/>
        </xdr:nvCxnSpPr>
        <xdr:spPr>
          <a:xfrm>
            <a:off x="2105025" y="3486150"/>
            <a:ext cx="0" cy="2238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DB1C0876-DC4E-41D0-9042-F1AFBF7090FD}"/>
              </a:ext>
            </a:extLst>
          </xdr:cNvPr>
          <xdr:cNvCxnSpPr/>
        </xdr:nvCxnSpPr>
        <xdr:spPr>
          <a:xfrm>
            <a:off x="4048124" y="3695700"/>
            <a:ext cx="0" cy="3619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B7ED8A1C-9F20-4585-8DAC-43738D655F82}"/>
              </a:ext>
            </a:extLst>
          </xdr:cNvPr>
          <xdr:cNvCxnSpPr/>
        </xdr:nvCxnSpPr>
        <xdr:spPr>
          <a:xfrm>
            <a:off x="3724275" y="3700463"/>
            <a:ext cx="0" cy="2714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7CFE7A75-58E8-4DAC-800E-EAB5F7A8CE8F}"/>
              </a:ext>
            </a:extLst>
          </xdr:cNvPr>
          <xdr:cNvCxnSpPr/>
        </xdr:nvCxnSpPr>
        <xdr:spPr>
          <a:xfrm>
            <a:off x="3400425" y="3695700"/>
            <a:ext cx="0" cy="1857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Connector 166">
            <a:extLst>
              <a:ext uri="{FF2B5EF4-FFF2-40B4-BE49-F238E27FC236}">
                <a16:creationId xmlns:a16="http://schemas.microsoft.com/office/drawing/2014/main" id="{647C3BA3-7447-4E58-86F4-12B05C428D74}"/>
              </a:ext>
            </a:extLst>
          </xdr:cNvPr>
          <xdr:cNvCxnSpPr/>
        </xdr:nvCxnSpPr>
        <xdr:spPr>
          <a:xfrm>
            <a:off x="1133475" y="3695700"/>
            <a:ext cx="0" cy="3381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Straight Connector 168">
            <a:extLst>
              <a:ext uri="{FF2B5EF4-FFF2-40B4-BE49-F238E27FC236}">
                <a16:creationId xmlns:a16="http://schemas.microsoft.com/office/drawing/2014/main" id="{BF61F391-213B-4AAC-A10D-34F24D618202}"/>
              </a:ext>
            </a:extLst>
          </xdr:cNvPr>
          <xdr:cNvCxnSpPr/>
        </xdr:nvCxnSpPr>
        <xdr:spPr>
          <a:xfrm>
            <a:off x="4371975" y="3352800"/>
            <a:ext cx="0" cy="3381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Connector 170">
            <a:extLst>
              <a:ext uri="{FF2B5EF4-FFF2-40B4-BE49-F238E27FC236}">
                <a16:creationId xmlns:a16="http://schemas.microsoft.com/office/drawing/2014/main" id="{5C04071E-05F3-44A5-B304-9E4926D295DE}"/>
              </a:ext>
            </a:extLst>
          </xdr:cNvPr>
          <xdr:cNvCxnSpPr/>
        </xdr:nvCxnSpPr>
        <xdr:spPr>
          <a:xfrm flipV="1">
            <a:off x="1457325" y="3209925"/>
            <a:ext cx="309563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Connector 171">
            <a:extLst>
              <a:ext uri="{FF2B5EF4-FFF2-40B4-BE49-F238E27FC236}">
                <a16:creationId xmlns:a16="http://schemas.microsoft.com/office/drawing/2014/main" id="{C2AD7728-3B72-43BF-81B6-8D324C791CA0}"/>
              </a:ext>
            </a:extLst>
          </xdr:cNvPr>
          <xdr:cNvCxnSpPr/>
        </xdr:nvCxnSpPr>
        <xdr:spPr>
          <a:xfrm flipV="1">
            <a:off x="1781175" y="3371850"/>
            <a:ext cx="24765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Straight Connector 173">
            <a:extLst>
              <a:ext uri="{FF2B5EF4-FFF2-40B4-BE49-F238E27FC236}">
                <a16:creationId xmlns:a16="http://schemas.microsoft.com/office/drawing/2014/main" id="{F0279C82-3A35-40DE-8E1D-D9D07A3EC603}"/>
              </a:ext>
            </a:extLst>
          </xdr:cNvPr>
          <xdr:cNvCxnSpPr/>
        </xdr:nvCxnSpPr>
        <xdr:spPr>
          <a:xfrm flipV="1">
            <a:off x="2109787" y="3509963"/>
            <a:ext cx="242888" cy="1238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Connector 176">
            <a:extLst>
              <a:ext uri="{FF2B5EF4-FFF2-40B4-BE49-F238E27FC236}">
                <a16:creationId xmlns:a16="http://schemas.microsoft.com/office/drawing/2014/main" id="{B87CE5A3-7F53-4DD9-814A-DC0DB4D126FB}"/>
              </a:ext>
            </a:extLst>
          </xdr:cNvPr>
          <xdr:cNvCxnSpPr/>
        </xdr:nvCxnSpPr>
        <xdr:spPr>
          <a:xfrm flipH="1">
            <a:off x="3776663" y="3924300"/>
            <a:ext cx="266700" cy="21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7E35030B-3187-4E96-97D9-55373FD9B3A6}"/>
              </a:ext>
            </a:extLst>
          </xdr:cNvPr>
          <xdr:cNvCxnSpPr/>
        </xdr:nvCxnSpPr>
        <xdr:spPr>
          <a:xfrm flipH="1">
            <a:off x="3462338" y="3843338"/>
            <a:ext cx="257175" cy="1476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4E337B60-CF3D-4A49-849C-7E6A1B073344}"/>
              </a:ext>
            </a:extLst>
          </xdr:cNvPr>
          <xdr:cNvCxnSpPr/>
        </xdr:nvCxnSpPr>
        <xdr:spPr>
          <a:xfrm flipH="1">
            <a:off x="3200400" y="3781425"/>
            <a:ext cx="2000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062B77FA-7E6A-4C86-B771-7B9AF11D68A8}"/>
              </a:ext>
            </a:extLst>
          </xdr:cNvPr>
          <xdr:cNvCxnSpPr/>
        </xdr:nvCxnSpPr>
        <xdr:spPr>
          <a:xfrm flipV="1">
            <a:off x="4376738" y="3405188"/>
            <a:ext cx="200025" cy="133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Connector 184">
            <a:extLst>
              <a:ext uri="{FF2B5EF4-FFF2-40B4-BE49-F238E27FC236}">
                <a16:creationId xmlns:a16="http://schemas.microsoft.com/office/drawing/2014/main" id="{BB64264F-2087-4E6C-B2D9-E2CAB17671AD}"/>
              </a:ext>
            </a:extLst>
          </xdr:cNvPr>
          <xdr:cNvCxnSpPr/>
        </xdr:nvCxnSpPr>
        <xdr:spPr>
          <a:xfrm flipH="1">
            <a:off x="938213" y="3871913"/>
            <a:ext cx="204787" cy="123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Connector 201">
            <a:extLst>
              <a:ext uri="{FF2B5EF4-FFF2-40B4-BE49-F238E27FC236}">
                <a16:creationId xmlns:a16="http://schemas.microsoft.com/office/drawing/2014/main" id="{BC10687D-3746-4F3D-8673-9C1F3DE4446D}"/>
              </a:ext>
            </a:extLst>
          </xdr:cNvPr>
          <xdr:cNvCxnSpPr/>
        </xdr:nvCxnSpPr>
        <xdr:spPr>
          <a:xfrm>
            <a:off x="1295401" y="4291013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Connector 203">
            <a:extLst>
              <a:ext uri="{FF2B5EF4-FFF2-40B4-BE49-F238E27FC236}">
                <a16:creationId xmlns:a16="http://schemas.microsoft.com/office/drawing/2014/main" id="{A0B8543E-4952-46BD-95AF-497847A31BDF}"/>
              </a:ext>
            </a:extLst>
          </xdr:cNvPr>
          <xdr:cNvCxnSpPr/>
        </xdr:nvCxnSpPr>
        <xdr:spPr>
          <a:xfrm>
            <a:off x="1219200" y="4400550"/>
            <a:ext cx="3086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Connector 205">
            <a:extLst>
              <a:ext uri="{FF2B5EF4-FFF2-40B4-BE49-F238E27FC236}">
                <a16:creationId xmlns:a16="http://schemas.microsoft.com/office/drawing/2014/main" id="{5AE86735-C989-4936-8E42-FF77BC2B0684}"/>
              </a:ext>
            </a:extLst>
          </xdr:cNvPr>
          <xdr:cNvCxnSpPr/>
        </xdr:nvCxnSpPr>
        <xdr:spPr>
          <a:xfrm>
            <a:off x="2752725" y="3805238"/>
            <a:ext cx="0" cy="685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Connector 208">
            <a:extLst>
              <a:ext uri="{FF2B5EF4-FFF2-40B4-BE49-F238E27FC236}">
                <a16:creationId xmlns:a16="http://schemas.microsoft.com/office/drawing/2014/main" id="{8D7B1199-A526-4EF7-9495-CA1DD29568C4}"/>
              </a:ext>
            </a:extLst>
          </xdr:cNvPr>
          <xdr:cNvCxnSpPr/>
        </xdr:nvCxnSpPr>
        <xdr:spPr>
          <a:xfrm flipH="1">
            <a:off x="1252536" y="43624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8D4F8B55-DA32-4C47-AF9F-AD4DF3AAD636}"/>
              </a:ext>
            </a:extLst>
          </xdr:cNvPr>
          <xdr:cNvCxnSpPr/>
        </xdr:nvCxnSpPr>
        <xdr:spPr>
          <a:xfrm>
            <a:off x="4210051" y="4291013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Connector 210">
            <a:extLst>
              <a:ext uri="{FF2B5EF4-FFF2-40B4-BE49-F238E27FC236}">
                <a16:creationId xmlns:a16="http://schemas.microsoft.com/office/drawing/2014/main" id="{F50E4114-30BB-4A92-A3DA-F8B41032CD88}"/>
              </a:ext>
            </a:extLst>
          </xdr:cNvPr>
          <xdr:cNvCxnSpPr/>
        </xdr:nvCxnSpPr>
        <xdr:spPr>
          <a:xfrm flipH="1">
            <a:off x="4167186" y="43624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E8FDFACF-1965-4D7E-A513-D55C5E34BA17}"/>
              </a:ext>
            </a:extLst>
          </xdr:cNvPr>
          <xdr:cNvCxnSpPr/>
        </xdr:nvCxnSpPr>
        <xdr:spPr>
          <a:xfrm flipH="1">
            <a:off x="2709863" y="43624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66675</xdr:colOff>
      <xdr:row>40</xdr:row>
      <xdr:rowOff>76200</xdr:rowOff>
    </xdr:from>
    <xdr:to>
      <xdr:col>45</xdr:col>
      <xdr:colOff>80963</xdr:colOff>
      <xdr:row>50</xdr:row>
      <xdr:rowOff>80963</xdr:rowOff>
    </xdr:to>
    <xdr:grpSp>
      <xdr:nvGrpSpPr>
        <xdr:cNvPr id="663" name="Group 662">
          <a:extLst>
            <a:ext uri="{FF2B5EF4-FFF2-40B4-BE49-F238E27FC236}">
              <a16:creationId xmlns:a16="http://schemas.microsoft.com/office/drawing/2014/main" id="{EB568EC2-054D-4D6C-8018-37E2361F7F62}"/>
            </a:ext>
          </a:extLst>
        </xdr:cNvPr>
        <xdr:cNvGrpSpPr/>
      </xdr:nvGrpSpPr>
      <xdr:grpSpPr>
        <a:xfrm>
          <a:off x="5410200" y="6334125"/>
          <a:ext cx="1957388" cy="1433513"/>
          <a:chOff x="5410200" y="6619875"/>
          <a:chExt cx="1957388" cy="1433513"/>
        </a:xfrm>
      </xdr:grpSpPr>
      <xdr:sp macro="" textlink="">
        <xdr:nvSpPr>
          <xdr:cNvPr id="279" name="Freeform: Shape 278">
            <a:extLst>
              <a:ext uri="{FF2B5EF4-FFF2-40B4-BE49-F238E27FC236}">
                <a16:creationId xmlns:a16="http://schemas.microsoft.com/office/drawing/2014/main" id="{9B1DA258-032C-465B-8362-165B32A58505}"/>
              </a:ext>
            </a:extLst>
          </xdr:cNvPr>
          <xdr:cNvSpPr/>
        </xdr:nvSpPr>
        <xdr:spPr>
          <a:xfrm>
            <a:off x="5986463" y="6967538"/>
            <a:ext cx="976312" cy="723900"/>
          </a:xfrm>
          <a:custGeom>
            <a:avLst/>
            <a:gdLst>
              <a:gd name="connsiteX0" fmla="*/ 328612 w 976312"/>
              <a:gd name="connsiteY0" fmla="*/ 152400 h 723900"/>
              <a:gd name="connsiteX1" fmla="*/ 0 w 976312"/>
              <a:gd name="connsiteY1" fmla="*/ 152400 h 723900"/>
              <a:gd name="connsiteX2" fmla="*/ 0 w 976312"/>
              <a:gd name="connsiteY2" fmla="*/ 0 h 723900"/>
              <a:gd name="connsiteX3" fmla="*/ 976312 w 976312"/>
              <a:gd name="connsiteY3" fmla="*/ 0 h 723900"/>
              <a:gd name="connsiteX4" fmla="*/ 976312 w 976312"/>
              <a:gd name="connsiteY4" fmla="*/ 152400 h 723900"/>
              <a:gd name="connsiteX5" fmla="*/ 657225 w 976312"/>
              <a:gd name="connsiteY5" fmla="*/ 152400 h 723900"/>
              <a:gd name="connsiteX6" fmla="*/ 657225 w 976312"/>
              <a:gd name="connsiteY6" fmla="*/ 723900 h 723900"/>
              <a:gd name="connsiteX7" fmla="*/ 333375 w 976312"/>
              <a:gd name="connsiteY7" fmla="*/ 723900 h 723900"/>
              <a:gd name="connsiteX8" fmla="*/ 333375 w 976312"/>
              <a:gd name="connsiteY8" fmla="*/ 257175 h 723900"/>
              <a:gd name="connsiteX9" fmla="*/ 328612 w 976312"/>
              <a:gd name="connsiteY9" fmla="*/ 1524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76312" h="723900">
                <a:moveTo>
                  <a:pt x="328612" y="152400"/>
                </a:moveTo>
                <a:lnTo>
                  <a:pt x="0" y="152400"/>
                </a:lnTo>
                <a:lnTo>
                  <a:pt x="0" y="0"/>
                </a:lnTo>
                <a:lnTo>
                  <a:pt x="976312" y="0"/>
                </a:lnTo>
                <a:lnTo>
                  <a:pt x="976312" y="152400"/>
                </a:lnTo>
                <a:lnTo>
                  <a:pt x="657225" y="152400"/>
                </a:lnTo>
                <a:lnTo>
                  <a:pt x="657225" y="723900"/>
                </a:lnTo>
                <a:lnTo>
                  <a:pt x="333375" y="723900"/>
                </a:lnTo>
                <a:lnTo>
                  <a:pt x="333375" y="257175"/>
                </a:lnTo>
                <a:lnTo>
                  <a:pt x="328612" y="15240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0" name="Oval 279">
            <a:extLst>
              <a:ext uri="{FF2B5EF4-FFF2-40B4-BE49-F238E27FC236}">
                <a16:creationId xmlns:a16="http://schemas.microsoft.com/office/drawing/2014/main" id="{9D8D82CD-0EE5-420C-8EC3-C638BC933EFB}"/>
              </a:ext>
            </a:extLst>
          </xdr:cNvPr>
          <xdr:cNvSpPr/>
        </xdr:nvSpPr>
        <xdr:spPr>
          <a:xfrm>
            <a:off x="6515099" y="7562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1" name="Oval 280">
            <a:extLst>
              <a:ext uri="{FF2B5EF4-FFF2-40B4-BE49-F238E27FC236}">
                <a16:creationId xmlns:a16="http://schemas.microsoft.com/office/drawing/2014/main" id="{BFBFF671-616B-4D29-98C5-5716F7278BA1}"/>
              </a:ext>
            </a:extLst>
          </xdr:cNvPr>
          <xdr:cNvSpPr/>
        </xdr:nvSpPr>
        <xdr:spPr>
          <a:xfrm>
            <a:off x="6396038" y="7562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FAEC1CA8-D1BE-436F-9A84-F2B1920AAA77}"/>
              </a:ext>
            </a:extLst>
          </xdr:cNvPr>
          <xdr:cNvSpPr/>
        </xdr:nvSpPr>
        <xdr:spPr>
          <a:xfrm>
            <a:off x="6372225" y="7015163"/>
            <a:ext cx="228600" cy="633413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3" name="Oval 282">
            <a:extLst>
              <a:ext uri="{FF2B5EF4-FFF2-40B4-BE49-F238E27FC236}">
                <a16:creationId xmlns:a16="http://schemas.microsoft.com/office/drawing/2014/main" id="{1109E34D-FA06-4812-A033-1FB0154D26FA}"/>
              </a:ext>
            </a:extLst>
          </xdr:cNvPr>
          <xdr:cNvSpPr/>
        </xdr:nvSpPr>
        <xdr:spPr>
          <a:xfrm>
            <a:off x="6515099" y="703897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4" name="Oval 283">
            <a:extLst>
              <a:ext uri="{FF2B5EF4-FFF2-40B4-BE49-F238E27FC236}">
                <a16:creationId xmlns:a16="http://schemas.microsoft.com/office/drawing/2014/main" id="{9F18368B-DDA5-4B5E-A960-AC66D866CC23}"/>
              </a:ext>
            </a:extLst>
          </xdr:cNvPr>
          <xdr:cNvSpPr/>
        </xdr:nvSpPr>
        <xdr:spPr>
          <a:xfrm>
            <a:off x="6396038" y="703897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85" name="Straight Connector 284">
            <a:extLst>
              <a:ext uri="{FF2B5EF4-FFF2-40B4-BE49-F238E27FC236}">
                <a16:creationId xmlns:a16="http://schemas.microsoft.com/office/drawing/2014/main" id="{E3DD33D7-AE4A-4785-8815-D5CA220F2FAA}"/>
              </a:ext>
            </a:extLst>
          </xdr:cNvPr>
          <xdr:cNvCxnSpPr/>
        </xdr:nvCxnSpPr>
        <xdr:spPr>
          <a:xfrm flipV="1">
            <a:off x="5991225" y="6619875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Straight Connector 285">
            <a:extLst>
              <a:ext uri="{FF2B5EF4-FFF2-40B4-BE49-F238E27FC236}">
                <a16:creationId xmlns:a16="http://schemas.microsoft.com/office/drawing/2014/main" id="{051D1C56-94F1-45F1-8909-5D2BE32639FC}"/>
              </a:ext>
            </a:extLst>
          </xdr:cNvPr>
          <xdr:cNvCxnSpPr/>
        </xdr:nvCxnSpPr>
        <xdr:spPr>
          <a:xfrm>
            <a:off x="5910263" y="6686551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" name="Straight Connector 286">
            <a:extLst>
              <a:ext uri="{FF2B5EF4-FFF2-40B4-BE49-F238E27FC236}">
                <a16:creationId xmlns:a16="http://schemas.microsoft.com/office/drawing/2014/main" id="{5BA9CA03-6A29-40D5-8AEB-F3A7EF5AB0DD}"/>
              </a:ext>
            </a:extLst>
          </xdr:cNvPr>
          <xdr:cNvCxnSpPr/>
        </xdr:nvCxnSpPr>
        <xdr:spPr>
          <a:xfrm flipH="1">
            <a:off x="5948363" y="66436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Connector 287">
            <a:extLst>
              <a:ext uri="{FF2B5EF4-FFF2-40B4-BE49-F238E27FC236}">
                <a16:creationId xmlns:a16="http://schemas.microsoft.com/office/drawing/2014/main" id="{338E136D-588B-46A8-ADDC-2DBA624C77B9}"/>
              </a:ext>
            </a:extLst>
          </xdr:cNvPr>
          <xdr:cNvCxnSpPr/>
        </xdr:nvCxnSpPr>
        <xdr:spPr>
          <a:xfrm flipV="1">
            <a:off x="6962775" y="6619875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Connector 288">
            <a:extLst>
              <a:ext uri="{FF2B5EF4-FFF2-40B4-BE49-F238E27FC236}">
                <a16:creationId xmlns:a16="http://schemas.microsoft.com/office/drawing/2014/main" id="{0D7460EA-5964-4AA7-8691-68C5F245ED73}"/>
              </a:ext>
            </a:extLst>
          </xdr:cNvPr>
          <xdr:cNvCxnSpPr/>
        </xdr:nvCxnSpPr>
        <xdr:spPr>
          <a:xfrm flipH="1">
            <a:off x="6919913" y="66436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Connector 289">
            <a:extLst>
              <a:ext uri="{FF2B5EF4-FFF2-40B4-BE49-F238E27FC236}">
                <a16:creationId xmlns:a16="http://schemas.microsoft.com/office/drawing/2014/main" id="{E9AD610D-E0AD-40FD-B361-F039C0BA393C}"/>
              </a:ext>
            </a:extLst>
          </xdr:cNvPr>
          <xdr:cNvCxnSpPr/>
        </xdr:nvCxnSpPr>
        <xdr:spPr>
          <a:xfrm flipH="1">
            <a:off x="5410200" y="6972299"/>
            <a:ext cx="5381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" name="Straight Connector 290">
            <a:extLst>
              <a:ext uri="{FF2B5EF4-FFF2-40B4-BE49-F238E27FC236}">
                <a16:creationId xmlns:a16="http://schemas.microsoft.com/office/drawing/2014/main" id="{220EF2BD-B6F9-4194-8B89-F4357DF3EC03}"/>
              </a:ext>
            </a:extLst>
          </xdr:cNvPr>
          <xdr:cNvCxnSpPr/>
        </xdr:nvCxnSpPr>
        <xdr:spPr>
          <a:xfrm>
            <a:off x="5505443" y="6905624"/>
            <a:ext cx="0" cy="857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Straight Connector 291">
            <a:extLst>
              <a:ext uri="{FF2B5EF4-FFF2-40B4-BE49-F238E27FC236}">
                <a16:creationId xmlns:a16="http://schemas.microsoft.com/office/drawing/2014/main" id="{22D89E82-84F7-4126-8014-E575929F2A0D}"/>
              </a:ext>
            </a:extLst>
          </xdr:cNvPr>
          <xdr:cNvCxnSpPr/>
        </xdr:nvCxnSpPr>
        <xdr:spPr>
          <a:xfrm flipH="1">
            <a:off x="5462581" y="6929435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" name="Straight Connector 292">
            <a:extLst>
              <a:ext uri="{FF2B5EF4-FFF2-40B4-BE49-F238E27FC236}">
                <a16:creationId xmlns:a16="http://schemas.microsoft.com/office/drawing/2014/main" id="{E6BCF1C1-5C1D-406F-ADC5-7705AB313162}"/>
              </a:ext>
            </a:extLst>
          </xdr:cNvPr>
          <xdr:cNvCxnSpPr/>
        </xdr:nvCxnSpPr>
        <xdr:spPr>
          <a:xfrm flipH="1">
            <a:off x="5438775" y="7686674"/>
            <a:ext cx="8286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Connector 293">
            <a:extLst>
              <a:ext uri="{FF2B5EF4-FFF2-40B4-BE49-F238E27FC236}">
                <a16:creationId xmlns:a16="http://schemas.microsoft.com/office/drawing/2014/main" id="{CEC46E90-4E0E-44F4-B70C-A13C955FB356}"/>
              </a:ext>
            </a:extLst>
          </xdr:cNvPr>
          <xdr:cNvCxnSpPr/>
        </xdr:nvCxnSpPr>
        <xdr:spPr>
          <a:xfrm flipH="1">
            <a:off x="5462581" y="764381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Straight Connector 294">
            <a:extLst>
              <a:ext uri="{FF2B5EF4-FFF2-40B4-BE49-F238E27FC236}">
                <a16:creationId xmlns:a16="http://schemas.microsoft.com/office/drawing/2014/main" id="{9684C083-DFB3-4ED0-BA20-783FC0ABED55}"/>
              </a:ext>
            </a:extLst>
          </xdr:cNvPr>
          <xdr:cNvCxnSpPr/>
        </xdr:nvCxnSpPr>
        <xdr:spPr>
          <a:xfrm>
            <a:off x="7019925" y="6972300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Straight Connector 295">
            <a:extLst>
              <a:ext uri="{FF2B5EF4-FFF2-40B4-BE49-F238E27FC236}">
                <a16:creationId xmlns:a16="http://schemas.microsoft.com/office/drawing/2014/main" id="{C7C2DD21-FA58-4D34-998C-98E17A1DC513}"/>
              </a:ext>
            </a:extLst>
          </xdr:cNvPr>
          <xdr:cNvCxnSpPr/>
        </xdr:nvCxnSpPr>
        <xdr:spPr>
          <a:xfrm>
            <a:off x="6719888" y="7686675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33F58EBE-C0DD-42A9-953C-A437225DFE7D}"/>
              </a:ext>
            </a:extLst>
          </xdr:cNvPr>
          <xdr:cNvCxnSpPr/>
        </xdr:nvCxnSpPr>
        <xdr:spPr>
          <a:xfrm>
            <a:off x="7286625" y="6910388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Straight Connector 297">
            <a:extLst>
              <a:ext uri="{FF2B5EF4-FFF2-40B4-BE49-F238E27FC236}">
                <a16:creationId xmlns:a16="http://schemas.microsoft.com/office/drawing/2014/main" id="{7B302031-62D5-4E66-BCB3-4F96C3655F40}"/>
              </a:ext>
            </a:extLst>
          </xdr:cNvPr>
          <xdr:cNvCxnSpPr/>
        </xdr:nvCxnSpPr>
        <xdr:spPr>
          <a:xfrm flipH="1">
            <a:off x="7239000" y="693420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Connector 298">
            <a:extLst>
              <a:ext uri="{FF2B5EF4-FFF2-40B4-BE49-F238E27FC236}">
                <a16:creationId xmlns:a16="http://schemas.microsoft.com/office/drawing/2014/main" id="{DFA47843-1CF3-4898-9C3B-4FA23B4D3703}"/>
              </a:ext>
            </a:extLst>
          </xdr:cNvPr>
          <xdr:cNvCxnSpPr/>
        </xdr:nvCxnSpPr>
        <xdr:spPr>
          <a:xfrm flipH="1">
            <a:off x="7238998" y="764857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Straight Connector 299">
            <a:extLst>
              <a:ext uri="{FF2B5EF4-FFF2-40B4-BE49-F238E27FC236}">
                <a16:creationId xmlns:a16="http://schemas.microsoft.com/office/drawing/2014/main" id="{A680079B-8B5E-498D-ADD8-2B45207DF904}"/>
              </a:ext>
            </a:extLst>
          </xdr:cNvPr>
          <xdr:cNvCxnSpPr/>
        </xdr:nvCxnSpPr>
        <xdr:spPr>
          <a:xfrm>
            <a:off x="6543675" y="7591425"/>
            <a:ext cx="81915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Connector 300">
            <a:extLst>
              <a:ext uri="{FF2B5EF4-FFF2-40B4-BE49-F238E27FC236}">
                <a16:creationId xmlns:a16="http://schemas.microsoft.com/office/drawing/2014/main" id="{22621873-6631-43A4-9548-384B0D575E80}"/>
              </a:ext>
            </a:extLst>
          </xdr:cNvPr>
          <xdr:cNvCxnSpPr/>
        </xdr:nvCxnSpPr>
        <xdr:spPr>
          <a:xfrm flipH="1">
            <a:off x="7234239" y="755332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" name="Straight Connector 301">
            <a:extLst>
              <a:ext uri="{FF2B5EF4-FFF2-40B4-BE49-F238E27FC236}">
                <a16:creationId xmlns:a16="http://schemas.microsoft.com/office/drawing/2014/main" id="{7575001F-901A-4914-82B7-EB1A527CA6B8}"/>
              </a:ext>
            </a:extLst>
          </xdr:cNvPr>
          <xdr:cNvCxnSpPr/>
        </xdr:nvCxnSpPr>
        <xdr:spPr>
          <a:xfrm flipH="1">
            <a:off x="5757863" y="7115176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Connector 302">
            <a:extLst>
              <a:ext uri="{FF2B5EF4-FFF2-40B4-BE49-F238E27FC236}">
                <a16:creationId xmlns:a16="http://schemas.microsoft.com/office/drawing/2014/main" id="{09BB88E4-56BF-46FA-992C-60A7988B7EC9}"/>
              </a:ext>
            </a:extLst>
          </xdr:cNvPr>
          <xdr:cNvCxnSpPr/>
        </xdr:nvCxnSpPr>
        <xdr:spPr>
          <a:xfrm>
            <a:off x="5829300" y="6905623"/>
            <a:ext cx="0" cy="2857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Connector 303">
            <a:extLst>
              <a:ext uri="{FF2B5EF4-FFF2-40B4-BE49-F238E27FC236}">
                <a16:creationId xmlns:a16="http://schemas.microsoft.com/office/drawing/2014/main" id="{B97AAC8A-2180-4041-A1F7-E0BF8E069F2F}"/>
              </a:ext>
            </a:extLst>
          </xdr:cNvPr>
          <xdr:cNvCxnSpPr/>
        </xdr:nvCxnSpPr>
        <xdr:spPr>
          <a:xfrm flipH="1">
            <a:off x="5791193" y="707231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Connector 304">
            <a:extLst>
              <a:ext uri="{FF2B5EF4-FFF2-40B4-BE49-F238E27FC236}">
                <a16:creationId xmlns:a16="http://schemas.microsoft.com/office/drawing/2014/main" id="{B65507B8-0885-4A7F-A84A-0A1AFD70604B}"/>
              </a:ext>
            </a:extLst>
          </xdr:cNvPr>
          <xdr:cNvCxnSpPr/>
        </xdr:nvCxnSpPr>
        <xdr:spPr>
          <a:xfrm flipH="1">
            <a:off x="5786431" y="6934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Connector 305">
            <a:extLst>
              <a:ext uri="{FF2B5EF4-FFF2-40B4-BE49-F238E27FC236}">
                <a16:creationId xmlns:a16="http://schemas.microsoft.com/office/drawing/2014/main" id="{31A3D8CB-9102-49E2-9D30-6EE2CC995D08}"/>
              </a:ext>
            </a:extLst>
          </xdr:cNvPr>
          <xdr:cNvCxnSpPr/>
        </xdr:nvCxnSpPr>
        <xdr:spPr>
          <a:xfrm>
            <a:off x="6315075" y="775335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Connector 306">
            <a:extLst>
              <a:ext uri="{FF2B5EF4-FFF2-40B4-BE49-F238E27FC236}">
                <a16:creationId xmlns:a16="http://schemas.microsoft.com/office/drawing/2014/main" id="{AFCF0934-D4FC-4AE0-AE4D-341E02D417F3}"/>
              </a:ext>
            </a:extLst>
          </xdr:cNvPr>
          <xdr:cNvCxnSpPr/>
        </xdr:nvCxnSpPr>
        <xdr:spPr>
          <a:xfrm>
            <a:off x="6248400" y="7972425"/>
            <a:ext cx="471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Connector 307">
            <a:extLst>
              <a:ext uri="{FF2B5EF4-FFF2-40B4-BE49-F238E27FC236}">
                <a16:creationId xmlns:a16="http://schemas.microsoft.com/office/drawing/2014/main" id="{D72FBAA6-1EFD-4253-9A7F-56E573D00B43}"/>
              </a:ext>
            </a:extLst>
          </xdr:cNvPr>
          <xdr:cNvCxnSpPr/>
        </xdr:nvCxnSpPr>
        <xdr:spPr>
          <a:xfrm flipH="1">
            <a:off x="6267444" y="793432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Connector 308">
            <a:extLst>
              <a:ext uri="{FF2B5EF4-FFF2-40B4-BE49-F238E27FC236}">
                <a16:creationId xmlns:a16="http://schemas.microsoft.com/office/drawing/2014/main" id="{5BAFDCCD-2EAA-42FC-87B9-3975ACC7579D}"/>
              </a:ext>
            </a:extLst>
          </xdr:cNvPr>
          <xdr:cNvCxnSpPr/>
        </xdr:nvCxnSpPr>
        <xdr:spPr>
          <a:xfrm>
            <a:off x="6638925" y="775335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Connector 309">
            <a:extLst>
              <a:ext uri="{FF2B5EF4-FFF2-40B4-BE49-F238E27FC236}">
                <a16:creationId xmlns:a16="http://schemas.microsoft.com/office/drawing/2014/main" id="{E80052E1-A11C-4362-BC9E-5A10C7F22093}"/>
              </a:ext>
            </a:extLst>
          </xdr:cNvPr>
          <xdr:cNvCxnSpPr/>
        </xdr:nvCxnSpPr>
        <xdr:spPr>
          <a:xfrm flipH="1">
            <a:off x="6591294" y="793432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90488</xdr:colOff>
      <xdr:row>39</xdr:row>
      <xdr:rowOff>133350</xdr:rowOff>
    </xdr:from>
    <xdr:to>
      <xdr:col>31</xdr:col>
      <xdr:colOff>80963</xdr:colOff>
      <xdr:row>52</xdr:row>
      <xdr:rowOff>90488</xdr:rowOff>
    </xdr:to>
    <xdr:grpSp>
      <xdr:nvGrpSpPr>
        <xdr:cNvPr id="662" name="Group 661">
          <a:extLst>
            <a:ext uri="{FF2B5EF4-FFF2-40B4-BE49-F238E27FC236}">
              <a16:creationId xmlns:a16="http://schemas.microsoft.com/office/drawing/2014/main" id="{21B1E18F-97BE-4EF5-9634-710800E45F4D}"/>
            </a:ext>
          </a:extLst>
        </xdr:cNvPr>
        <xdr:cNvGrpSpPr/>
      </xdr:nvGrpSpPr>
      <xdr:grpSpPr>
        <a:xfrm>
          <a:off x="414338" y="6248400"/>
          <a:ext cx="4686300" cy="1814513"/>
          <a:chOff x="414338" y="6534150"/>
          <a:chExt cx="4686300" cy="1814513"/>
        </a:xfrm>
      </xdr:grpSpPr>
      <xdr:sp macro="" textlink="">
        <xdr:nvSpPr>
          <xdr:cNvPr id="218" name="Isosceles Triangle 217">
            <a:extLst>
              <a:ext uri="{FF2B5EF4-FFF2-40B4-BE49-F238E27FC236}">
                <a16:creationId xmlns:a16="http://schemas.microsoft.com/office/drawing/2014/main" id="{EB0F620A-557B-4B0E-A4F5-5D96D2D92F98}"/>
              </a:ext>
            </a:extLst>
          </xdr:cNvPr>
          <xdr:cNvSpPr/>
        </xdr:nvSpPr>
        <xdr:spPr>
          <a:xfrm>
            <a:off x="1195388" y="69818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9" name="Straight Connector 218">
            <a:extLst>
              <a:ext uri="{FF2B5EF4-FFF2-40B4-BE49-F238E27FC236}">
                <a16:creationId xmlns:a16="http://schemas.microsoft.com/office/drawing/2014/main" id="{CCB40222-BA79-46AF-8655-06CD894BCAF8}"/>
              </a:ext>
            </a:extLst>
          </xdr:cNvPr>
          <xdr:cNvCxnSpPr/>
        </xdr:nvCxnSpPr>
        <xdr:spPr>
          <a:xfrm>
            <a:off x="476250" y="6972300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0" name="Isosceles Triangle 219">
            <a:extLst>
              <a:ext uri="{FF2B5EF4-FFF2-40B4-BE49-F238E27FC236}">
                <a16:creationId xmlns:a16="http://schemas.microsoft.com/office/drawing/2014/main" id="{B3D81D07-CFCB-4DEC-AA0A-D4FFE0744FE9}"/>
              </a:ext>
            </a:extLst>
          </xdr:cNvPr>
          <xdr:cNvSpPr/>
        </xdr:nvSpPr>
        <xdr:spPr>
          <a:xfrm>
            <a:off x="4114800" y="69818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1" name="Straight Arrow Connector 220">
            <a:extLst>
              <a:ext uri="{FF2B5EF4-FFF2-40B4-BE49-F238E27FC236}">
                <a16:creationId xmlns:a16="http://schemas.microsoft.com/office/drawing/2014/main" id="{C1C37F35-A582-4088-B4D7-35CD3ADBD142}"/>
              </a:ext>
            </a:extLst>
          </xdr:cNvPr>
          <xdr:cNvCxnSpPr/>
        </xdr:nvCxnSpPr>
        <xdr:spPr>
          <a:xfrm>
            <a:off x="485775" y="6538913"/>
            <a:ext cx="0" cy="428625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Arrow Connector 221">
            <a:extLst>
              <a:ext uri="{FF2B5EF4-FFF2-40B4-BE49-F238E27FC236}">
                <a16:creationId xmlns:a16="http://schemas.microsoft.com/office/drawing/2014/main" id="{1C509158-E42E-4692-BF19-33A41F7921E2}"/>
              </a:ext>
            </a:extLst>
          </xdr:cNvPr>
          <xdr:cNvCxnSpPr/>
        </xdr:nvCxnSpPr>
        <xdr:spPr>
          <a:xfrm>
            <a:off x="647700" y="67484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Arrow Connector 222">
            <a:extLst>
              <a:ext uri="{FF2B5EF4-FFF2-40B4-BE49-F238E27FC236}">
                <a16:creationId xmlns:a16="http://schemas.microsoft.com/office/drawing/2014/main" id="{14DA451C-62B6-4B65-8A62-E401DE471407}"/>
              </a:ext>
            </a:extLst>
          </xdr:cNvPr>
          <xdr:cNvCxnSpPr/>
        </xdr:nvCxnSpPr>
        <xdr:spPr>
          <a:xfrm>
            <a:off x="809625" y="6743701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Arrow Connector 223">
            <a:extLst>
              <a:ext uri="{FF2B5EF4-FFF2-40B4-BE49-F238E27FC236}">
                <a16:creationId xmlns:a16="http://schemas.microsoft.com/office/drawing/2014/main" id="{073B478D-01DA-4AD7-BD1E-1C40A756CA46}"/>
              </a:ext>
            </a:extLst>
          </xdr:cNvPr>
          <xdr:cNvCxnSpPr/>
        </xdr:nvCxnSpPr>
        <xdr:spPr>
          <a:xfrm>
            <a:off x="971550" y="67389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Straight Arrow Connector 224">
            <a:extLst>
              <a:ext uri="{FF2B5EF4-FFF2-40B4-BE49-F238E27FC236}">
                <a16:creationId xmlns:a16="http://schemas.microsoft.com/office/drawing/2014/main" id="{E2E604B3-3E5D-4952-B522-D4277C2E12E8}"/>
              </a:ext>
            </a:extLst>
          </xdr:cNvPr>
          <xdr:cNvCxnSpPr/>
        </xdr:nvCxnSpPr>
        <xdr:spPr>
          <a:xfrm>
            <a:off x="1133475" y="67484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Arrow Connector 225">
            <a:extLst>
              <a:ext uri="{FF2B5EF4-FFF2-40B4-BE49-F238E27FC236}">
                <a16:creationId xmlns:a16="http://schemas.microsoft.com/office/drawing/2014/main" id="{06AE226E-CD3A-481F-A8B6-1B5B5F465243}"/>
              </a:ext>
            </a:extLst>
          </xdr:cNvPr>
          <xdr:cNvCxnSpPr/>
        </xdr:nvCxnSpPr>
        <xdr:spPr>
          <a:xfrm>
            <a:off x="1295400" y="67437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Arrow Connector 226">
            <a:extLst>
              <a:ext uri="{FF2B5EF4-FFF2-40B4-BE49-F238E27FC236}">
                <a16:creationId xmlns:a16="http://schemas.microsoft.com/office/drawing/2014/main" id="{8BE7B3C3-17DE-4BDF-9E82-A17669F01BFB}"/>
              </a:ext>
            </a:extLst>
          </xdr:cNvPr>
          <xdr:cNvCxnSpPr/>
        </xdr:nvCxnSpPr>
        <xdr:spPr>
          <a:xfrm>
            <a:off x="1457325" y="67389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Arrow Connector 227">
            <a:extLst>
              <a:ext uri="{FF2B5EF4-FFF2-40B4-BE49-F238E27FC236}">
                <a16:creationId xmlns:a16="http://schemas.microsoft.com/office/drawing/2014/main" id="{B4E0EC26-9717-4C6B-82BE-8FB754370416}"/>
              </a:ext>
            </a:extLst>
          </xdr:cNvPr>
          <xdr:cNvCxnSpPr/>
        </xdr:nvCxnSpPr>
        <xdr:spPr>
          <a:xfrm>
            <a:off x="1619250" y="67341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Arrow Connector 228">
            <a:extLst>
              <a:ext uri="{FF2B5EF4-FFF2-40B4-BE49-F238E27FC236}">
                <a16:creationId xmlns:a16="http://schemas.microsoft.com/office/drawing/2014/main" id="{08605C47-0A31-4CB8-ADD4-CACACAD100BB}"/>
              </a:ext>
            </a:extLst>
          </xdr:cNvPr>
          <xdr:cNvCxnSpPr/>
        </xdr:nvCxnSpPr>
        <xdr:spPr>
          <a:xfrm>
            <a:off x="1781175" y="67484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Arrow Connector 229">
            <a:extLst>
              <a:ext uri="{FF2B5EF4-FFF2-40B4-BE49-F238E27FC236}">
                <a16:creationId xmlns:a16="http://schemas.microsoft.com/office/drawing/2014/main" id="{9C4CFC54-F17A-467D-A0F4-B06113C8CDBF}"/>
              </a:ext>
            </a:extLst>
          </xdr:cNvPr>
          <xdr:cNvCxnSpPr/>
        </xdr:nvCxnSpPr>
        <xdr:spPr>
          <a:xfrm>
            <a:off x="1943100" y="67437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Arrow Connector 230">
            <a:extLst>
              <a:ext uri="{FF2B5EF4-FFF2-40B4-BE49-F238E27FC236}">
                <a16:creationId xmlns:a16="http://schemas.microsoft.com/office/drawing/2014/main" id="{9A971FE2-37AA-471B-B7E8-03B5EFD9F24F}"/>
              </a:ext>
            </a:extLst>
          </xdr:cNvPr>
          <xdr:cNvCxnSpPr/>
        </xdr:nvCxnSpPr>
        <xdr:spPr>
          <a:xfrm>
            <a:off x="2105025" y="67389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Arrow Connector 231">
            <a:extLst>
              <a:ext uri="{FF2B5EF4-FFF2-40B4-BE49-F238E27FC236}">
                <a16:creationId xmlns:a16="http://schemas.microsoft.com/office/drawing/2014/main" id="{F168BF5F-770B-4BCF-A313-408C01235EC3}"/>
              </a:ext>
            </a:extLst>
          </xdr:cNvPr>
          <xdr:cNvCxnSpPr/>
        </xdr:nvCxnSpPr>
        <xdr:spPr>
          <a:xfrm>
            <a:off x="2266950" y="67341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Arrow Connector 232">
            <a:extLst>
              <a:ext uri="{FF2B5EF4-FFF2-40B4-BE49-F238E27FC236}">
                <a16:creationId xmlns:a16="http://schemas.microsoft.com/office/drawing/2014/main" id="{7058738E-9BFF-4CD2-A871-3C3F011AD541}"/>
              </a:ext>
            </a:extLst>
          </xdr:cNvPr>
          <xdr:cNvCxnSpPr/>
        </xdr:nvCxnSpPr>
        <xdr:spPr>
          <a:xfrm>
            <a:off x="2428875" y="67437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Arrow Connector 233">
            <a:extLst>
              <a:ext uri="{FF2B5EF4-FFF2-40B4-BE49-F238E27FC236}">
                <a16:creationId xmlns:a16="http://schemas.microsoft.com/office/drawing/2014/main" id="{C88AD771-EA90-429F-A681-4AF91CE798CD}"/>
              </a:ext>
            </a:extLst>
          </xdr:cNvPr>
          <xdr:cNvCxnSpPr/>
        </xdr:nvCxnSpPr>
        <xdr:spPr>
          <a:xfrm>
            <a:off x="2590800" y="67389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Arrow Connector 234">
            <a:extLst>
              <a:ext uri="{FF2B5EF4-FFF2-40B4-BE49-F238E27FC236}">
                <a16:creationId xmlns:a16="http://schemas.microsoft.com/office/drawing/2014/main" id="{9E1B84B6-32FE-4FB5-AC82-9C46C785E0C7}"/>
              </a:ext>
            </a:extLst>
          </xdr:cNvPr>
          <xdr:cNvCxnSpPr/>
        </xdr:nvCxnSpPr>
        <xdr:spPr>
          <a:xfrm>
            <a:off x="2752725" y="67341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Arrow Connector 235">
            <a:extLst>
              <a:ext uri="{FF2B5EF4-FFF2-40B4-BE49-F238E27FC236}">
                <a16:creationId xmlns:a16="http://schemas.microsoft.com/office/drawing/2014/main" id="{74B30B5F-0F62-4BA3-A588-1741F27962D9}"/>
              </a:ext>
            </a:extLst>
          </xdr:cNvPr>
          <xdr:cNvCxnSpPr/>
        </xdr:nvCxnSpPr>
        <xdr:spPr>
          <a:xfrm>
            <a:off x="2914650" y="672941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Arrow Connector 236">
            <a:extLst>
              <a:ext uri="{FF2B5EF4-FFF2-40B4-BE49-F238E27FC236}">
                <a16:creationId xmlns:a16="http://schemas.microsoft.com/office/drawing/2014/main" id="{E2D2C693-11B0-4F47-A059-509ADBE9E13B}"/>
              </a:ext>
            </a:extLst>
          </xdr:cNvPr>
          <xdr:cNvCxnSpPr/>
        </xdr:nvCxnSpPr>
        <xdr:spPr>
          <a:xfrm>
            <a:off x="3076575" y="67484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Arrow Connector 237">
            <a:extLst>
              <a:ext uri="{FF2B5EF4-FFF2-40B4-BE49-F238E27FC236}">
                <a16:creationId xmlns:a16="http://schemas.microsoft.com/office/drawing/2014/main" id="{75028536-5CED-44D6-8369-9A4706838F6E}"/>
              </a:ext>
            </a:extLst>
          </xdr:cNvPr>
          <xdr:cNvCxnSpPr/>
        </xdr:nvCxnSpPr>
        <xdr:spPr>
          <a:xfrm>
            <a:off x="3238500" y="67437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Arrow Connector 238">
            <a:extLst>
              <a:ext uri="{FF2B5EF4-FFF2-40B4-BE49-F238E27FC236}">
                <a16:creationId xmlns:a16="http://schemas.microsoft.com/office/drawing/2014/main" id="{37AE53ED-0695-49EA-A44A-8CEEF59AB2E6}"/>
              </a:ext>
            </a:extLst>
          </xdr:cNvPr>
          <xdr:cNvCxnSpPr/>
        </xdr:nvCxnSpPr>
        <xdr:spPr>
          <a:xfrm>
            <a:off x="3400425" y="67389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Arrow Connector 239">
            <a:extLst>
              <a:ext uri="{FF2B5EF4-FFF2-40B4-BE49-F238E27FC236}">
                <a16:creationId xmlns:a16="http://schemas.microsoft.com/office/drawing/2014/main" id="{9B69D97E-C038-47CC-9F00-FBFCB10114CA}"/>
              </a:ext>
            </a:extLst>
          </xdr:cNvPr>
          <xdr:cNvCxnSpPr/>
        </xdr:nvCxnSpPr>
        <xdr:spPr>
          <a:xfrm>
            <a:off x="3562350" y="67341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Arrow Connector 240">
            <a:extLst>
              <a:ext uri="{FF2B5EF4-FFF2-40B4-BE49-F238E27FC236}">
                <a16:creationId xmlns:a16="http://schemas.microsoft.com/office/drawing/2014/main" id="{DC7F497C-854C-4433-A01B-92DE52946A43}"/>
              </a:ext>
            </a:extLst>
          </xdr:cNvPr>
          <xdr:cNvCxnSpPr/>
        </xdr:nvCxnSpPr>
        <xdr:spPr>
          <a:xfrm>
            <a:off x="3724275" y="67484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Arrow Connector 241">
            <a:extLst>
              <a:ext uri="{FF2B5EF4-FFF2-40B4-BE49-F238E27FC236}">
                <a16:creationId xmlns:a16="http://schemas.microsoft.com/office/drawing/2014/main" id="{66DF17F3-5D12-49E1-8E03-022D3D8205A1}"/>
              </a:ext>
            </a:extLst>
          </xdr:cNvPr>
          <xdr:cNvCxnSpPr/>
        </xdr:nvCxnSpPr>
        <xdr:spPr>
          <a:xfrm>
            <a:off x="3886200" y="67437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Straight Arrow Connector 242">
            <a:extLst>
              <a:ext uri="{FF2B5EF4-FFF2-40B4-BE49-F238E27FC236}">
                <a16:creationId xmlns:a16="http://schemas.microsoft.com/office/drawing/2014/main" id="{A28F839D-BB0E-44B7-B354-C907F2193F6D}"/>
              </a:ext>
            </a:extLst>
          </xdr:cNvPr>
          <xdr:cNvCxnSpPr/>
        </xdr:nvCxnSpPr>
        <xdr:spPr>
          <a:xfrm>
            <a:off x="4048125" y="67389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Arrow Connector 243">
            <a:extLst>
              <a:ext uri="{FF2B5EF4-FFF2-40B4-BE49-F238E27FC236}">
                <a16:creationId xmlns:a16="http://schemas.microsoft.com/office/drawing/2014/main" id="{433568AD-260C-447D-BF7E-D29A04351C80}"/>
              </a:ext>
            </a:extLst>
          </xdr:cNvPr>
          <xdr:cNvCxnSpPr/>
        </xdr:nvCxnSpPr>
        <xdr:spPr>
          <a:xfrm>
            <a:off x="4210050" y="67341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Straight Arrow Connector 244">
            <a:extLst>
              <a:ext uri="{FF2B5EF4-FFF2-40B4-BE49-F238E27FC236}">
                <a16:creationId xmlns:a16="http://schemas.microsoft.com/office/drawing/2014/main" id="{8E523768-2B63-4DB7-9DDF-37AD674F28A2}"/>
              </a:ext>
            </a:extLst>
          </xdr:cNvPr>
          <xdr:cNvCxnSpPr/>
        </xdr:nvCxnSpPr>
        <xdr:spPr>
          <a:xfrm>
            <a:off x="4371975" y="675322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Straight Arrow Connector 245">
            <a:extLst>
              <a:ext uri="{FF2B5EF4-FFF2-40B4-BE49-F238E27FC236}">
                <a16:creationId xmlns:a16="http://schemas.microsoft.com/office/drawing/2014/main" id="{7DB092B1-FC88-4E7E-B34A-487272A80F54}"/>
              </a:ext>
            </a:extLst>
          </xdr:cNvPr>
          <xdr:cNvCxnSpPr/>
        </xdr:nvCxnSpPr>
        <xdr:spPr>
          <a:xfrm>
            <a:off x="4533900" y="674846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Arrow Connector 246">
            <a:extLst>
              <a:ext uri="{FF2B5EF4-FFF2-40B4-BE49-F238E27FC236}">
                <a16:creationId xmlns:a16="http://schemas.microsoft.com/office/drawing/2014/main" id="{35EB8BAC-906E-4F00-9380-6EEA3591C921}"/>
              </a:ext>
            </a:extLst>
          </xdr:cNvPr>
          <xdr:cNvCxnSpPr/>
        </xdr:nvCxnSpPr>
        <xdr:spPr>
          <a:xfrm>
            <a:off x="4695825" y="67437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Arrow Connector 247">
            <a:extLst>
              <a:ext uri="{FF2B5EF4-FFF2-40B4-BE49-F238E27FC236}">
                <a16:creationId xmlns:a16="http://schemas.microsoft.com/office/drawing/2014/main" id="{E81E2129-13E6-4107-96D7-AB00E202B30D}"/>
              </a:ext>
            </a:extLst>
          </xdr:cNvPr>
          <xdr:cNvCxnSpPr/>
        </xdr:nvCxnSpPr>
        <xdr:spPr>
          <a:xfrm>
            <a:off x="4857750" y="67389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Straight Connector 249">
            <a:extLst>
              <a:ext uri="{FF2B5EF4-FFF2-40B4-BE49-F238E27FC236}">
                <a16:creationId xmlns:a16="http://schemas.microsoft.com/office/drawing/2014/main" id="{A7545910-E3C7-41C7-A065-64EA8D1504CB}"/>
              </a:ext>
            </a:extLst>
          </xdr:cNvPr>
          <xdr:cNvCxnSpPr/>
        </xdr:nvCxnSpPr>
        <xdr:spPr>
          <a:xfrm>
            <a:off x="485775" y="6743700"/>
            <a:ext cx="4533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Straight Arrow Connector 250">
            <a:extLst>
              <a:ext uri="{FF2B5EF4-FFF2-40B4-BE49-F238E27FC236}">
                <a16:creationId xmlns:a16="http://schemas.microsoft.com/office/drawing/2014/main" id="{9BF4FE03-871B-48EB-997C-0610951855C8}"/>
              </a:ext>
            </a:extLst>
          </xdr:cNvPr>
          <xdr:cNvCxnSpPr/>
        </xdr:nvCxnSpPr>
        <xdr:spPr>
          <a:xfrm flipV="1">
            <a:off x="1295400" y="71247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Arrow Connector 251">
            <a:extLst>
              <a:ext uri="{FF2B5EF4-FFF2-40B4-BE49-F238E27FC236}">
                <a16:creationId xmlns:a16="http://schemas.microsoft.com/office/drawing/2014/main" id="{4715FA62-2C13-4F9C-B9EF-664B7E2268B5}"/>
              </a:ext>
            </a:extLst>
          </xdr:cNvPr>
          <xdr:cNvCxnSpPr/>
        </xdr:nvCxnSpPr>
        <xdr:spPr>
          <a:xfrm flipV="1">
            <a:off x="4210050" y="71247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Connector 252">
            <a:extLst>
              <a:ext uri="{FF2B5EF4-FFF2-40B4-BE49-F238E27FC236}">
                <a16:creationId xmlns:a16="http://schemas.microsoft.com/office/drawing/2014/main" id="{BEF4C19F-3080-444E-B4F3-AB933C090E37}"/>
              </a:ext>
            </a:extLst>
          </xdr:cNvPr>
          <xdr:cNvCxnSpPr/>
        </xdr:nvCxnSpPr>
        <xdr:spPr>
          <a:xfrm>
            <a:off x="485775" y="7053263"/>
            <a:ext cx="0" cy="12811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C7FC715A-D796-4ACA-8F40-5C8C7E146120}"/>
              </a:ext>
            </a:extLst>
          </xdr:cNvPr>
          <xdr:cNvCxnSpPr/>
        </xdr:nvCxnSpPr>
        <xdr:spPr>
          <a:xfrm>
            <a:off x="414338" y="7972425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E90F3C3D-AF4C-49FD-8AA3-A1BEE09E32DB}"/>
              </a:ext>
            </a:extLst>
          </xdr:cNvPr>
          <xdr:cNvCxnSpPr/>
        </xdr:nvCxnSpPr>
        <xdr:spPr>
          <a:xfrm flipH="1">
            <a:off x="438150" y="79248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A49A8F0C-3A3C-4A70-8173-A8977E674DCD}"/>
              </a:ext>
            </a:extLst>
          </xdr:cNvPr>
          <xdr:cNvCxnSpPr/>
        </xdr:nvCxnSpPr>
        <xdr:spPr>
          <a:xfrm>
            <a:off x="1295400" y="775335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BA4D65D5-77BB-4A53-B733-6EC8CBBA5813}"/>
              </a:ext>
            </a:extLst>
          </xdr:cNvPr>
          <xdr:cNvCxnSpPr/>
        </xdr:nvCxnSpPr>
        <xdr:spPr>
          <a:xfrm flipH="1">
            <a:off x="1247775" y="79248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Connector 257">
            <a:extLst>
              <a:ext uri="{FF2B5EF4-FFF2-40B4-BE49-F238E27FC236}">
                <a16:creationId xmlns:a16="http://schemas.microsoft.com/office/drawing/2014/main" id="{4075A7C7-EF5A-4A47-AC9C-81049822C177}"/>
              </a:ext>
            </a:extLst>
          </xdr:cNvPr>
          <xdr:cNvCxnSpPr/>
        </xdr:nvCxnSpPr>
        <xdr:spPr>
          <a:xfrm>
            <a:off x="4210050" y="7734300"/>
            <a:ext cx="0" cy="319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B0BFE388-B59A-46CE-8E37-FF1FDB297482}"/>
              </a:ext>
            </a:extLst>
          </xdr:cNvPr>
          <xdr:cNvCxnSpPr/>
        </xdr:nvCxnSpPr>
        <xdr:spPr>
          <a:xfrm flipH="1">
            <a:off x="4162425" y="79248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6ADC9FE7-F25F-40A2-BAD4-5555525EF2FA}"/>
              </a:ext>
            </a:extLst>
          </xdr:cNvPr>
          <xdr:cNvCxnSpPr/>
        </xdr:nvCxnSpPr>
        <xdr:spPr>
          <a:xfrm>
            <a:off x="5019675" y="7048501"/>
            <a:ext cx="0" cy="13001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Connector 260">
            <a:extLst>
              <a:ext uri="{FF2B5EF4-FFF2-40B4-BE49-F238E27FC236}">
                <a16:creationId xmlns:a16="http://schemas.microsoft.com/office/drawing/2014/main" id="{CA99336F-871A-4CBF-8A00-964D4191CBC5}"/>
              </a:ext>
            </a:extLst>
          </xdr:cNvPr>
          <xdr:cNvCxnSpPr/>
        </xdr:nvCxnSpPr>
        <xdr:spPr>
          <a:xfrm flipH="1">
            <a:off x="4972050" y="792003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Straight Connector 261">
            <a:extLst>
              <a:ext uri="{FF2B5EF4-FFF2-40B4-BE49-F238E27FC236}">
                <a16:creationId xmlns:a16="http://schemas.microsoft.com/office/drawing/2014/main" id="{227867D5-76D2-4C4B-A5BA-BA3D357694E3}"/>
              </a:ext>
            </a:extLst>
          </xdr:cNvPr>
          <xdr:cNvCxnSpPr/>
        </xdr:nvCxnSpPr>
        <xdr:spPr>
          <a:xfrm>
            <a:off x="414338" y="8258175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1F03283D-AC81-42FB-B54A-482661229D05}"/>
              </a:ext>
            </a:extLst>
          </xdr:cNvPr>
          <xdr:cNvCxnSpPr/>
        </xdr:nvCxnSpPr>
        <xdr:spPr>
          <a:xfrm flipH="1">
            <a:off x="438150" y="821055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C6014177-C6AC-4DDE-9516-4392F4F0A654}"/>
              </a:ext>
            </a:extLst>
          </xdr:cNvPr>
          <xdr:cNvCxnSpPr/>
        </xdr:nvCxnSpPr>
        <xdr:spPr>
          <a:xfrm flipH="1">
            <a:off x="4972050" y="820578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Straight Connector 268">
            <a:extLst>
              <a:ext uri="{FF2B5EF4-FFF2-40B4-BE49-F238E27FC236}">
                <a16:creationId xmlns:a16="http://schemas.microsoft.com/office/drawing/2014/main" id="{8485DEB4-22CB-4D19-A7AE-8BCD45EAC57A}"/>
              </a:ext>
            </a:extLst>
          </xdr:cNvPr>
          <xdr:cNvCxnSpPr/>
        </xdr:nvCxnSpPr>
        <xdr:spPr>
          <a:xfrm>
            <a:off x="1133476" y="75580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Connector 269">
            <a:extLst>
              <a:ext uri="{FF2B5EF4-FFF2-40B4-BE49-F238E27FC236}">
                <a16:creationId xmlns:a16="http://schemas.microsoft.com/office/drawing/2014/main" id="{0518A28A-3C76-45FA-BB12-144D0FDE2B3A}"/>
              </a:ext>
            </a:extLst>
          </xdr:cNvPr>
          <xdr:cNvCxnSpPr/>
        </xdr:nvCxnSpPr>
        <xdr:spPr>
          <a:xfrm>
            <a:off x="1081087" y="76866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Straight Connector 270">
            <a:extLst>
              <a:ext uri="{FF2B5EF4-FFF2-40B4-BE49-F238E27FC236}">
                <a16:creationId xmlns:a16="http://schemas.microsoft.com/office/drawing/2014/main" id="{56483087-BDB2-40BA-AA2F-19D1648956D7}"/>
              </a:ext>
            </a:extLst>
          </xdr:cNvPr>
          <xdr:cNvCxnSpPr/>
        </xdr:nvCxnSpPr>
        <xdr:spPr>
          <a:xfrm flipH="1">
            <a:off x="1090612" y="76485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>
            <a:extLst>
              <a:ext uri="{FF2B5EF4-FFF2-40B4-BE49-F238E27FC236}">
                <a16:creationId xmlns:a16="http://schemas.microsoft.com/office/drawing/2014/main" id="{93FA9BCF-C283-4DC1-9ED8-E3E7D9AD36C7}"/>
              </a:ext>
            </a:extLst>
          </xdr:cNvPr>
          <xdr:cNvCxnSpPr/>
        </xdr:nvCxnSpPr>
        <xdr:spPr>
          <a:xfrm>
            <a:off x="1457325" y="75580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56D52E4B-C3CC-42A5-86CF-D381EC27952E}"/>
              </a:ext>
            </a:extLst>
          </xdr:cNvPr>
          <xdr:cNvCxnSpPr/>
        </xdr:nvCxnSpPr>
        <xdr:spPr>
          <a:xfrm flipH="1">
            <a:off x="1414461" y="76485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0F9CA0C4-CD61-410A-A62B-E151CFACDD2E}"/>
              </a:ext>
            </a:extLst>
          </xdr:cNvPr>
          <xdr:cNvCxnSpPr/>
        </xdr:nvCxnSpPr>
        <xdr:spPr>
          <a:xfrm>
            <a:off x="4048126" y="75580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36FE5A5A-B49F-4A07-9EEC-2D73CA127E3C}"/>
              </a:ext>
            </a:extLst>
          </xdr:cNvPr>
          <xdr:cNvCxnSpPr/>
        </xdr:nvCxnSpPr>
        <xdr:spPr>
          <a:xfrm>
            <a:off x="3995737" y="76866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2D5533AA-66B7-4C42-AAC1-09534B2DC2F7}"/>
              </a:ext>
            </a:extLst>
          </xdr:cNvPr>
          <xdr:cNvCxnSpPr/>
        </xdr:nvCxnSpPr>
        <xdr:spPr>
          <a:xfrm flipH="1">
            <a:off x="4005262" y="76485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Straight Connector 276">
            <a:extLst>
              <a:ext uri="{FF2B5EF4-FFF2-40B4-BE49-F238E27FC236}">
                <a16:creationId xmlns:a16="http://schemas.microsoft.com/office/drawing/2014/main" id="{1776B6B8-5265-4530-814B-B3D4A2309571}"/>
              </a:ext>
            </a:extLst>
          </xdr:cNvPr>
          <xdr:cNvCxnSpPr/>
        </xdr:nvCxnSpPr>
        <xdr:spPr>
          <a:xfrm>
            <a:off x="4371975" y="75580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81E44E8E-E942-4138-B55B-7C00BA56DE7A}"/>
              </a:ext>
            </a:extLst>
          </xdr:cNvPr>
          <xdr:cNvCxnSpPr/>
        </xdr:nvCxnSpPr>
        <xdr:spPr>
          <a:xfrm flipH="1">
            <a:off x="4329111" y="76485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Arrow Connector 345">
            <a:extLst>
              <a:ext uri="{FF2B5EF4-FFF2-40B4-BE49-F238E27FC236}">
                <a16:creationId xmlns:a16="http://schemas.microsoft.com/office/drawing/2014/main" id="{74FF785F-D667-4940-9401-908042CA7055}"/>
              </a:ext>
            </a:extLst>
          </xdr:cNvPr>
          <xdr:cNvCxnSpPr/>
        </xdr:nvCxnSpPr>
        <xdr:spPr>
          <a:xfrm>
            <a:off x="5024437" y="6534150"/>
            <a:ext cx="0" cy="428625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157163</xdr:colOff>
      <xdr:row>55</xdr:row>
      <xdr:rowOff>95250</xdr:rowOff>
    </xdr:from>
    <xdr:to>
      <xdr:col>31</xdr:col>
      <xdr:colOff>14288</xdr:colOff>
      <xdr:row>64</xdr:row>
      <xdr:rowOff>90488</xdr:rowOff>
    </xdr:to>
    <xdr:grpSp>
      <xdr:nvGrpSpPr>
        <xdr:cNvPr id="664" name="Group 663">
          <a:extLst>
            <a:ext uri="{FF2B5EF4-FFF2-40B4-BE49-F238E27FC236}">
              <a16:creationId xmlns:a16="http://schemas.microsoft.com/office/drawing/2014/main" id="{1143ABC7-4A7B-43A1-928B-EB5999201055}"/>
            </a:ext>
          </a:extLst>
        </xdr:cNvPr>
        <xdr:cNvGrpSpPr/>
      </xdr:nvGrpSpPr>
      <xdr:grpSpPr>
        <a:xfrm>
          <a:off x="481013" y="8496300"/>
          <a:ext cx="4552950" cy="1281113"/>
          <a:chOff x="481013" y="8782050"/>
          <a:chExt cx="4552950" cy="1281113"/>
        </a:xfrm>
      </xdr:grpSpPr>
      <xdr:sp macro="" textlink="">
        <xdr:nvSpPr>
          <xdr:cNvPr id="265" name="Isosceles Triangle 264">
            <a:extLst>
              <a:ext uri="{FF2B5EF4-FFF2-40B4-BE49-F238E27FC236}">
                <a16:creationId xmlns:a16="http://schemas.microsoft.com/office/drawing/2014/main" id="{DDB39B6F-45EC-407C-AB3D-0037ED13BB71}"/>
              </a:ext>
            </a:extLst>
          </xdr:cNvPr>
          <xdr:cNvSpPr/>
        </xdr:nvSpPr>
        <xdr:spPr>
          <a:xfrm>
            <a:off x="1200151" y="9277358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66" name="Straight Connector 265">
            <a:extLst>
              <a:ext uri="{FF2B5EF4-FFF2-40B4-BE49-F238E27FC236}">
                <a16:creationId xmlns:a16="http://schemas.microsoft.com/office/drawing/2014/main" id="{80CFF322-1708-47FA-841E-BD77C1EDF365}"/>
              </a:ext>
            </a:extLst>
          </xdr:cNvPr>
          <xdr:cNvCxnSpPr/>
        </xdr:nvCxnSpPr>
        <xdr:spPr>
          <a:xfrm>
            <a:off x="481013" y="9267833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7" name="Isosceles Triangle 266">
            <a:extLst>
              <a:ext uri="{FF2B5EF4-FFF2-40B4-BE49-F238E27FC236}">
                <a16:creationId xmlns:a16="http://schemas.microsoft.com/office/drawing/2014/main" id="{C09ED711-F69F-47E9-9816-D29F8FF09FBF}"/>
              </a:ext>
            </a:extLst>
          </xdr:cNvPr>
          <xdr:cNvSpPr/>
        </xdr:nvSpPr>
        <xdr:spPr>
          <a:xfrm>
            <a:off x="4119563" y="9277358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11" name="Straight Connector 310">
            <a:extLst>
              <a:ext uri="{FF2B5EF4-FFF2-40B4-BE49-F238E27FC236}">
                <a16:creationId xmlns:a16="http://schemas.microsoft.com/office/drawing/2014/main" id="{E11514FC-FC5B-4E7D-985D-D2C9498C8322}"/>
              </a:ext>
            </a:extLst>
          </xdr:cNvPr>
          <xdr:cNvCxnSpPr/>
        </xdr:nvCxnSpPr>
        <xdr:spPr>
          <a:xfrm>
            <a:off x="1457325" y="8882063"/>
            <a:ext cx="0" cy="39052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" name="Straight Connector 311">
            <a:extLst>
              <a:ext uri="{FF2B5EF4-FFF2-40B4-BE49-F238E27FC236}">
                <a16:creationId xmlns:a16="http://schemas.microsoft.com/office/drawing/2014/main" id="{9EDAE3F3-F95A-4ED1-8FA5-4A3E8E60F540}"/>
              </a:ext>
            </a:extLst>
          </xdr:cNvPr>
          <xdr:cNvCxnSpPr/>
        </xdr:nvCxnSpPr>
        <xdr:spPr>
          <a:xfrm>
            <a:off x="1781175" y="8967788"/>
            <a:ext cx="0" cy="319087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Straight Connector 312">
            <a:extLst>
              <a:ext uri="{FF2B5EF4-FFF2-40B4-BE49-F238E27FC236}">
                <a16:creationId xmlns:a16="http://schemas.microsoft.com/office/drawing/2014/main" id="{818C6D14-CA72-49C7-96E6-DC81553F4C45}"/>
              </a:ext>
            </a:extLst>
          </xdr:cNvPr>
          <xdr:cNvCxnSpPr/>
        </xdr:nvCxnSpPr>
        <xdr:spPr>
          <a:xfrm>
            <a:off x="2105025" y="9058275"/>
            <a:ext cx="0" cy="2238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" name="Straight Connector 313">
            <a:extLst>
              <a:ext uri="{FF2B5EF4-FFF2-40B4-BE49-F238E27FC236}">
                <a16:creationId xmlns:a16="http://schemas.microsoft.com/office/drawing/2014/main" id="{9B83AD04-3F89-4B66-9161-19B21B9633CE}"/>
              </a:ext>
            </a:extLst>
          </xdr:cNvPr>
          <xdr:cNvCxnSpPr/>
        </xdr:nvCxnSpPr>
        <xdr:spPr>
          <a:xfrm>
            <a:off x="4048124" y="9267825"/>
            <a:ext cx="0" cy="3619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" name="Straight Connector 314">
            <a:extLst>
              <a:ext uri="{FF2B5EF4-FFF2-40B4-BE49-F238E27FC236}">
                <a16:creationId xmlns:a16="http://schemas.microsoft.com/office/drawing/2014/main" id="{4BE36AA3-EA76-4166-B5F4-91B4B9874713}"/>
              </a:ext>
            </a:extLst>
          </xdr:cNvPr>
          <xdr:cNvCxnSpPr/>
        </xdr:nvCxnSpPr>
        <xdr:spPr>
          <a:xfrm>
            <a:off x="3724275" y="9272588"/>
            <a:ext cx="0" cy="2714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id="{8D16E67F-ABAE-401C-8EE4-0AA61DE60BD0}"/>
              </a:ext>
            </a:extLst>
          </xdr:cNvPr>
          <xdr:cNvCxnSpPr/>
        </xdr:nvCxnSpPr>
        <xdr:spPr>
          <a:xfrm>
            <a:off x="3400425" y="9267825"/>
            <a:ext cx="0" cy="1857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Connector 316">
            <a:extLst>
              <a:ext uri="{FF2B5EF4-FFF2-40B4-BE49-F238E27FC236}">
                <a16:creationId xmlns:a16="http://schemas.microsoft.com/office/drawing/2014/main" id="{06597CAB-4C58-4C25-823E-7A8AD18D7BE8}"/>
              </a:ext>
            </a:extLst>
          </xdr:cNvPr>
          <xdr:cNvCxnSpPr/>
        </xdr:nvCxnSpPr>
        <xdr:spPr>
          <a:xfrm>
            <a:off x="1133475" y="9267825"/>
            <a:ext cx="0" cy="39052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Straight Connector 317">
            <a:extLst>
              <a:ext uri="{FF2B5EF4-FFF2-40B4-BE49-F238E27FC236}">
                <a16:creationId xmlns:a16="http://schemas.microsoft.com/office/drawing/2014/main" id="{5FE662C5-50F0-4F97-BAB7-16CD6E163678}"/>
              </a:ext>
            </a:extLst>
          </xdr:cNvPr>
          <xdr:cNvCxnSpPr/>
        </xdr:nvCxnSpPr>
        <xdr:spPr>
          <a:xfrm>
            <a:off x="4371975" y="8924925"/>
            <a:ext cx="0" cy="3381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Connector 318">
            <a:extLst>
              <a:ext uri="{FF2B5EF4-FFF2-40B4-BE49-F238E27FC236}">
                <a16:creationId xmlns:a16="http://schemas.microsoft.com/office/drawing/2014/main" id="{6D05D48D-29D2-4AF0-A038-D8777EE08B65}"/>
              </a:ext>
            </a:extLst>
          </xdr:cNvPr>
          <xdr:cNvCxnSpPr/>
        </xdr:nvCxnSpPr>
        <xdr:spPr>
          <a:xfrm flipV="1">
            <a:off x="1457325" y="8782050"/>
            <a:ext cx="309563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" name="Straight Connector 319">
            <a:extLst>
              <a:ext uri="{FF2B5EF4-FFF2-40B4-BE49-F238E27FC236}">
                <a16:creationId xmlns:a16="http://schemas.microsoft.com/office/drawing/2014/main" id="{B192EB9B-DB67-458F-83D2-37BBAA286337}"/>
              </a:ext>
            </a:extLst>
          </xdr:cNvPr>
          <xdr:cNvCxnSpPr/>
        </xdr:nvCxnSpPr>
        <xdr:spPr>
          <a:xfrm flipV="1">
            <a:off x="1781175" y="8943975"/>
            <a:ext cx="24765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1" name="Straight Connector 320">
            <a:extLst>
              <a:ext uri="{FF2B5EF4-FFF2-40B4-BE49-F238E27FC236}">
                <a16:creationId xmlns:a16="http://schemas.microsoft.com/office/drawing/2014/main" id="{DCE96468-A1B8-4262-A599-06C076F35ED4}"/>
              </a:ext>
            </a:extLst>
          </xdr:cNvPr>
          <xdr:cNvCxnSpPr/>
        </xdr:nvCxnSpPr>
        <xdr:spPr>
          <a:xfrm flipV="1">
            <a:off x="2109787" y="9082088"/>
            <a:ext cx="242888" cy="1238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Straight Connector 321">
            <a:extLst>
              <a:ext uri="{FF2B5EF4-FFF2-40B4-BE49-F238E27FC236}">
                <a16:creationId xmlns:a16="http://schemas.microsoft.com/office/drawing/2014/main" id="{1B13EAA6-18F1-48B7-9BBB-0CCF7ED67C56}"/>
              </a:ext>
            </a:extLst>
          </xdr:cNvPr>
          <xdr:cNvCxnSpPr/>
        </xdr:nvCxnSpPr>
        <xdr:spPr>
          <a:xfrm flipH="1">
            <a:off x="3776663" y="9496425"/>
            <a:ext cx="266700" cy="21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4EB76878-D4BB-45CC-980B-FFBD5BA9EFDA}"/>
              </a:ext>
            </a:extLst>
          </xdr:cNvPr>
          <xdr:cNvCxnSpPr/>
        </xdr:nvCxnSpPr>
        <xdr:spPr>
          <a:xfrm flipH="1">
            <a:off x="3462338" y="9415463"/>
            <a:ext cx="257175" cy="1476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FD0EBA04-00A7-41BE-861E-9B6E07024A71}"/>
              </a:ext>
            </a:extLst>
          </xdr:cNvPr>
          <xdr:cNvCxnSpPr/>
        </xdr:nvCxnSpPr>
        <xdr:spPr>
          <a:xfrm flipH="1">
            <a:off x="3200400" y="9353550"/>
            <a:ext cx="2000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Connector 324">
            <a:extLst>
              <a:ext uri="{FF2B5EF4-FFF2-40B4-BE49-F238E27FC236}">
                <a16:creationId xmlns:a16="http://schemas.microsoft.com/office/drawing/2014/main" id="{8B18077D-00E1-4063-9D12-55E9C4DA8213}"/>
              </a:ext>
            </a:extLst>
          </xdr:cNvPr>
          <xdr:cNvCxnSpPr/>
        </xdr:nvCxnSpPr>
        <xdr:spPr>
          <a:xfrm flipV="1">
            <a:off x="4376738" y="8810625"/>
            <a:ext cx="295275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id="{590AF52B-D462-46B2-9E71-CE15E49A9519}"/>
              </a:ext>
            </a:extLst>
          </xdr:cNvPr>
          <xdr:cNvCxnSpPr/>
        </xdr:nvCxnSpPr>
        <xdr:spPr>
          <a:xfrm flipH="1">
            <a:off x="938214" y="9529763"/>
            <a:ext cx="190499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95D63760-E6B2-46B2-AC05-162F2211137D}"/>
              </a:ext>
            </a:extLst>
          </xdr:cNvPr>
          <xdr:cNvCxnSpPr/>
        </xdr:nvCxnSpPr>
        <xdr:spPr>
          <a:xfrm>
            <a:off x="1295401" y="9863138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D94C7C01-1970-47E3-8AE2-C9397B3A74EE}"/>
              </a:ext>
            </a:extLst>
          </xdr:cNvPr>
          <xdr:cNvCxnSpPr/>
        </xdr:nvCxnSpPr>
        <xdr:spPr>
          <a:xfrm>
            <a:off x="1219200" y="9972675"/>
            <a:ext cx="3086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Connector 338">
            <a:extLst>
              <a:ext uri="{FF2B5EF4-FFF2-40B4-BE49-F238E27FC236}">
                <a16:creationId xmlns:a16="http://schemas.microsoft.com/office/drawing/2014/main" id="{9B85FBFF-C3AC-480E-9760-BE8D43FC8354}"/>
              </a:ext>
            </a:extLst>
          </xdr:cNvPr>
          <xdr:cNvCxnSpPr/>
        </xdr:nvCxnSpPr>
        <xdr:spPr>
          <a:xfrm>
            <a:off x="2752725" y="9377363"/>
            <a:ext cx="0" cy="685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Connector 339">
            <a:extLst>
              <a:ext uri="{FF2B5EF4-FFF2-40B4-BE49-F238E27FC236}">
                <a16:creationId xmlns:a16="http://schemas.microsoft.com/office/drawing/2014/main" id="{0531E946-A2E3-4AF2-AEB0-399CE930CEE3}"/>
              </a:ext>
            </a:extLst>
          </xdr:cNvPr>
          <xdr:cNvCxnSpPr/>
        </xdr:nvCxnSpPr>
        <xdr:spPr>
          <a:xfrm flipH="1">
            <a:off x="1252536" y="9934575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Connector 340">
            <a:extLst>
              <a:ext uri="{FF2B5EF4-FFF2-40B4-BE49-F238E27FC236}">
                <a16:creationId xmlns:a16="http://schemas.microsoft.com/office/drawing/2014/main" id="{04F9AC79-88C7-4289-BE4A-9EFF2496436C}"/>
              </a:ext>
            </a:extLst>
          </xdr:cNvPr>
          <xdr:cNvCxnSpPr/>
        </xdr:nvCxnSpPr>
        <xdr:spPr>
          <a:xfrm>
            <a:off x="4210051" y="9863138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" name="Straight Connector 341">
            <a:extLst>
              <a:ext uri="{FF2B5EF4-FFF2-40B4-BE49-F238E27FC236}">
                <a16:creationId xmlns:a16="http://schemas.microsoft.com/office/drawing/2014/main" id="{73D90F4D-F764-457C-B867-7994FCBD21F0}"/>
              </a:ext>
            </a:extLst>
          </xdr:cNvPr>
          <xdr:cNvCxnSpPr/>
        </xdr:nvCxnSpPr>
        <xdr:spPr>
          <a:xfrm flipH="1">
            <a:off x="4167186" y="9934575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Straight Connector 342">
            <a:extLst>
              <a:ext uri="{FF2B5EF4-FFF2-40B4-BE49-F238E27FC236}">
                <a16:creationId xmlns:a16="http://schemas.microsoft.com/office/drawing/2014/main" id="{842D2ABD-28AA-493D-8BF7-0E6208AF0BC7}"/>
              </a:ext>
            </a:extLst>
          </xdr:cNvPr>
          <xdr:cNvCxnSpPr/>
        </xdr:nvCxnSpPr>
        <xdr:spPr>
          <a:xfrm flipH="1">
            <a:off x="2709863" y="9934575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7" name="Freeform: Shape 346">
            <a:extLst>
              <a:ext uri="{FF2B5EF4-FFF2-40B4-BE49-F238E27FC236}">
                <a16:creationId xmlns:a16="http://schemas.microsoft.com/office/drawing/2014/main" id="{41E061F0-A97A-44AA-B093-B13F32817630}"/>
              </a:ext>
            </a:extLst>
          </xdr:cNvPr>
          <xdr:cNvSpPr/>
        </xdr:nvSpPr>
        <xdr:spPr>
          <a:xfrm>
            <a:off x="481013" y="8829675"/>
            <a:ext cx="4543425" cy="862013"/>
          </a:xfrm>
          <a:custGeom>
            <a:avLst/>
            <a:gdLst>
              <a:gd name="connsiteX0" fmla="*/ 0 w 4543425"/>
              <a:gd name="connsiteY0" fmla="*/ 438150 h 862013"/>
              <a:gd name="connsiteX1" fmla="*/ 0 w 4543425"/>
              <a:gd name="connsiteY1" fmla="*/ 709613 h 862013"/>
              <a:gd name="connsiteX2" fmla="*/ 823912 w 4543425"/>
              <a:gd name="connsiteY2" fmla="*/ 862013 h 862013"/>
              <a:gd name="connsiteX3" fmla="*/ 823912 w 4543425"/>
              <a:gd name="connsiteY3" fmla="*/ 0 h 862013"/>
              <a:gd name="connsiteX4" fmla="*/ 3733800 w 4543425"/>
              <a:gd name="connsiteY4" fmla="*/ 857250 h 862013"/>
              <a:gd name="connsiteX5" fmla="*/ 3733800 w 4543425"/>
              <a:gd name="connsiteY5" fmla="*/ 0 h 862013"/>
              <a:gd name="connsiteX6" fmla="*/ 4543425 w 4543425"/>
              <a:gd name="connsiteY6" fmla="*/ 142875 h 862013"/>
              <a:gd name="connsiteX7" fmla="*/ 4543425 w 4543425"/>
              <a:gd name="connsiteY7" fmla="*/ 433388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4543425" h="862013">
                <a:moveTo>
                  <a:pt x="0" y="438150"/>
                </a:moveTo>
                <a:lnTo>
                  <a:pt x="0" y="709613"/>
                </a:lnTo>
                <a:lnTo>
                  <a:pt x="823912" y="862013"/>
                </a:lnTo>
                <a:lnTo>
                  <a:pt x="823912" y="0"/>
                </a:lnTo>
                <a:lnTo>
                  <a:pt x="3733800" y="857250"/>
                </a:lnTo>
                <a:lnTo>
                  <a:pt x="3733800" y="0"/>
                </a:lnTo>
                <a:lnTo>
                  <a:pt x="4543425" y="142875"/>
                </a:lnTo>
                <a:lnTo>
                  <a:pt x="4543425" y="433388"/>
                </a:ln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33</xdr:col>
      <xdr:colOff>66675</xdr:colOff>
      <xdr:row>77</xdr:row>
      <xdr:rowOff>76200</xdr:rowOff>
    </xdr:from>
    <xdr:to>
      <xdr:col>45</xdr:col>
      <xdr:colOff>80963</xdr:colOff>
      <xdr:row>87</xdr:row>
      <xdr:rowOff>80963</xdr:rowOff>
    </xdr:to>
    <xdr:grpSp>
      <xdr:nvGrpSpPr>
        <xdr:cNvPr id="666" name="Group 665">
          <a:extLst>
            <a:ext uri="{FF2B5EF4-FFF2-40B4-BE49-F238E27FC236}">
              <a16:creationId xmlns:a16="http://schemas.microsoft.com/office/drawing/2014/main" id="{D3D5137A-747A-4F1E-8543-0F50EE96452C}"/>
            </a:ext>
          </a:extLst>
        </xdr:cNvPr>
        <xdr:cNvGrpSpPr/>
      </xdr:nvGrpSpPr>
      <xdr:grpSpPr>
        <a:xfrm>
          <a:off x="5410200" y="11620500"/>
          <a:ext cx="1957388" cy="1433513"/>
          <a:chOff x="5410200" y="12334875"/>
          <a:chExt cx="1957388" cy="1433513"/>
        </a:xfrm>
      </xdr:grpSpPr>
      <xdr:sp macro="" textlink="">
        <xdr:nvSpPr>
          <xdr:cNvPr id="412" name="Freeform: Shape 411">
            <a:extLst>
              <a:ext uri="{FF2B5EF4-FFF2-40B4-BE49-F238E27FC236}">
                <a16:creationId xmlns:a16="http://schemas.microsoft.com/office/drawing/2014/main" id="{223A59D5-7828-43E5-8034-CE28992D1FAB}"/>
              </a:ext>
            </a:extLst>
          </xdr:cNvPr>
          <xdr:cNvSpPr/>
        </xdr:nvSpPr>
        <xdr:spPr>
          <a:xfrm>
            <a:off x="5986463" y="12682538"/>
            <a:ext cx="976312" cy="723900"/>
          </a:xfrm>
          <a:custGeom>
            <a:avLst/>
            <a:gdLst>
              <a:gd name="connsiteX0" fmla="*/ 328612 w 976312"/>
              <a:gd name="connsiteY0" fmla="*/ 152400 h 723900"/>
              <a:gd name="connsiteX1" fmla="*/ 0 w 976312"/>
              <a:gd name="connsiteY1" fmla="*/ 152400 h 723900"/>
              <a:gd name="connsiteX2" fmla="*/ 0 w 976312"/>
              <a:gd name="connsiteY2" fmla="*/ 0 h 723900"/>
              <a:gd name="connsiteX3" fmla="*/ 976312 w 976312"/>
              <a:gd name="connsiteY3" fmla="*/ 0 h 723900"/>
              <a:gd name="connsiteX4" fmla="*/ 976312 w 976312"/>
              <a:gd name="connsiteY4" fmla="*/ 152400 h 723900"/>
              <a:gd name="connsiteX5" fmla="*/ 657225 w 976312"/>
              <a:gd name="connsiteY5" fmla="*/ 152400 h 723900"/>
              <a:gd name="connsiteX6" fmla="*/ 657225 w 976312"/>
              <a:gd name="connsiteY6" fmla="*/ 723900 h 723900"/>
              <a:gd name="connsiteX7" fmla="*/ 333375 w 976312"/>
              <a:gd name="connsiteY7" fmla="*/ 723900 h 723900"/>
              <a:gd name="connsiteX8" fmla="*/ 333375 w 976312"/>
              <a:gd name="connsiteY8" fmla="*/ 257175 h 723900"/>
              <a:gd name="connsiteX9" fmla="*/ 328612 w 976312"/>
              <a:gd name="connsiteY9" fmla="*/ 1524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76312" h="723900">
                <a:moveTo>
                  <a:pt x="328612" y="152400"/>
                </a:moveTo>
                <a:lnTo>
                  <a:pt x="0" y="152400"/>
                </a:lnTo>
                <a:lnTo>
                  <a:pt x="0" y="0"/>
                </a:lnTo>
                <a:lnTo>
                  <a:pt x="976312" y="0"/>
                </a:lnTo>
                <a:lnTo>
                  <a:pt x="976312" y="152400"/>
                </a:lnTo>
                <a:lnTo>
                  <a:pt x="657225" y="152400"/>
                </a:lnTo>
                <a:lnTo>
                  <a:pt x="657225" y="723900"/>
                </a:lnTo>
                <a:lnTo>
                  <a:pt x="333375" y="723900"/>
                </a:lnTo>
                <a:lnTo>
                  <a:pt x="333375" y="257175"/>
                </a:lnTo>
                <a:lnTo>
                  <a:pt x="328612" y="15240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13" name="Oval 412">
            <a:extLst>
              <a:ext uri="{FF2B5EF4-FFF2-40B4-BE49-F238E27FC236}">
                <a16:creationId xmlns:a16="http://schemas.microsoft.com/office/drawing/2014/main" id="{7539BE3B-82D6-49DF-AA80-13AFC1043B8F}"/>
              </a:ext>
            </a:extLst>
          </xdr:cNvPr>
          <xdr:cNvSpPr/>
        </xdr:nvSpPr>
        <xdr:spPr>
          <a:xfrm>
            <a:off x="6515099" y="13277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14" name="Oval 413">
            <a:extLst>
              <a:ext uri="{FF2B5EF4-FFF2-40B4-BE49-F238E27FC236}">
                <a16:creationId xmlns:a16="http://schemas.microsoft.com/office/drawing/2014/main" id="{7AD6F033-07D4-4CC7-A833-5D0064996E76}"/>
              </a:ext>
            </a:extLst>
          </xdr:cNvPr>
          <xdr:cNvSpPr/>
        </xdr:nvSpPr>
        <xdr:spPr>
          <a:xfrm>
            <a:off x="6396038" y="13277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65310507-9351-492D-99B3-773DF55940D6}"/>
              </a:ext>
            </a:extLst>
          </xdr:cNvPr>
          <xdr:cNvSpPr/>
        </xdr:nvSpPr>
        <xdr:spPr>
          <a:xfrm>
            <a:off x="6372225" y="12730163"/>
            <a:ext cx="228600" cy="633413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16" name="Oval 415">
            <a:extLst>
              <a:ext uri="{FF2B5EF4-FFF2-40B4-BE49-F238E27FC236}">
                <a16:creationId xmlns:a16="http://schemas.microsoft.com/office/drawing/2014/main" id="{522DC791-7491-4C7C-BD6C-5C7C59F4A626}"/>
              </a:ext>
            </a:extLst>
          </xdr:cNvPr>
          <xdr:cNvSpPr/>
        </xdr:nvSpPr>
        <xdr:spPr>
          <a:xfrm>
            <a:off x="6515099" y="1275397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17" name="Oval 416">
            <a:extLst>
              <a:ext uri="{FF2B5EF4-FFF2-40B4-BE49-F238E27FC236}">
                <a16:creationId xmlns:a16="http://schemas.microsoft.com/office/drawing/2014/main" id="{D30BEB62-4256-4FB6-921C-BD2434D1FB08}"/>
              </a:ext>
            </a:extLst>
          </xdr:cNvPr>
          <xdr:cNvSpPr/>
        </xdr:nvSpPr>
        <xdr:spPr>
          <a:xfrm>
            <a:off x="6396038" y="1275397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18" name="Straight Connector 417">
            <a:extLst>
              <a:ext uri="{FF2B5EF4-FFF2-40B4-BE49-F238E27FC236}">
                <a16:creationId xmlns:a16="http://schemas.microsoft.com/office/drawing/2014/main" id="{0BEEBDDD-8E20-4CB6-AB27-12229B6F0E32}"/>
              </a:ext>
            </a:extLst>
          </xdr:cNvPr>
          <xdr:cNvCxnSpPr/>
        </xdr:nvCxnSpPr>
        <xdr:spPr>
          <a:xfrm flipV="1">
            <a:off x="5991225" y="12334875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Connector 418">
            <a:extLst>
              <a:ext uri="{FF2B5EF4-FFF2-40B4-BE49-F238E27FC236}">
                <a16:creationId xmlns:a16="http://schemas.microsoft.com/office/drawing/2014/main" id="{F8088A9C-BDDB-47A2-A54A-B4B2FB86C682}"/>
              </a:ext>
            </a:extLst>
          </xdr:cNvPr>
          <xdr:cNvCxnSpPr/>
        </xdr:nvCxnSpPr>
        <xdr:spPr>
          <a:xfrm>
            <a:off x="5910263" y="12401551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Connector 419">
            <a:extLst>
              <a:ext uri="{FF2B5EF4-FFF2-40B4-BE49-F238E27FC236}">
                <a16:creationId xmlns:a16="http://schemas.microsoft.com/office/drawing/2014/main" id="{5A59FD94-50C4-49F7-984E-A9C367C8A32C}"/>
              </a:ext>
            </a:extLst>
          </xdr:cNvPr>
          <xdr:cNvCxnSpPr/>
        </xdr:nvCxnSpPr>
        <xdr:spPr>
          <a:xfrm flipH="1">
            <a:off x="5948363" y="123586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Connector 420">
            <a:extLst>
              <a:ext uri="{FF2B5EF4-FFF2-40B4-BE49-F238E27FC236}">
                <a16:creationId xmlns:a16="http://schemas.microsoft.com/office/drawing/2014/main" id="{EFAAD426-190D-4827-82FF-194606FC08F9}"/>
              </a:ext>
            </a:extLst>
          </xdr:cNvPr>
          <xdr:cNvCxnSpPr/>
        </xdr:nvCxnSpPr>
        <xdr:spPr>
          <a:xfrm flipV="1">
            <a:off x="6962775" y="12334875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Straight Connector 421">
            <a:extLst>
              <a:ext uri="{FF2B5EF4-FFF2-40B4-BE49-F238E27FC236}">
                <a16:creationId xmlns:a16="http://schemas.microsoft.com/office/drawing/2014/main" id="{6C3D7191-466E-4319-9559-6D9E308C589D}"/>
              </a:ext>
            </a:extLst>
          </xdr:cNvPr>
          <xdr:cNvCxnSpPr/>
        </xdr:nvCxnSpPr>
        <xdr:spPr>
          <a:xfrm flipH="1">
            <a:off x="6919913" y="123586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Connector 422">
            <a:extLst>
              <a:ext uri="{FF2B5EF4-FFF2-40B4-BE49-F238E27FC236}">
                <a16:creationId xmlns:a16="http://schemas.microsoft.com/office/drawing/2014/main" id="{1E27E390-598F-4F4B-B82F-83D6E9A54525}"/>
              </a:ext>
            </a:extLst>
          </xdr:cNvPr>
          <xdr:cNvCxnSpPr/>
        </xdr:nvCxnSpPr>
        <xdr:spPr>
          <a:xfrm flipH="1">
            <a:off x="5410200" y="12687299"/>
            <a:ext cx="5381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Straight Connector 423">
            <a:extLst>
              <a:ext uri="{FF2B5EF4-FFF2-40B4-BE49-F238E27FC236}">
                <a16:creationId xmlns:a16="http://schemas.microsoft.com/office/drawing/2014/main" id="{375DD292-E029-41EF-ACB1-88591FC44D85}"/>
              </a:ext>
            </a:extLst>
          </xdr:cNvPr>
          <xdr:cNvCxnSpPr/>
        </xdr:nvCxnSpPr>
        <xdr:spPr>
          <a:xfrm>
            <a:off x="5505443" y="12620624"/>
            <a:ext cx="0" cy="857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5" name="Straight Connector 424">
            <a:extLst>
              <a:ext uri="{FF2B5EF4-FFF2-40B4-BE49-F238E27FC236}">
                <a16:creationId xmlns:a16="http://schemas.microsoft.com/office/drawing/2014/main" id="{ED0A8015-734B-40F3-96C9-222D1360EA4E}"/>
              </a:ext>
            </a:extLst>
          </xdr:cNvPr>
          <xdr:cNvCxnSpPr/>
        </xdr:nvCxnSpPr>
        <xdr:spPr>
          <a:xfrm flipH="1">
            <a:off x="5462581" y="12644435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6" name="Straight Connector 425">
            <a:extLst>
              <a:ext uri="{FF2B5EF4-FFF2-40B4-BE49-F238E27FC236}">
                <a16:creationId xmlns:a16="http://schemas.microsoft.com/office/drawing/2014/main" id="{69CC8845-A4E6-4F55-9186-9E5C6FE0A542}"/>
              </a:ext>
            </a:extLst>
          </xdr:cNvPr>
          <xdr:cNvCxnSpPr/>
        </xdr:nvCxnSpPr>
        <xdr:spPr>
          <a:xfrm flipH="1">
            <a:off x="5429250" y="13401674"/>
            <a:ext cx="8382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7" name="Straight Connector 426">
            <a:extLst>
              <a:ext uri="{FF2B5EF4-FFF2-40B4-BE49-F238E27FC236}">
                <a16:creationId xmlns:a16="http://schemas.microsoft.com/office/drawing/2014/main" id="{33DF8079-8D79-438E-8FF7-2841322B38BE}"/>
              </a:ext>
            </a:extLst>
          </xdr:cNvPr>
          <xdr:cNvCxnSpPr/>
        </xdr:nvCxnSpPr>
        <xdr:spPr>
          <a:xfrm flipH="1">
            <a:off x="5462581" y="1335881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Straight Connector 427">
            <a:extLst>
              <a:ext uri="{FF2B5EF4-FFF2-40B4-BE49-F238E27FC236}">
                <a16:creationId xmlns:a16="http://schemas.microsoft.com/office/drawing/2014/main" id="{1A1AE9A3-114A-4D43-9EBC-1773F6360BC1}"/>
              </a:ext>
            </a:extLst>
          </xdr:cNvPr>
          <xdr:cNvCxnSpPr/>
        </xdr:nvCxnSpPr>
        <xdr:spPr>
          <a:xfrm>
            <a:off x="7019925" y="12687300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Straight Connector 428">
            <a:extLst>
              <a:ext uri="{FF2B5EF4-FFF2-40B4-BE49-F238E27FC236}">
                <a16:creationId xmlns:a16="http://schemas.microsoft.com/office/drawing/2014/main" id="{DC6E24B4-3CE9-4949-857C-04520B4EDEFC}"/>
              </a:ext>
            </a:extLst>
          </xdr:cNvPr>
          <xdr:cNvCxnSpPr/>
        </xdr:nvCxnSpPr>
        <xdr:spPr>
          <a:xfrm>
            <a:off x="6719888" y="13401675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Connector 429">
            <a:extLst>
              <a:ext uri="{FF2B5EF4-FFF2-40B4-BE49-F238E27FC236}">
                <a16:creationId xmlns:a16="http://schemas.microsoft.com/office/drawing/2014/main" id="{D854487E-1152-44A2-A447-58B11DC80883}"/>
              </a:ext>
            </a:extLst>
          </xdr:cNvPr>
          <xdr:cNvCxnSpPr/>
        </xdr:nvCxnSpPr>
        <xdr:spPr>
          <a:xfrm>
            <a:off x="7286625" y="12625388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Connector 430">
            <a:extLst>
              <a:ext uri="{FF2B5EF4-FFF2-40B4-BE49-F238E27FC236}">
                <a16:creationId xmlns:a16="http://schemas.microsoft.com/office/drawing/2014/main" id="{0BB944E3-A0FF-476F-A416-7E331ECF5CE4}"/>
              </a:ext>
            </a:extLst>
          </xdr:cNvPr>
          <xdr:cNvCxnSpPr/>
        </xdr:nvCxnSpPr>
        <xdr:spPr>
          <a:xfrm flipH="1">
            <a:off x="7239000" y="1264920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Connector 431">
            <a:extLst>
              <a:ext uri="{FF2B5EF4-FFF2-40B4-BE49-F238E27FC236}">
                <a16:creationId xmlns:a16="http://schemas.microsoft.com/office/drawing/2014/main" id="{732E5927-E9EA-44E1-B508-FC8C51474F58}"/>
              </a:ext>
            </a:extLst>
          </xdr:cNvPr>
          <xdr:cNvCxnSpPr/>
        </xdr:nvCxnSpPr>
        <xdr:spPr>
          <a:xfrm flipH="1">
            <a:off x="7238998" y="1336357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Straight Connector 432">
            <a:extLst>
              <a:ext uri="{FF2B5EF4-FFF2-40B4-BE49-F238E27FC236}">
                <a16:creationId xmlns:a16="http://schemas.microsoft.com/office/drawing/2014/main" id="{7594F0D9-327F-4E40-9D6A-CAEF3CF0CA79}"/>
              </a:ext>
            </a:extLst>
          </xdr:cNvPr>
          <xdr:cNvCxnSpPr/>
        </xdr:nvCxnSpPr>
        <xdr:spPr>
          <a:xfrm>
            <a:off x="6543675" y="13306425"/>
            <a:ext cx="81915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Connector 433">
            <a:extLst>
              <a:ext uri="{FF2B5EF4-FFF2-40B4-BE49-F238E27FC236}">
                <a16:creationId xmlns:a16="http://schemas.microsoft.com/office/drawing/2014/main" id="{D208FA81-DF9E-4626-89B9-8691D6C929FA}"/>
              </a:ext>
            </a:extLst>
          </xdr:cNvPr>
          <xdr:cNvCxnSpPr/>
        </xdr:nvCxnSpPr>
        <xdr:spPr>
          <a:xfrm flipH="1">
            <a:off x="7234239" y="1326832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Straight Connector 434">
            <a:extLst>
              <a:ext uri="{FF2B5EF4-FFF2-40B4-BE49-F238E27FC236}">
                <a16:creationId xmlns:a16="http://schemas.microsoft.com/office/drawing/2014/main" id="{713823E7-9EB2-4D12-A388-079F52C4BA20}"/>
              </a:ext>
            </a:extLst>
          </xdr:cNvPr>
          <xdr:cNvCxnSpPr/>
        </xdr:nvCxnSpPr>
        <xdr:spPr>
          <a:xfrm flipH="1">
            <a:off x="5757863" y="12830176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Straight Connector 435">
            <a:extLst>
              <a:ext uri="{FF2B5EF4-FFF2-40B4-BE49-F238E27FC236}">
                <a16:creationId xmlns:a16="http://schemas.microsoft.com/office/drawing/2014/main" id="{EB865260-937D-4F99-91FD-66DBEDA22692}"/>
              </a:ext>
            </a:extLst>
          </xdr:cNvPr>
          <xdr:cNvCxnSpPr/>
        </xdr:nvCxnSpPr>
        <xdr:spPr>
          <a:xfrm>
            <a:off x="5829300" y="12620623"/>
            <a:ext cx="0" cy="2857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Straight Connector 436">
            <a:extLst>
              <a:ext uri="{FF2B5EF4-FFF2-40B4-BE49-F238E27FC236}">
                <a16:creationId xmlns:a16="http://schemas.microsoft.com/office/drawing/2014/main" id="{9240B002-EDB6-4701-9095-0EA8D0F37FDA}"/>
              </a:ext>
            </a:extLst>
          </xdr:cNvPr>
          <xdr:cNvCxnSpPr/>
        </xdr:nvCxnSpPr>
        <xdr:spPr>
          <a:xfrm flipH="1">
            <a:off x="5791193" y="1278731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Straight Connector 437">
            <a:extLst>
              <a:ext uri="{FF2B5EF4-FFF2-40B4-BE49-F238E27FC236}">
                <a16:creationId xmlns:a16="http://schemas.microsoft.com/office/drawing/2014/main" id="{505AD9C9-1B79-45BB-B7C1-D2D30F1179FB}"/>
              </a:ext>
            </a:extLst>
          </xdr:cNvPr>
          <xdr:cNvCxnSpPr/>
        </xdr:nvCxnSpPr>
        <xdr:spPr>
          <a:xfrm flipH="1">
            <a:off x="5786431" y="12649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Straight Connector 438">
            <a:extLst>
              <a:ext uri="{FF2B5EF4-FFF2-40B4-BE49-F238E27FC236}">
                <a16:creationId xmlns:a16="http://schemas.microsoft.com/office/drawing/2014/main" id="{7C26F936-13B9-4E96-9F17-96FC981A8F33}"/>
              </a:ext>
            </a:extLst>
          </xdr:cNvPr>
          <xdr:cNvCxnSpPr/>
        </xdr:nvCxnSpPr>
        <xdr:spPr>
          <a:xfrm>
            <a:off x="6315075" y="1346835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Straight Connector 439">
            <a:extLst>
              <a:ext uri="{FF2B5EF4-FFF2-40B4-BE49-F238E27FC236}">
                <a16:creationId xmlns:a16="http://schemas.microsoft.com/office/drawing/2014/main" id="{CE34DD0E-76CD-4D7C-9A0A-29E27407380E}"/>
              </a:ext>
            </a:extLst>
          </xdr:cNvPr>
          <xdr:cNvCxnSpPr/>
        </xdr:nvCxnSpPr>
        <xdr:spPr>
          <a:xfrm>
            <a:off x="6248400" y="13687425"/>
            <a:ext cx="471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Straight Connector 440">
            <a:extLst>
              <a:ext uri="{FF2B5EF4-FFF2-40B4-BE49-F238E27FC236}">
                <a16:creationId xmlns:a16="http://schemas.microsoft.com/office/drawing/2014/main" id="{BE977EF4-32F7-4DAC-B842-4E759BA12F28}"/>
              </a:ext>
            </a:extLst>
          </xdr:cNvPr>
          <xdr:cNvCxnSpPr/>
        </xdr:nvCxnSpPr>
        <xdr:spPr>
          <a:xfrm flipH="1">
            <a:off x="6267444" y="1364932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Straight Connector 441">
            <a:extLst>
              <a:ext uri="{FF2B5EF4-FFF2-40B4-BE49-F238E27FC236}">
                <a16:creationId xmlns:a16="http://schemas.microsoft.com/office/drawing/2014/main" id="{AEFD6BA5-80D9-423D-AB47-14199B87ED8A}"/>
              </a:ext>
            </a:extLst>
          </xdr:cNvPr>
          <xdr:cNvCxnSpPr/>
        </xdr:nvCxnSpPr>
        <xdr:spPr>
          <a:xfrm>
            <a:off x="6638925" y="1346835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Connector 442">
            <a:extLst>
              <a:ext uri="{FF2B5EF4-FFF2-40B4-BE49-F238E27FC236}">
                <a16:creationId xmlns:a16="http://schemas.microsoft.com/office/drawing/2014/main" id="{2D919074-65A7-48CD-8B5D-4348BB032686}"/>
              </a:ext>
            </a:extLst>
          </xdr:cNvPr>
          <xdr:cNvCxnSpPr/>
        </xdr:nvCxnSpPr>
        <xdr:spPr>
          <a:xfrm flipH="1">
            <a:off x="6591294" y="1364932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152400</xdr:colOff>
      <xdr:row>92</xdr:row>
      <xdr:rowOff>95250</xdr:rowOff>
    </xdr:from>
    <xdr:to>
      <xdr:col>31</xdr:col>
      <xdr:colOff>14288</xdr:colOff>
      <xdr:row>101</xdr:row>
      <xdr:rowOff>90488</xdr:rowOff>
    </xdr:to>
    <xdr:grpSp>
      <xdr:nvGrpSpPr>
        <xdr:cNvPr id="668" name="Group 667">
          <a:extLst>
            <a:ext uri="{FF2B5EF4-FFF2-40B4-BE49-F238E27FC236}">
              <a16:creationId xmlns:a16="http://schemas.microsoft.com/office/drawing/2014/main" id="{744E9D55-88F6-4B8C-8D0D-DC91CC717CD0}"/>
            </a:ext>
          </a:extLst>
        </xdr:cNvPr>
        <xdr:cNvGrpSpPr/>
      </xdr:nvGrpSpPr>
      <xdr:grpSpPr>
        <a:xfrm>
          <a:off x="476250" y="13782675"/>
          <a:ext cx="4557713" cy="1281113"/>
          <a:chOff x="476250" y="14497050"/>
          <a:chExt cx="4557713" cy="1281113"/>
        </a:xfrm>
      </xdr:grpSpPr>
      <xdr:sp macro="" textlink="">
        <xdr:nvSpPr>
          <xdr:cNvPr id="398" name="Isosceles Triangle 397">
            <a:extLst>
              <a:ext uri="{FF2B5EF4-FFF2-40B4-BE49-F238E27FC236}">
                <a16:creationId xmlns:a16="http://schemas.microsoft.com/office/drawing/2014/main" id="{97971DE2-86F7-4624-9BB0-BDCB0D8CA1C4}"/>
              </a:ext>
            </a:extLst>
          </xdr:cNvPr>
          <xdr:cNvSpPr/>
        </xdr:nvSpPr>
        <xdr:spPr>
          <a:xfrm>
            <a:off x="1200151" y="14992358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99" name="Straight Connector 398">
            <a:extLst>
              <a:ext uri="{FF2B5EF4-FFF2-40B4-BE49-F238E27FC236}">
                <a16:creationId xmlns:a16="http://schemas.microsoft.com/office/drawing/2014/main" id="{AB59A078-6558-497C-A1DC-E545BC450C77}"/>
              </a:ext>
            </a:extLst>
          </xdr:cNvPr>
          <xdr:cNvCxnSpPr/>
        </xdr:nvCxnSpPr>
        <xdr:spPr>
          <a:xfrm>
            <a:off x="481013" y="14982833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0" name="Isosceles Triangle 399">
            <a:extLst>
              <a:ext uri="{FF2B5EF4-FFF2-40B4-BE49-F238E27FC236}">
                <a16:creationId xmlns:a16="http://schemas.microsoft.com/office/drawing/2014/main" id="{E1E29938-38EE-44BB-A02E-82AE31F6FF1D}"/>
              </a:ext>
            </a:extLst>
          </xdr:cNvPr>
          <xdr:cNvSpPr/>
        </xdr:nvSpPr>
        <xdr:spPr>
          <a:xfrm>
            <a:off x="4119563" y="14992358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01" name="Freeform: Shape 400">
            <a:extLst>
              <a:ext uri="{FF2B5EF4-FFF2-40B4-BE49-F238E27FC236}">
                <a16:creationId xmlns:a16="http://schemas.microsoft.com/office/drawing/2014/main" id="{7F2D508F-CB1A-4C4A-A29B-A614B97F2839}"/>
              </a:ext>
            </a:extLst>
          </xdr:cNvPr>
          <xdr:cNvSpPr/>
        </xdr:nvSpPr>
        <xdr:spPr>
          <a:xfrm>
            <a:off x="476250" y="14539913"/>
            <a:ext cx="4548188" cy="866775"/>
          </a:xfrm>
          <a:custGeom>
            <a:avLst/>
            <a:gdLst>
              <a:gd name="connsiteX0" fmla="*/ 0 w 4548188"/>
              <a:gd name="connsiteY0" fmla="*/ 447675 h 866775"/>
              <a:gd name="connsiteX1" fmla="*/ 823913 w 4548188"/>
              <a:gd name="connsiteY1" fmla="*/ 866775 h 866775"/>
              <a:gd name="connsiteX2" fmla="*/ 823913 w 4548188"/>
              <a:gd name="connsiteY2" fmla="*/ 0 h 866775"/>
              <a:gd name="connsiteX3" fmla="*/ 3733800 w 4548188"/>
              <a:gd name="connsiteY3" fmla="*/ 862012 h 866775"/>
              <a:gd name="connsiteX4" fmla="*/ 3733800 w 4548188"/>
              <a:gd name="connsiteY4" fmla="*/ 14287 h 866775"/>
              <a:gd name="connsiteX5" fmla="*/ 4548188 w 4548188"/>
              <a:gd name="connsiteY5" fmla="*/ 442912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4548188" h="866775">
                <a:moveTo>
                  <a:pt x="0" y="447675"/>
                </a:moveTo>
                <a:lnTo>
                  <a:pt x="823913" y="866775"/>
                </a:lnTo>
                <a:lnTo>
                  <a:pt x="823913" y="0"/>
                </a:lnTo>
                <a:lnTo>
                  <a:pt x="3733800" y="862012"/>
                </a:lnTo>
                <a:lnTo>
                  <a:pt x="3733800" y="14287"/>
                </a:lnTo>
                <a:lnTo>
                  <a:pt x="4548188" y="442912"/>
                </a:ln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44" name="Straight Connector 443">
            <a:extLst>
              <a:ext uri="{FF2B5EF4-FFF2-40B4-BE49-F238E27FC236}">
                <a16:creationId xmlns:a16="http://schemas.microsoft.com/office/drawing/2014/main" id="{FE292F25-4331-4F41-97B3-9BB2C6EF7565}"/>
              </a:ext>
            </a:extLst>
          </xdr:cNvPr>
          <xdr:cNvCxnSpPr/>
        </xdr:nvCxnSpPr>
        <xdr:spPr>
          <a:xfrm>
            <a:off x="1457325" y="14597063"/>
            <a:ext cx="0" cy="39052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Straight Connector 444">
            <a:extLst>
              <a:ext uri="{FF2B5EF4-FFF2-40B4-BE49-F238E27FC236}">
                <a16:creationId xmlns:a16="http://schemas.microsoft.com/office/drawing/2014/main" id="{5BD91D4C-F1C9-4FEA-81D2-CA278339D297}"/>
              </a:ext>
            </a:extLst>
          </xdr:cNvPr>
          <xdr:cNvCxnSpPr/>
        </xdr:nvCxnSpPr>
        <xdr:spPr>
          <a:xfrm>
            <a:off x="1781175" y="14682788"/>
            <a:ext cx="0" cy="319087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Straight Connector 445">
            <a:extLst>
              <a:ext uri="{FF2B5EF4-FFF2-40B4-BE49-F238E27FC236}">
                <a16:creationId xmlns:a16="http://schemas.microsoft.com/office/drawing/2014/main" id="{EA89493B-AD27-4E18-8EAE-D345D049DF9E}"/>
              </a:ext>
            </a:extLst>
          </xdr:cNvPr>
          <xdr:cNvCxnSpPr/>
        </xdr:nvCxnSpPr>
        <xdr:spPr>
          <a:xfrm>
            <a:off x="2105025" y="14773275"/>
            <a:ext cx="0" cy="2238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Straight Connector 446">
            <a:extLst>
              <a:ext uri="{FF2B5EF4-FFF2-40B4-BE49-F238E27FC236}">
                <a16:creationId xmlns:a16="http://schemas.microsoft.com/office/drawing/2014/main" id="{ACB4F9CC-818D-4F62-AA70-BCFFCA2AB701}"/>
              </a:ext>
            </a:extLst>
          </xdr:cNvPr>
          <xdr:cNvCxnSpPr/>
        </xdr:nvCxnSpPr>
        <xdr:spPr>
          <a:xfrm>
            <a:off x="4048124" y="14982825"/>
            <a:ext cx="0" cy="3619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Straight Connector 447">
            <a:extLst>
              <a:ext uri="{FF2B5EF4-FFF2-40B4-BE49-F238E27FC236}">
                <a16:creationId xmlns:a16="http://schemas.microsoft.com/office/drawing/2014/main" id="{B068C0F5-018C-4232-BF85-4BCD8FA006E1}"/>
              </a:ext>
            </a:extLst>
          </xdr:cNvPr>
          <xdr:cNvCxnSpPr/>
        </xdr:nvCxnSpPr>
        <xdr:spPr>
          <a:xfrm>
            <a:off x="3724275" y="14987588"/>
            <a:ext cx="0" cy="2714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" name="Straight Connector 448">
            <a:extLst>
              <a:ext uri="{FF2B5EF4-FFF2-40B4-BE49-F238E27FC236}">
                <a16:creationId xmlns:a16="http://schemas.microsoft.com/office/drawing/2014/main" id="{7EFBDDF2-E35B-4222-8611-B70785BF4180}"/>
              </a:ext>
            </a:extLst>
          </xdr:cNvPr>
          <xdr:cNvCxnSpPr/>
        </xdr:nvCxnSpPr>
        <xdr:spPr>
          <a:xfrm>
            <a:off x="3400425" y="14982825"/>
            <a:ext cx="0" cy="1857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" name="Straight Connector 449">
            <a:extLst>
              <a:ext uri="{FF2B5EF4-FFF2-40B4-BE49-F238E27FC236}">
                <a16:creationId xmlns:a16="http://schemas.microsoft.com/office/drawing/2014/main" id="{9E1593C7-5F50-472F-97A3-D659A3B57463}"/>
              </a:ext>
            </a:extLst>
          </xdr:cNvPr>
          <xdr:cNvCxnSpPr/>
        </xdr:nvCxnSpPr>
        <xdr:spPr>
          <a:xfrm>
            <a:off x="1133475" y="14982825"/>
            <a:ext cx="0" cy="3381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Straight Connector 450">
            <a:extLst>
              <a:ext uri="{FF2B5EF4-FFF2-40B4-BE49-F238E27FC236}">
                <a16:creationId xmlns:a16="http://schemas.microsoft.com/office/drawing/2014/main" id="{6A4F7549-2781-4F68-A64A-288169821E2F}"/>
              </a:ext>
            </a:extLst>
          </xdr:cNvPr>
          <xdr:cNvCxnSpPr/>
        </xdr:nvCxnSpPr>
        <xdr:spPr>
          <a:xfrm>
            <a:off x="4371975" y="14639925"/>
            <a:ext cx="0" cy="3381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Connector 451">
            <a:extLst>
              <a:ext uri="{FF2B5EF4-FFF2-40B4-BE49-F238E27FC236}">
                <a16:creationId xmlns:a16="http://schemas.microsoft.com/office/drawing/2014/main" id="{9D048E87-7E4E-44B6-88B3-5CF9A28684F4}"/>
              </a:ext>
            </a:extLst>
          </xdr:cNvPr>
          <xdr:cNvCxnSpPr/>
        </xdr:nvCxnSpPr>
        <xdr:spPr>
          <a:xfrm flipV="1">
            <a:off x="1457325" y="14497050"/>
            <a:ext cx="309563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Connector 452">
            <a:extLst>
              <a:ext uri="{FF2B5EF4-FFF2-40B4-BE49-F238E27FC236}">
                <a16:creationId xmlns:a16="http://schemas.microsoft.com/office/drawing/2014/main" id="{647F9FD7-BBBD-42DB-BD2F-11A817566F32}"/>
              </a:ext>
            </a:extLst>
          </xdr:cNvPr>
          <xdr:cNvCxnSpPr/>
        </xdr:nvCxnSpPr>
        <xdr:spPr>
          <a:xfrm flipV="1">
            <a:off x="1781175" y="14658975"/>
            <a:ext cx="24765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Connector 453">
            <a:extLst>
              <a:ext uri="{FF2B5EF4-FFF2-40B4-BE49-F238E27FC236}">
                <a16:creationId xmlns:a16="http://schemas.microsoft.com/office/drawing/2014/main" id="{DEF39388-5906-42F9-903A-7FD489FD3A86}"/>
              </a:ext>
            </a:extLst>
          </xdr:cNvPr>
          <xdr:cNvCxnSpPr/>
        </xdr:nvCxnSpPr>
        <xdr:spPr>
          <a:xfrm flipV="1">
            <a:off x="2109787" y="14797088"/>
            <a:ext cx="242888" cy="1238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Connector 454">
            <a:extLst>
              <a:ext uri="{FF2B5EF4-FFF2-40B4-BE49-F238E27FC236}">
                <a16:creationId xmlns:a16="http://schemas.microsoft.com/office/drawing/2014/main" id="{5567EA13-DA32-4F5B-B08B-7857059CEAC8}"/>
              </a:ext>
            </a:extLst>
          </xdr:cNvPr>
          <xdr:cNvCxnSpPr/>
        </xdr:nvCxnSpPr>
        <xdr:spPr>
          <a:xfrm flipH="1">
            <a:off x="3776663" y="15211425"/>
            <a:ext cx="266700" cy="21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Straight Connector 455">
            <a:extLst>
              <a:ext uri="{FF2B5EF4-FFF2-40B4-BE49-F238E27FC236}">
                <a16:creationId xmlns:a16="http://schemas.microsoft.com/office/drawing/2014/main" id="{673B25F0-8C0D-4A65-8062-150FC1AF32A7}"/>
              </a:ext>
            </a:extLst>
          </xdr:cNvPr>
          <xdr:cNvCxnSpPr/>
        </xdr:nvCxnSpPr>
        <xdr:spPr>
          <a:xfrm flipH="1">
            <a:off x="3462338" y="15130463"/>
            <a:ext cx="257175" cy="1476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Connector 456">
            <a:extLst>
              <a:ext uri="{FF2B5EF4-FFF2-40B4-BE49-F238E27FC236}">
                <a16:creationId xmlns:a16="http://schemas.microsoft.com/office/drawing/2014/main" id="{EEA31388-9FCC-4AEF-BC5F-1E8FA346199C}"/>
              </a:ext>
            </a:extLst>
          </xdr:cNvPr>
          <xdr:cNvCxnSpPr/>
        </xdr:nvCxnSpPr>
        <xdr:spPr>
          <a:xfrm flipH="1">
            <a:off x="3200400" y="15068550"/>
            <a:ext cx="2000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Straight Connector 457">
            <a:extLst>
              <a:ext uri="{FF2B5EF4-FFF2-40B4-BE49-F238E27FC236}">
                <a16:creationId xmlns:a16="http://schemas.microsoft.com/office/drawing/2014/main" id="{91E7A0D9-9906-489E-A490-BC6E60FCA463}"/>
              </a:ext>
            </a:extLst>
          </xdr:cNvPr>
          <xdr:cNvCxnSpPr/>
        </xdr:nvCxnSpPr>
        <xdr:spPr>
          <a:xfrm flipV="1">
            <a:off x="4376738" y="14692313"/>
            <a:ext cx="200025" cy="133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Connector 458">
            <a:extLst>
              <a:ext uri="{FF2B5EF4-FFF2-40B4-BE49-F238E27FC236}">
                <a16:creationId xmlns:a16="http://schemas.microsoft.com/office/drawing/2014/main" id="{95A93F13-6461-402F-8A8F-67C41204C4FD}"/>
              </a:ext>
            </a:extLst>
          </xdr:cNvPr>
          <xdr:cNvCxnSpPr/>
        </xdr:nvCxnSpPr>
        <xdr:spPr>
          <a:xfrm flipH="1">
            <a:off x="938213" y="15159038"/>
            <a:ext cx="204787" cy="123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Connector 469">
            <a:extLst>
              <a:ext uri="{FF2B5EF4-FFF2-40B4-BE49-F238E27FC236}">
                <a16:creationId xmlns:a16="http://schemas.microsoft.com/office/drawing/2014/main" id="{44E94A81-31F9-4F7D-A634-1482B30D889B}"/>
              </a:ext>
            </a:extLst>
          </xdr:cNvPr>
          <xdr:cNvCxnSpPr/>
        </xdr:nvCxnSpPr>
        <xdr:spPr>
          <a:xfrm>
            <a:off x="1295401" y="15578138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1" name="Straight Connector 470">
            <a:extLst>
              <a:ext uri="{FF2B5EF4-FFF2-40B4-BE49-F238E27FC236}">
                <a16:creationId xmlns:a16="http://schemas.microsoft.com/office/drawing/2014/main" id="{DBB20717-837F-4D5E-B7DA-C5079A947732}"/>
              </a:ext>
            </a:extLst>
          </xdr:cNvPr>
          <xdr:cNvCxnSpPr/>
        </xdr:nvCxnSpPr>
        <xdr:spPr>
          <a:xfrm>
            <a:off x="1219200" y="15687675"/>
            <a:ext cx="3086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Straight Connector 471">
            <a:extLst>
              <a:ext uri="{FF2B5EF4-FFF2-40B4-BE49-F238E27FC236}">
                <a16:creationId xmlns:a16="http://schemas.microsoft.com/office/drawing/2014/main" id="{CDA1CB5B-D981-4CED-B349-2D27A80A5123}"/>
              </a:ext>
            </a:extLst>
          </xdr:cNvPr>
          <xdr:cNvCxnSpPr/>
        </xdr:nvCxnSpPr>
        <xdr:spPr>
          <a:xfrm>
            <a:off x="2752725" y="15092363"/>
            <a:ext cx="0" cy="685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Straight Connector 472">
            <a:extLst>
              <a:ext uri="{FF2B5EF4-FFF2-40B4-BE49-F238E27FC236}">
                <a16:creationId xmlns:a16="http://schemas.microsoft.com/office/drawing/2014/main" id="{31751A6C-F704-4595-93FB-80E3503ACDF2}"/>
              </a:ext>
            </a:extLst>
          </xdr:cNvPr>
          <xdr:cNvCxnSpPr/>
        </xdr:nvCxnSpPr>
        <xdr:spPr>
          <a:xfrm flipH="1">
            <a:off x="1252536" y="15649575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Connector 473">
            <a:extLst>
              <a:ext uri="{FF2B5EF4-FFF2-40B4-BE49-F238E27FC236}">
                <a16:creationId xmlns:a16="http://schemas.microsoft.com/office/drawing/2014/main" id="{263DCCCA-2E7F-4639-A765-802630ED8DDD}"/>
              </a:ext>
            </a:extLst>
          </xdr:cNvPr>
          <xdr:cNvCxnSpPr/>
        </xdr:nvCxnSpPr>
        <xdr:spPr>
          <a:xfrm>
            <a:off x="4210051" y="15578138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Straight Connector 474">
            <a:extLst>
              <a:ext uri="{FF2B5EF4-FFF2-40B4-BE49-F238E27FC236}">
                <a16:creationId xmlns:a16="http://schemas.microsoft.com/office/drawing/2014/main" id="{D4305295-9A32-45BD-91BC-7B3E991C8515}"/>
              </a:ext>
            </a:extLst>
          </xdr:cNvPr>
          <xdr:cNvCxnSpPr/>
        </xdr:nvCxnSpPr>
        <xdr:spPr>
          <a:xfrm flipH="1">
            <a:off x="4167186" y="15649575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Straight Connector 475">
            <a:extLst>
              <a:ext uri="{FF2B5EF4-FFF2-40B4-BE49-F238E27FC236}">
                <a16:creationId xmlns:a16="http://schemas.microsoft.com/office/drawing/2014/main" id="{B84260B2-BD0C-4277-A5EB-241D4BBB0072}"/>
              </a:ext>
            </a:extLst>
          </xdr:cNvPr>
          <xdr:cNvCxnSpPr/>
        </xdr:nvCxnSpPr>
        <xdr:spPr>
          <a:xfrm flipH="1">
            <a:off x="2709863" y="15649575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90488</xdr:colOff>
      <xdr:row>77</xdr:row>
      <xdr:rowOff>66675</xdr:rowOff>
    </xdr:from>
    <xdr:to>
      <xdr:col>31</xdr:col>
      <xdr:colOff>80963</xdr:colOff>
      <xdr:row>89</xdr:row>
      <xdr:rowOff>90488</xdr:rowOff>
    </xdr:to>
    <xdr:grpSp>
      <xdr:nvGrpSpPr>
        <xdr:cNvPr id="667" name="Group 666">
          <a:extLst>
            <a:ext uri="{FF2B5EF4-FFF2-40B4-BE49-F238E27FC236}">
              <a16:creationId xmlns:a16="http://schemas.microsoft.com/office/drawing/2014/main" id="{32B28F56-5459-4E4D-B68E-79E0C34C51C7}"/>
            </a:ext>
          </a:extLst>
        </xdr:cNvPr>
        <xdr:cNvGrpSpPr/>
      </xdr:nvGrpSpPr>
      <xdr:grpSpPr>
        <a:xfrm>
          <a:off x="414338" y="11610975"/>
          <a:ext cx="4686300" cy="1738313"/>
          <a:chOff x="414338" y="12325350"/>
          <a:chExt cx="4686300" cy="1738313"/>
        </a:xfrm>
      </xdr:grpSpPr>
      <xdr:sp macro="" textlink="">
        <xdr:nvSpPr>
          <xdr:cNvPr id="351" name="Isosceles Triangle 350">
            <a:extLst>
              <a:ext uri="{FF2B5EF4-FFF2-40B4-BE49-F238E27FC236}">
                <a16:creationId xmlns:a16="http://schemas.microsoft.com/office/drawing/2014/main" id="{47922A0C-7D1F-4D75-91BF-F51CCF731AB3}"/>
              </a:ext>
            </a:extLst>
          </xdr:cNvPr>
          <xdr:cNvSpPr/>
        </xdr:nvSpPr>
        <xdr:spPr>
          <a:xfrm>
            <a:off x="1195388" y="126968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52" name="Straight Connector 351">
            <a:extLst>
              <a:ext uri="{FF2B5EF4-FFF2-40B4-BE49-F238E27FC236}">
                <a16:creationId xmlns:a16="http://schemas.microsoft.com/office/drawing/2014/main" id="{B2FD82EB-D7AD-47A0-9385-ED151BEFA1E4}"/>
              </a:ext>
            </a:extLst>
          </xdr:cNvPr>
          <xdr:cNvCxnSpPr/>
        </xdr:nvCxnSpPr>
        <xdr:spPr>
          <a:xfrm>
            <a:off x="476250" y="12687300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3" name="Isosceles Triangle 352">
            <a:extLst>
              <a:ext uri="{FF2B5EF4-FFF2-40B4-BE49-F238E27FC236}">
                <a16:creationId xmlns:a16="http://schemas.microsoft.com/office/drawing/2014/main" id="{F9F0C779-C0E7-47D0-8354-252313686EBA}"/>
              </a:ext>
            </a:extLst>
          </xdr:cNvPr>
          <xdr:cNvSpPr/>
        </xdr:nvSpPr>
        <xdr:spPr>
          <a:xfrm>
            <a:off x="4114800" y="126968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54" name="Straight Arrow Connector 353">
            <a:extLst>
              <a:ext uri="{FF2B5EF4-FFF2-40B4-BE49-F238E27FC236}">
                <a16:creationId xmlns:a16="http://schemas.microsoft.com/office/drawing/2014/main" id="{B61F4B2F-C8A5-4DC4-851D-DDB1C72AC128}"/>
              </a:ext>
            </a:extLst>
          </xdr:cNvPr>
          <xdr:cNvCxnSpPr/>
        </xdr:nvCxnSpPr>
        <xdr:spPr>
          <a:xfrm>
            <a:off x="485775" y="12468226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Arrow Connector 354">
            <a:extLst>
              <a:ext uri="{FF2B5EF4-FFF2-40B4-BE49-F238E27FC236}">
                <a16:creationId xmlns:a16="http://schemas.microsoft.com/office/drawing/2014/main" id="{E45186BC-4E22-4F7F-8E1A-E4C8D59D2D26}"/>
              </a:ext>
            </a:extLst>
          </xdr:cNvPr>
          <xdr:cNvCxnSpPr/>
        </xdr:nvCxnSpPr>
        <xdr:spPr>
          <a:xfrm>
            <a:off x="647700" y="124634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Arrow Connector 355">
            <a:extLst>
              <a:ext uri="{FF2B5EF4-FFF2-40B4-BE49-F238E27FC236}">
                <a16:creationId xmlns:a16="http://schemas.microsoft.com/office/drawing/2014/main" id="{4135C12A-4126-4143-9DEB-9A424EB65A62}"/>
              </a:ext>
            </a:extLst>
          </xdr:cNvPr>
          <xdr:cNvCxnSpPr/>
        </xdr:nvCxnSpPr>
        <xdr:spPr>
          <a:xfrm>
            <a:off x="809625" y="12458701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" name="Straight Arrow Connector 356">
            <a:extLst>
              <a:ext uri="{FF2B5EF4-FFF2-40B4-BE49-F238E27FC236}">
                <a16:creationId xmlns:a16="http://schemas.microsoft.com/office/drawing/2014/main" id="{DE16333A-E1B8-4B1C-A665-5BDFC4A0A538}"/>
              </a:ext>
            </a:extLst>
          </xdr:cNvPr>
          <xdr:cNvCxnSpPr/>
        </xdr:nvCxnSpPr>
        <xdr:spPr>
          <a:xfrm>
            <a:off x="971550" y="124539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Arrow Connector 357">
            <a:extLst>
              <a:ext uri="{FF2B5EF4-FFF2-40B4-BE49-F238E27FC236}">
                <a16:creationId xmlns:a16="http://schemas.microsoft.com/office/drawing/2014/main" id="{1E61E52F-DCD4-4D7D-ACF5-072C398C8DF0}"/>
              </a:ext>
            </a:extLst>
          </xdr:cNvPr>
          <xdr:cNvCxnSpPr/>
        </xdr:nvCxnSpPr>
        <xdr:spPr>
          <a:xfrm>
            <a:off x="1133475" y="124634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Arrow Connector 358">
            <a:extLst>
              <a:ext uri="{FF2B5EF4-FFF2-40B4-BE49-F238E27FC236}">
                <a16:creationId xmlns:a16="http://schemas.microsoft.com/office/drawing/2014/main" id="{1D2F564E-D18A-4A7B-A31B-05576EEC394E}"/>
              </a:ext>
            </a:extLst>
          </xdr:cNvPr>
          <xdr:cNvCxnSpPr/>
        </xdr:nvCxnSpPr>
        <xdr:spPr>
          <a:xfrm>
            <a:off x="1295400" y="12330113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Arrow Connector 359">
            <a:extLst>
              <a:ext uri="{FF2B5EF4-FFF2-40B4-BE49-F238E27FC236}">
                <a16:creationId xmlns:a16="http://schemas.microsoft.com/office/drawing/2014/main" id="{3186BA4D-0DB8-4AA9-9ED8-9E27DED60943}"/>
              </a:ext>
            </a:extLst>
          </xdr:cNvPr>
          <xdr:cNvCxnSpPr/>
        </xdr:nvCxnSpPr>
        <xdr:spPr>
          <a:xfrm>
            <a:off x="1457325" y="12334875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Straight Arrow Connector 360">
            <a:extLst>
              <a:ext uri="{FF2B5EF4-FFF2-40B4-BE49-F238E27FC236}">
                <a16:creationId xmlns:a16="http://schemas.microsoft.com/office/drawing/2014/main" id="{A50E6D2B-A681-4F50-B467-E4FA2A2D1351}"/>
              </a:ext>
            </a:extLst>
          </xdr:cNvPr>
          <xdr:cNvCxnSpPr/>
        </xdr:nvCxnSpPr>
        <xdr:spPr>
          <a:xfrm>
            <a:off x="1619250" y="12325350"/>
            <a:ext cx="0" cy="3381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Arrow Connector 361">
            <a:extLst>
              <a:ext uri="{FF2B5EF4-FFF2-40B4-BE49-F238E27FC236}">
                <a16:creationId xmlns:a16="http://schemas.microsoft.com/office/drawing/2014/main" id="{E0BA0327-69BE-416D-BC99-BFDEBD5EE282}"/>
              </a:ext>
            </a:extLst>
          </xdr:cNvPr>
          <xdr:cNvCxnSpPr/>
        </xdr:nvCxnSpPr>
        <xdr:spPr>
          <a:xfrm>
            <a:off x="1781175" y="12330113"/>
            <a:ext cx="0" cy="3476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Arrow Connector 362">
            <a:extLst>
              <a:ext uri="{FF2B5EF4-FFF2-40B4-BE49-F238E27FC236}">
                <a16:creationId xmlns:a16="http://schemas.microsoft.com/office/drawing/2014/main" id="{A4A1A164-E261-4448-9D4A-52D296F25C5B}"/>
              </a:ext>
            </a:extLst>
          </xdr:cNvPr>
          <xdr:cNvCxnSpPr/>
        </xdr:nvCxnSpPr>
        <xdr:spPr>
          <a:xfrm>
            <a:off x="1943100" y="12330113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Straight Arrow Connector 363">
            <a:extLst>
              <a:ext uri="{FF2B5EF4-FFF2-40B4-BE49-F238E27FC236}">
                <a16:creationId xmlns:a16="http://schemas.microsoft.com/office/drawing/2014/main" id="{94358006-99D6-45C5-AFF1-9FC3B5D5FACA}"/>
              </a:ext>
            </a:extLst>
          </xdr:cNvPr>
          <xdr:cNvCxnSpPr/>
        </xdr:nvCxnSpPr>
        <xdr:spPr>
          <a:xfrm>
            <a:off x="2105025" y="12330113"/>
            <a:ext cx="0" cy="3381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Straight Arrow Connector 364">
            <a:extLst>
              <a:ext uri="{FF2B5EF4-FFF2-40B4-BE49-F238E27FC236}">
                <a16:creationId xmlns:a16="http://schemas.microsoft.com/office/drawing/2014/main" id="{5C16C7D1-FA04-456E-82E4-F0B206E6CB58}"/>
              </a:ext>
            </a:extLst>
          </xdr:cNvPr>
          <xdr:cNvCxnSpPr/>
        </xdr:nvCxnSpPr>
        <xdr:spPr>
          <a:xfrm>
            <a:off x="2266950" y="12330113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Straight Arrow Connector 365">
            <a:extLst>
              <a:ext uri="{FF2B5EF4-FFF2-40B4-BE49-F238E27FC236}">
                <a16:creationId xmlns:a16="http://schemas.microsoft.com/office/drawing/2014/main" id="{01D4983A-9F25-4D84-96C8-90DB24CCD93F}"/>
              </a:ext>
            </a:extLst>
          </xdr:cNvPr>
          <xdr:cNvCxnSpPr/>
        </xdr:nvCxnSpPr>
        <xdr:spPr>
          <a:xfrm>
            <a:off x="2428875" y="12330113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Straight Arrow Connector 366">
            <a:extLst>
              <a:ext uri="{FF2B5EF4-FFF2-40B4-BE49-F238E27FC236}">
                <a16:creationId xmlns:a16="http://schemas.microsoft.com/office/drawing/2014/main" id="{CB287CE7-DFD0-4F8B-9986-238B5CC3EC2C}"/>
              </a:ext>
            </a:extLst>
          </xdr:cNvPr>
          <xdr:cNvCxnSpPr/>
        </xdr:nvCxnSpPr>
        <xdr:spPr>
          <a:xfrm>
            <a:off x="2590800" y="12334875"/>
            <a:ext cx="0" cy="33337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" name="Straight Arrow Connector 367">
            <a:extLst>
              <a:ext uri="{FF2B5EF4-FFF2-40B4-BE49-F238E27FC236}">
                <a16:creationId xmlns:a16="http://schemas.microsoft.com/office/drawing/2014/main" id="{091994BE-4C38-4603-8F59-CEEFC9069495}"/>
              </a:ext>
            </a:extLst>
          </xdr:cNvPr>
          <xdr:cNvCxnSpPr/>
        </xdr:nvCxnSpPr>
        <xdr:spPr>
          <a:xfrm>
            <a:off x="2752725" y="12330113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" name="Straight Arrow Connector 368">
            <a:extLst>
              <a:ext uri="{FF2B5EF4-FFF2-40B4-BE49-F238E27FC236}">
                <a16:creationId xmlns:a16="http://schemas.microsoft.com/office/drawing/2014/main" id="{3D0BD4EC-1CF3-4137-8228-AD109CE188B4}"/>
              </a:ext>
            </a:extLst>
          </xdr:cNvPr>
          <xdr:cNvCxnSpPr/>
        </xdr:nvCxnSpPr>
        <xdr:spPr>
          <a:xfrm>
            <a:off x="2914650" y="12330113"/>
            <a:ext cx="0" cy="32861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" name="Straight Arrow Connector 369">
            <a:extLst>
              <a:ext uri="{FF2B5EF4-FFF2-40B4-BE49-F238E27FC236}">
                <a16:creationId xmlns:a16="http://schemas.microsoft.com/office/drawing/2014/main" id="{3619D53A-A22E-4419-9621-4C18B96566CF}"/>
              </a:ext>
            </a:extLst>
          </xdr:cNvPr>
          <xdr:cNvCxnSpPr/>
        </xdr:nvCxnSpPr>
        <xdr:spPr>
          <a:xfrm>
            <a:off x="3076575" y="12334875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" name="Straight Arrow Connector 370">
            <a:extLst>
              <a:ext uri="{FF2B5EF4-FFF2-40B4-BE49-F238E27FC236}">
                <a16:creationId xmlns:a16="http://schemas.microsoft.com/office/drawing/2014/main" id="{18B95997-8789-424D-8A06-9E5C4A7C5AA7}"/>
              </a:ext>
            </a:extLst>
          </xdr:cNvPr>
          <xdr:cNvCxnSpPr/>
        </xdr:nvCxnSpPr>
        <xdr:spPr>
          <a:xfrm>
            <a:off x="3238500" y="12334875"/>
            <a:ext cx="0" cy="3381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2" name="Straight Arrow Connector 371">
            <a:extLst>
              <a:ext uri="{FF2B5EF4-FFF2-40B4-BE49-F238E27FC236}">
                <a16:creationId xmlns:a16="http://schemas.microsoft.com/office/drawing/2014/main" id="{448BA313-D925-4632-9650-F989D15987D2}"/>
              </a:ext>
            </a:extLst>
          </xdr:cNvPr>
          <xdr:cNvCxnSpPr/>
        </xdr:nvCxnSpPr>
        <xdr:spPr>
          <a:xfrm>
            <a:off x="3400425" y="12325350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Straight Arrow Connector 372">
            <a:extLst>
              <a:ext uri="{FF2B5EF4-FFF2-40B4-BE49-F238E27FC236}">
                <a16:creationId xmlns:a16="http://schemas.microsoft.com/office/drawing/2014/main" id="{EC1A8DD4-4BF0-4264-A72C-B63C2B1400DF}"/>
              </a:ext>
            </a:extLst>
          </xdr:cNvPr>
          <xdr:cNvCxnSpPr/>
        </xdr:nvCxnSpPr>
        <xdr:spPr>
          <a:xfrm>
            <a:off x="3562350" y="12334875"/>
            <a:ext cx="0" cy="32861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Arrow Connector 373">
            <a:extLst>
              <a:ext uri="{FF2B5EF4-FFF2-40B4-BE49-F238E27FC236}">
                <a16:creationId xmlns:a16="http://schemas.microsoft.com/office/drawing/2014/main" id="{22D9E1A0-762D-44FD-9B97-735E012E9D01}"/>
              </a:ext>
            </a:extLst>
          </xdr:cNvPr>
          <xdr:cNvCxnSpPr/>
        </xdr:nvCxnSpPr>
        <xdr:spPr>
          <a:xfrm>
            <a:off x="3724275" y="12339638"/>
            <a:ext cx="0" cy="3381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Arrow Connector 374">
            <a:extLst>
              <a:ext uri="{FF2B5EF4-FFF2-40B4-BE49-F238E27FC236}">
                <a16:creationId xmlns:a16="http://schemas.microsoft.com/office/drawing/2014/main" id="{5BFFD9D7-8DC3-4799-B7D4-43A877C67A16}"/>
              </a:ext>
            </a:extLst>
          </xdr:cNvPr>
          <xdr:cNvCxnSpPr/>
        </xdr:nvCxnSpPr>
        <xdr:spPr>
          <a:xfrm>
            <a:off x="3886200" y="12339638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Arrow Connector 375">
            <a:extLst>
              <a:ext uri="{FF2B5EF4-FFF2-40B4-BE49-F238E27FC236}">
                <a16:creationId xmlns:a16="http://schemas.microsoft.com/office/drawing/2014/main" id="{30830CC2-F149-4E99-9911-4CA33C4764DA}"/>
              </a:ext>
            </a:extLst>
          </xdr:cNvPr>
          <xdr:cNvCxnSpPr/>
        </xdr:nvCxnSpPr>
        <xdr:spPr>
          <a:xfrm>
            <a:off x="4048125" y="12334875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Arrow Connector 376">
            <a:extLst>
              <a:ext uri="{FF2B5EF4-FFF2-40B4-BE49-F238E27FC236}">
                <a16:creationId xmlns:a16="http://schemas.microsoft.com/office/drawing/2014/main" id="{1380E761-2004-4028-A7B2-D49C47DA9D54}"/>
              </a:ext>
            </a:extLst>
          </xdr:cNvPr>
          <xdr:cNvCxnSpPr/>
        </xdr:nvCxnSpPr>
        <xdr:spPr>
          <a:xfrm>
            <a:off x="4210050" y="12330113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Arrow Connector 377">
            <a:extLst>
              <a:ext uri="{FF2B5EF4-FFF2-40B4-BE49-F238E27FC236}">
                <a16:creationId xmlns:a16="http://schemas.microsoft.com/office/drawing/2014/main" id="{18C5DC88-6C28-4C25-A95D-2CA323D7258B}"/>
              </a:ext>
            </a:extLst>
          </xdr:cNvPr>
          <xdr:cNvCxnSpPr/>
        </xdr:nvCxnSpPr>
        <xdr:spPr>
          <a:xfrm>
            <a:off x="4371975" y="1246822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Arrow Connector 378">
            <a:extLst>
              <a:ext uri="{FF2B5EF4-FFF2-40B4-BE49-F238E27FC236}">
                <a16:creationId xmlns:a16="http://schemas.microsoft.com/office/drawing/2014/main" id="{8CC5EA07-FA0D-4E79-84CD-E9D0A4F357A6}"/>
              </a:ext>
            </a:extLst>
          </xdr:cNvPr>
          <xdr:cNvCxnSpPr/>
        </xdr:nvCxnSpPr>
        <xdr:spPr>
          <a:xfrm>
            <a:off x="4533900" y="1246346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Arrow Connector 379">
            <a:extLst>
              <a:ext uri="{FF2B5EF4-FFF2-40B4-BE49-F238E27FC236}">
                <a16:creationId xmlns:a16="http://schemas.microsoft.com/office/drawing/2014/main" id="{3A80FDAC-C78D-46E5-94F4-72A4F13FA65E}"/>
              </a:ext>
            </a:extLst>
          </xdr:cNvPr>
          <xdr:cNvCxnSpPr/>
        </xdr:nvCxnSpPr>
        <xdr:spPr>
          <a:xfrm>
            <a:off x="4695825" y="124587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Straight Arrow Connector 380">
            <a:extLst>
              <a:ext uri="{FF2B5EF4-FFF2-40B4-BE49-F238E27FC236}">
                <a16:creationId xmlns:a16="http://schemas.microsoft.com/office/drawing/2014/main" id="{193E479F-8720-4BD7-9C7C-6D4D2FE593A5}"/>
              </a:ext>
            </a:extLst>
          </xdr:cNvPr>
          <xdr:cNvCxnSpPr/>
        </xdr:nvCxnSpPr>
        <xdr:spPr>
          <a:xfrm>
            <a:off x="4857750" y="124539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Arrow Connector 381">
            <a:extLst>
              <a:ext uri="{FF2B5EF4-FFF2-40B4-BE49-F238E27FC236}">
                <a16:creationId xmlns:a16="http://schemas.microsoft.com/office/drawing/2014/main" id="{0C33E2FC-74FB-4632-A7E4-E0E2D94B301F}"/>
              </a:ext>
            </a:extLst>
          </xdr:cNvPr>
          <xdr:cNvCxnSpPr/>
        </xdr:nvCxnSpPr>
        <xdr:spPr>
          <a:xfrm>
            <a:off x="5019675" y="12463463"/>
            <a:ext cx="0" cy="2190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>
            <a:extLst>
              <a:ext uri="{FF2B5EF4-FFF2-40B4-BE49-F238E27FC236}">
                <a16:creationId xmlns:a16="http://schemas.microsoft.com/office/drawing/2014/main" id="{FD146C05-28BA-4AC7-9CE4-F2E91854CB8B}"/>
              </a:ext>
            </a:extLst>
          </xdr:cNvPr>
          <xdr:cNvCxnSpPr/>
        </xdr:nvCxnSpPr>
        <xdr:spPr>
          <a:xfrm>
            <a:off x="485775" y="12458700"/>
            <a:ext cx="8143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Arrow Connector 383">
            <a:extLst>
              <a:ext uri="{FF2B5EF4-FFF2-40B4-BE49-F238E27FC236}">
                <a16:creationId xmlns:a16="http://schemas.microsoft.com/office/drawing/2014/main" id="{5FD8BF23-A2DC-4B04-8C8D-183990F27A94}"/>
              </a:ext>
            </a:extLst>
          </xdr:cNvPr>
          <xdr:cNvCxnSpPr/>
        </xdr:nvCxnSpPr>
        <xdr:spPr>
          <a:xfrm flipV="1">
            <a:off x="1295400" y="128397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Arrow Connector 384">
            <a:extLst>
              <a:ext uri="{FF2B5EF4-FFF2-40B4-BE49-F238E27FC236}">
                <a16:creationId xmlns:a16="http://schemas.microsoft.com/office/drawing/2014/main" id="{4F5CFE2D-FC4C-4819-8AD6-B34C0E958619}"/>
              </a:ext>
            </a:extLst>
          </xdr:cNvPr>
          <xdr:cNvCxnSpPr/>
        </xdr:nvCxnSpPr>
        <xdr:spPr>
          <a:xfrm flipV="1">
            <a:off x="4210050" y="128397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Connector 385">
            <a:extLst>
              <a:ext uri="{FF2B5EF4-FFF2-40B4-BE49-F238E27FC236}">
                <a16:creationId xmlns:a16="http://schemas.microsoft.com/office/drawing/2014/main" id="{437EB635-9E45-47E5-8083-D01ABC5E0DDB}"/>
              </a:ext>
            </a:extLst>
          </xdr:cNvPr>
          <xdr:cNvCxnSpPr/>
        </xdr:nvCxnSpPr>
        <xdr:spPr>
          <a:xfrm>
            <a:off x="485775" y="12768263"/>
            <a:ext cx="0" cy="12811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Connector 386">
            <a:extLst>
              <a:ext uri="{FF2B5EF4-FFF2-40B4-BE49-F238E27FC236}">
                <a16:creationId xmlns:a16="http://schemas.microsoft.com/office/drawing/2014/main" id="{CE5F6765-2309-420C-B1C5-941EB4E75B92}"/>
              </a:ext>
            </a:extLst>
          </xdr:cNvPr>
          <xdr:cNvCxnSpPr/>
        </xdr:nvCxnSpPr>
        <xdr:spPr>
          <a:xfrm>
            <a:off x="414338" y="13687425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Connector 387">
            <a:extLst>
              <a:ext uri="{FF2B5EF4-FFF2-40B4-BE49-F238E27FC236}">
                <a16:creationId xmlns:a16="http://schemas.microsoft.com/office/drawing/2014/main" id="{327FD38C-0EDA-4AEA-B733-72B7634F9F8D}"/>
              </a:ext>
            </a:extLst>
          </xdr:cNvPr>
          <xdr:cNvCxnSpPr/>
        </xdr:nvCxnSpPr>
        <xdr:spPr>
          <a:xfrm flipH="1">
            <a:off x="438150" y="136398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Connector 388">
            <a:extLst>
              <a:ext uri="{FF2B5EF4-FFF2-40B4-BE49-F238E27FC236}">
                <a16:creationId xmlns:a16="http://schemas.microsoft.com/office/drawing/2014/main" id="{18945ED7-0191-4AFE-A57A-FE9385C80097}"/>
              </a:ext>
            </a:extLst>
          </xdr:cNvPr>
          <xdr:cNvCxnSpPr/>
        </xdr:nvCxnSpPr>
        <xdr:spPr>
          <a:xfrm>
            <a:off x="1295400" y="1346835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Straight Connector 389">
            <a:extLst>
              <a:ext uri="{FF2B5EF4-FFF2-40B4-BE49-F238E27FC236}">
                <a16:creationId xmlns:a16="http://schemas.microsoft.com/office/drawing/2014/main" id="{C8A5143E-F4A1-4F47-8C29-825F2F14460E}"/>
              </a:ext>
            </a:extLst>
          </xdr:cNvPr>
          <xdr:cNvCxnSpPr/>
        </xdr:nvCxnSpPr>
        <xdr:spPr>
          <a:xfrm flipH="1">
            <a:off x="1247775" y="136398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Connector 390">
            <a:extLst>
              <a:ext uri="{FF2B5EF4-FFF2-40B4-BE49-F238E27FC236}">
                <a16:creationId xmlns:a16="http://schemas.microsoft.com/office/drawing/2014/main" id="{D8C51B3F-60CF-40F5-B9DF-16DFC2153D92}"/>
              </a:ext>
            </a:extLst>
          </xdr:cNvPr>
          <xdr:cNvCxnSpPr/>
        </xdr:nvCxnSpPr>
        <xdr:spPr>
          <a:xfrm>
            <a:off x="4210050" y="13449300"/>
            <a:ext cx="0" cy="319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2" name="Straight Connector 391">
            <a:extLst>
              <a:ext uri="{FF2B5EF4-FFF2-40B4-BE49-F238E27FC236}">
                <a16:creationId xmlns:a16="http://schemas.microsoft.com/office/drawing/2014/main" id="{996958B2-0302-4336-B364-596E11DE7CCF}"/>
              </a:ext>
            </a:extLst>
          </xdr:cNvPr>
          <xdr:cNvCxnSpPr/>
        </xdr:nvCxnSpPr>
        <xdr:spPr>
          <a:xfrm flipH="1">
            <a:off x="4162425" y="136398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3" name="Straight Connector 392">
            <a:extLst>
              <a:ext uri="{FF2B5EF4-FFF2-40B4-BE49-F238E27FC236}">
                <a16:creationId xmlns:a16="http://schemas.microsoft.com/office/drawing/2014/main" id="{A328FFA0-D291-4CC0-89DC-CF13C552F045}"/>
              </a:ext>
            </a:extLst>
          </xdr:cNvPr>
          <xdr:cNvCxnSpPr/>
        </xdr:nvCxnSpPr>
        <xdr:spPr>
          <a:xfrm>
            <a:off x="5019675" y="12763501"/>
            <a:ext cx="0" cy="13001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Straight Connector 393">
            <a:extLst>
              <a:ext uri="{FF2B5EF4-FFF2-40B4-BE49-F238E27FC236}">
                <a16:creationId xmlns:a16="http://schemas.microsoft.com/office/drawing/2014/main" id="{D5074565-0136-40F7-A6CC-B8184869A306}"/>
              </a:ext>
            </a:extLst>
          </xdr:cNvPr>
          <xdr:cNvCxnSpPr/>
        </xdr:nvCxnSpPr>
        <xdr:spPr>
          <a:xfrm flipH="1">
            <a:off x="4972050" y="1363503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Straight Connector 394">
            <a:extLst>
              <a:ext uri="{FF2B5EF4-FFF2-40B4-BE49-F238E27FC236}">
                <a16:creationId xmlns:a16="http://schemas.microsoft.com/office/drawing/2014/main" id="{B66FF874-E012-413C-8DEB-0BB237A946A9}"/>
              </a:ext>
            </a:extLst>
          </xdr:cNvPr>
          <xdr:cNvCxnSpPr/>
        </xdr:nvCxnSpPr>
        <xdr:spPr>
          <a:xfrm>
            <a:off x="414338" y="13973175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Straight Connector 395">
            <a:extLst>
              <a:ext uri="{FF2B5EF4-FFF2-40B4-BE49-F238E27FC236}">
                <a16:creationId xmlns:a16="http://schemas.microsoft.com/office/drawing/2014/main" id="{0AB654E7-4EDD-4AD2-9C62-FC443B95A2C6}"/>
              </a:ext>
            </a:extLst>
          </xdr:cNvPr>
          <xdr:cNvCxnSpPr/>
        </xdr:nvCxnSpPr>
        <xdr:spPr>
          <a:xfrm flipH="1">
            <a:off x="438150" y="1392555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Straight Connector 396">
            <a:extLst>
              <a:ext uri="{FF2B5EF4-FFF2-40B4-BE49-F238E27FC236}">
                <a16:creationId xmlns:a16="http://schemas.microsoft.com/office/drawing/2014/main" id="{759D6263-62DA-4F50-88C8-AEBC5BC89EB2}"/>
              </a:ext>
            </a:extLst>
          </xdr:cNvPr>
          <xdr:cNvCxnSpPr/>
        </xdr:nvCxnSpPr>
        <xdr:spPr>
          <a:xfrm flipH="1">
            <a:off x="4972050" y="1392078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2" name="Straight Connector 401">
            <a:extLst>
              <a:ext uri="{FF2B5EF4-FFF2-40B4-BE49-F238E27FC236}">
                <a16:creationId xmlns:a16="http://schemas.microsoft.com/office/drawing/2014/main" id="{08733A62-7037-4CBB-99F7-89745790727E}"/>
              </a:ext>
            </a:extLst>
          </xdr:cNvPr>
          <xdr:cNvCxnSpPr/>
        </xdr:nvCxnSpPr>
        <xdr:spPr>
          <a:xfrm>
            <a:off x="1133476" y="132730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3" name="Straight Connector 402">
            <a:extLst>
              <a:ext uri="{FF2B5EF4-FFF2-40B4-BE49-F238E27FC236}">
                <a16:creationId xmlns:a16="http://schemas.microsoft.com/office/drawing/2014/main" id="{84213FC5-FAC8-42DE-9D9E-B2C20885EF20}"/>
              </a:ext>
            </a:extLst>
          </xdr:cNvPr>
          <xdr:cNvCxnSpPr/>
        </xdr:nvCxnSpPr>
        <xdr:spPr>
          <a:xfrm>
            <a:off x="1081087" y="134016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4" name="Straight Connector 403">
            <a:extLst>
              <a:ext uri="{FF2B5EF4-FFF2-40B4-BE49-F238E27FC236}">
                <a16:creationId xmlns:a16="http://schemas.microsoft.com/office/drawing/2014/main" id="{C55CF161-8CB0-49E4-B34A-C18064894868}"/>
              </a:ext>
            </a:extLst>
          </xdr:cNvPr>
          <xdr:cNvCxnSpPr/>
        </xdr:nvCxnSpPr>
        <xdr:spPr>
          <a:xfrm flipH="1">
            <a:off x="1090612" y="133635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5" name="Straight Connector 404">
            <a:extLst>
              <a:ext uri="{FF2B5EF4-FFF2-40B4-BE49-F238E27FC236}">
                <a16:creationId xmlns:a16="http://schemas.microsoft.com/office/drawing/2014/main" id="{CEC4DB16-A9DF-442C-8D23-1B73008B6E12}"/>
              </a:ext>
            </a:extLst>
          </xdr:cNvPr>
          <xdr:cNvCxnSpPr/>
        </xdr:nvCxnSpPr>
        <xdr:spPr>
          <a:xfrm>
            <a:off x="1457325" y="132730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Straight Connector 405">
            <a:extLst>
              <a:ext uri="{FF2B5EF4-FFF2-40B4-BE49-F238E27FC236}">
                <a16:creationId xmlns:a16="http://schemas.microsoft.com/office/drawing/2014/main" id="{2BB3520B-5D20-47C6-B3C6-9E9AEC382A84}"/>
              </a:ext>
            </a:extLst>
          </xdr:cNvPr>
          <xdr:cNvCxnSpPr/>
        </xdr:nvCxnSpPr>
        <xdr:spPr>
          <a:xfrm flipH="1">
            <a:off x="1414461" y="133635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7" name="Straight Connector 406">
            <a:extLst>
              <a:ext uri="{FF2B5EF4-FFF2-40B4-BE49-F238E27FC236}">
                <a16:creationId xmlns:a16="http://schemas.microsoft.com/office/drawing/2014/main" id="{BF6B514C-3AED-42AB-A851-83BEBE558B5F}"/>
              </a:ext>
            </a:extLst>
          </xdr:cNvPr>
          <xdr:cNvCxnSpPr/>
        </xdr:nvCxnSpPr>
        <xdr:spPr>
          <a:xfrm>
            <a:off x="4048126" y="132730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8" name="Straight Connector 407">
            <a:extLst>
              <a:ext uri="{FF2B5EF4-FFF2-40B4-BE49-F238E27FC236}">
                <a16:creationId xmlns:a16="http://schemas.microsoft.com/office/drawing/2014/main" id="{94C7CE8B-E565-4FE1-8543-320E9FDA41D1}"/>
              </a:ext>
            </a:extLst>
          </xdr:cNvPr>
          <xdr:cNvCxnSpPr/>
        </xdr:nvCxnSpPr>
        <xdr:spPr>
          <a:xfrm>
            <a:off x="3995737" y="134016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Straight Connector 408">
            <a:extLst>
              <a:ext uri="{FF2B5EF4-FFF2-40B4-BE49-F238E27FC236}">
                <a16:creationId xmlns:a16="http://schemas.microsoft.com/office/drawing/2014/main" id="{9F9B411E-E8A2-4E3C-9F9F-C87AC62923F4}"/>
              </a:ext>
            </a:extLst>
          </xdr:cNvPr>
          <xdr:cNvCxnSpPr/>
        </xdr:nvCxnSpPr>
        <xdr:spPr>
          <a:xfrm flipH="1">
            <a:off x="4005262" y="133635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0" name="Straight Connector 409">
            <a:extLst>
              <a:ext uri="{FF2B5EF4-FFF2-40B4-BE49-F238E27FC236}">
                <a16:creationId xmlns:a16="http://schemas.microsoft.com/office/drawing/2014/main" id="{346A4729-87DF-413E-845D-B5AC75851B6F}"/>
              </a:ext>
            </a:extLst>
          </xdr:cNvPr>
          <xdr:cNvCxnSpPr/>
        </xdr:nvCxnSpPr>
        <xdr:spPr>
          <a:xfrm>
            <a:off x="4371975" y="132730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1" name="Straight Connector 410">
            <a:extLst>
              <a:ext uri="{FF2B5EF4-FFF2-40B4-BE49-F238E27FC236}">
                <a16:creationId xmlns:a16="http://schemas.microsoft.com/office/drawing/2014/main" id="{C50D9289-A841-443A-BEE3-B5356E1D65AE}"/>
              </a:ext>
            </a:extLst>
          </xdr:cNvPr>
          <xdr:cNvCxnSpPr/>
        </xdr:nvCxnSpPr>
        <xdr:spPr>
          <a:xfrm flipH="1">
            <a:off x="4329111" y="133635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Straight Connector 477">
            <a:extLst>
              <a:ext uri="{FF2B5EF4-FFF2-40B4-BE49-F238E27FC236}">
                <a16:creationId xmlns:a16="http://schemas.microsoft.com/office/drawing/2014/main" id="{03754BBC-A0E8-4EB7-B7F7-CB546FDFAFDB}"/>
              </a:ext>
            </a:extLst>
          </xdr:cNvPr>
          <xdr:cNvCxnSpPr/>
        </xdr:nvCxnSpPr>
        <xdr:spPr>
          <a:xfrm>
            <a:off x="1295400" y="12330112"/>
            <a:ext cx="29146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1" name="Straight Connector 480">
            <a:extLst>
              <a:ext uri="{FF2B5EF4-FFF2-40B4-BE49-F238E27FC236}">
                <a16:creationId xmlns:a16="http://schemas.microsoft.com/office/drawing/2014/main" id="{33A6ADDF-5698-4AD5-956C-3A2717FE5C26}"/>
              </a:ext>
            </a:extLst>
          </xdr:cNvPr>
          <xdr:cNvCxnSpPr/>
        </xdr:nvCxnSpPr>
        <xdr:spPr>
          <a:xfrm>
            <a:off x="4210050" y="12458700"/>
            <a:ext cx="8143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66675</xdr:colOff>
      <xdr:row>114</xdr:row>
      <xdr:rowOff>76200</xdr:rowOff>
    </xdr:from>
    <xdr:to>
      <xdr:col>45</xdr:col>
      <xdr:colOff>80963</xdr:colOff>
      <xdr:row>124</xdr:row>
      <xdr:rowOff>80963</xdr:rowOff>
    </xdr:to>
    <xdr:grpSp>
      <xdr:nvGrpSpPr>
        <xdr:cNvPr id="671" name="Group 670">
          <a:extLst>
            <a:ext uri="{FF2B5EF4-FFF2-40B4-BE49-F238E27FC236}">
              <a16:creationId xmlns:a16="http://schemas.microsoft.com/office/drawing/2014/main" id="{83612FDF-5A5B-4904-BB67-E25BB4AD28C6}"/>
            </a:ext>
          </a:extLst>
        </xdr:cNvPr>
        <xdr:cNvGrpSpPr/>
      </xdr:nvGrpSpPr>
      <xdr:grpSpPr>
        <a:xfrm>
          <a:off x="5410200" y="16906875"/>
          <a:ext cx="1957388" cy="1433513"/>
          <a:chOff x="5410200" y="17907000"/>
          <a:chExt cx="1957388" cy="1433513"/>
        </a:xfrm>
      </xdr:grpSpPr>
      <xdr:sp macro="" textlink="">
        <xdr:nvSpPr>
          <xdr:cNvPr id="559" name="Freeform: Shape 558">
            <a:extLst>
              <a:ext uri="{FF2B5EF4-FFF2-40B4-BE49-F238E27FC236}">
                <a16:creationId xmlns:a16="http://schemas.microsoft.com/office/drawing/2014/main" id="{88291986-4354-45F3-B9D8-E70E58115E64}"/>
              </a:ext>
            </a:extLst>
          </xdr:cNvPr>
          <xdr:cNvSpPr/>
        </xdr:nvSpPr>
        <xdr:spPr>
          <a:xfrm>
            <a:off x="5986463" y="18254663"/>
            <a:ext cx="976312" cy="723900"/>
          </a:xfrm>
          <a:custGeom>
            <a:avLst/>
            <a:gdLst>
              <a:gd name="connsiteX0" fmla="*/ 328612 w 976312"/>
              <a:gd name="connsiteY0" fmla="*/ 152400 h 723900"/>
              <a:gd name="connsiteX1" fmla="*/ 0 w 976312"/>
              <a:gd name="connsiteY1" fmla="*/ 152400 h 723900"/>
              <a:gd name="connsiteX2" fmla="*/ 0 w 976312"/>
              <a:gd name="connsiteY2" fmla="*/ 0 h 723900"/>
              <a:gd name="connsiteX3" fmla="*/ 976312 w 976312"/>
              <a:gd name="connsiteY3" fmla="*/ 0 h 723900"/>
              <a:gd name="connsiteX4" fmla="*/ 976312 w 976312"/>
              <a:gd name="connsiteY4" fmla="*/ 152400 h 723900"/>
              <a:gd name="connsiteX5" fmla="*/ 657225 w 976312"/>
              <a:gd name="connsiteY5" fmla="*/ 152400 h 723900"/>
              <a:gd name="connsiteX6" fmla="*/ 657225 w 976312"/>
              <a:gd name="connsiteY6" fmla="*/ 723900 h 723900"/>
              <a:gd name="connsiteX7" fmla="*/ 333375 w 976312"/>
              <a:gd name="connsiteY7" fmla="*/ 723900 h 723900"/>
              <a:gd name="connsiteX8" fmla="*/ 333375 w 976312"/>
              <a:gd name="connsiteY8" fmla="*/ 257175 h 723900"/>
              <a:gd name="connsiteX9" fmla="*/ 328612 w 976312"/>
              <a:gd name="connsiteY9" fmla="*/ 1524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76312" h="723900">
                <a:moveTo>
                  <a:pt x="328612" y="152400"/>
                </a:moveTo>
                <a:lnTo>
                  <a:pt x="0" y="152400"/>
                </a:lnTo>
                <a:lnTo>
                  <a:pt x="0" y="0"/>
                </a:lnTo>
                <a:lnTo>
                  <a:pt x="976312" y="0"/>
                </a:lnTo>
                <a:lnTo>
                  <a:pt x="976312" y="152400"/>
                </a:lnTo>
                <a:lnTo>
                  <a:pt x="657225" y="152400"/>
                </a:lnTo>
                <a:lnTo>
                  <a:pt x="657225" y="723900"/>
                </a:lnTo>
                <a:lnTo>
                  <a:pt x="333375" y="723900"/>
                </a:lnTo>
                <a:lnTo>
                  <a:pt x="333375" y="257175"/>
                </a:lnTo>
                <a:lnTo>
                  <a:pt x="328612" y="15240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0" name="Oval 559">
            <a:extLst>
              <a:ext uri="{FF2B5EF4-FFF2-40B4-BE49-F238E27FC236}">
                <a16:creationId xmlns:a16="http://schemas.microsoft.com/office/drawing/2014/main" id="{5AC7DF91-C783-4D0D-B441-F201F21BB277}"/>
              </a:ext>
            </a:extLst>
          </xdr:cNvPr>
          <xdr:cNvSpPr/>
        </xdr:nvSpPr>
        <xdr:spPr>
          <a:xfrm>
            <a:off x="6515099" y="1884997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1" name="Oval 560">
            <a:extLst>
              <a:ext uri="{FF2B5EF4-FFF2-40B4-BE49-F238E27FC236}">
                <a16:creationId xmlns:a16="http://schemas.microsoft.com/office/drawing/2014/main" id="{D6EF486E-2CD8-445D-B6C1-AAD8EBE7B544}"/>
              </a:ext>
            </a:extLst>
          </xdr:cNvPr>
          <xdr:cNvSpPr/>
        </xdr:nvSpPr>
        <xdr:spPr>
          <a:xfrm>
            <a:off x="6396038" y="1884997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9A6E257F-2B26-4A66-95BC-749719EA5721}"/>
              </a:ext>
            </a:extLst>
          </xdr:cNvPr>
          <xdr:cNvSpPr/>
        </xdr:nvSpPr>
        <xdr:spPr>
          <a:xfrm>
            <a:off x="6372226" y="18302288"/>
            <a:ext cx="228600" cy="633413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3" name="Oval 562">
            <a:extLst>
              <a:ext uri="{FF2B5EF4-FFF2-40B4-BE49-F238E27FC236}">
                <a16:creationId xmlns:a16="http://schemas.microsoft.com/office/drawing/2014/main" id="{746968FC-58E5-4DA2-9D0C-5313DC413EDD}"/>
              </a:ext>
            </a:extLst>
          </xdr:cNvPr>
          <xdr:cNvSpPr/>
        </xdr:nvSpPr>
        <xdr:spPr>
          <a:xfrm>
            <a:off x="6515099" y="1832610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4" name="Oval 563">
            <a:extLst>
              <a:ext uri="{FF2B5EF4-FFF2-40B4-BE49-F238E27FC236}">
                <a16:creationId xmlns:a16="http://schemas.microsoft.com/office/drawing/2014/main" id="{D8C00745-FB6E-4535-AF21-A1275EFE80E8}"/>
              </a:ext>
            </a:extLst>
          </xdr:cNvPr>
          <xdr:cNvSpPr/>
        </xdr:nvSpPr>
        <xdr:spPr>
          <a:xfrm>
            <a:off x="6396038" y="1832610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65" name="Straight Connector 564">
            <a:extLst>
              <a:ext uri="{FF2B5EF4-FFF2-40B4-BE49-F238E27FC236}">
                <a16:creationId xmlns:a16="http://schemas.microsoft.com/office/drawing/2014/main" id="{D38AAA41-059D-4C62-A322-4D4AAC71CFF6}"/>
              </a:ext>
            </a:extLst>
          </xdr:cNvPr>
          <xdr:cNvCxnSpPr/>
        </xdr:nvCxnSpPr>
        <xdr:spPr>
          <a:xfrm flipV="1">
            <a:off x="5991225" y="1790700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6" name="Straight Connector 565">
            <a:extLst>
              <a:ext uri="{FF2B5EF4-FFF2-40B4-BE49-F238E27FC236}">
                <a16:creationId xmlns:a16="http://schemas.microsoft.com/office/drawing/2014/main" id="{BD867AB7-41CF-49EC-9E55-240CD1F0F794}"/>
              </a:ext>
            </a:extLst>
          </xdr:cNvPr>
          <xdr:cNvCxnSpPr/>
        </xdr:nvCxnSpPr>
        <xdr:spPr>
          <a:xfrm>
            <a:off x="5910263" y="17973676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7" name="Straight Connector 566">
            <a:extLst>
              <a:ext uri="{FF2B5EF4-FFF2-40B4-BE49-F238E27FC236}">
                <a16:creationId xmlns:a16="http://schemas.microsoft.com/office/drawing/2014/main" id="{2ACEF4AA-4E2B-4836-9126-1235F2BE90AA}"/>
              </a:ext>
            </a:extLst>
          </xdr:cNvPr>
          <xdr:cNvCxnSpPr/>
        </xdr:nvCxnSpPr>
        <xdr:spPr>
          <a:xfrm flipH="1">
            <a:off x="5948363" y="1793081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8" name="Straight Connector 567">
            <a:extLst>
              <a:ext uri="{FF2B5EF4-FFF2-40B4-BE49-F238E27FC236}">
                <a16:creationId xmlns:a16="http://schemas.microsoft.com/office/drawing/2014/main" id="{0A9AF890-1162-46E2-BAB2-7BEC85C50069}"/>
              </a:ext>
            </a:extLst>
          </xdr:cNvPr>
          <xdr:cNvCxnSpPr/>
        </xdr:nvCxnSpPr>
        <xdr:spPr>
          <a:xfrm flipV="1">
            <a:off x="6962775" y="1790700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" name="Straight Connector 568">
            <a:extLst>
              <a:ext uri="{FF2B5EF4-FFF2-40B4-BE49-F238E27FC236}">
                <a16:creationId xmlns:a16="http://schemas.microsoft.com/office/drawing/2014/main" id="{16851CDA-6BBB-4DAE-A870-E10576FEEB51}"/>
              </a:ext>
            </a:extLst>
          </xdr:cNvPr>
          <xdr:cNvCxnSpPr/>
        </xdr:nvCxnSpPr>
        <xdr:spPr>
          <a:xfrm flipH="1">
            <a:off x="6919913" y="1793081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0" name="Straight Connector 569">
            <a:extLst>
              <a:ext uri="{FF2B5EF4-FFF2-40B4-BE49-F238E27FC236}">
                <a16:creationId xmlns:a16="http://schemas.microsoft.com/office/drawing/2014/main" id="{E16CB454-027F-413E-9051-5B617A264825}"/>
              </a:ext>
            </a:extLst>
          </xdr:cNvPr>
          <xdr:cNvCxnSpPr/>
        </xdr:nvCxnSpPr>
        <xdr:spPr>
          <a:xfrm flipH="1">
            <a:off x="5410200" y="18259424"/>
            <a:ext cx="5381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Straight Connector 570">
            <a:extLst>
              <a:ext uri="{FF2B5EF4-FFF2-40B4-BE49-F238E27FC236}">
                <a16:creationId xmlns:a16="http://schemas.microsoft.com/office/drawing/2014/main" id="{986817F2-A53C-4980-AE25-8823B64604F1}"/>
              </a:ext>
            </a:extLst>
          </xdr:cNvPr>
          <xdr:cNvCxnSpPr/>
        </xdr:nvCxnSpPr>
        <xdr:spPr>
          <a:xfrm>
            <a:off x="5505443" y="18192749"/>
            <a:ext cx="0" cy="857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2" name="Straight Connector 571">
            <a:extLst>
              <a:ext uri="{FF2B5EF4-FFF2-40B4-BE49-F238E27FC236}">
                <a16:creationId xmlns:a16="http://schemas.microsoft.com/office/drawing/2014/main" id="{DB217A8B-7F2C-4C8E-A64B-2C1E6AC12605}"/>
              </a:ext>
            </a:extLst>
          </xdr:cNvPr>
          <xdr:cNvCxnSpPr/>
        </xdr:nvCxnSpPr>
        <xdr:spPr>
          <a:xfrm flipH="1">
            <a:off x="5462581" y="18216560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3" name="Straight Connector 572">
            <a:extLst>
              <a:ext uri="{FF2B5EF4-FFF2-40B4-BE49-F238E27FC236}">
                <a16:creationId xmlns:a16="http://schemas.microsoft.com/office/drawing/2014/main" id="{D6396CA9-6979-4E6F-8CBF-4BD718BB0B1D}"/>
              </a:ext>
            </a:extLst>
          </xdr:cNvPr>
          <xdr:cNvCxnSpPr/>
        </xdr:nvCxnSpPr>
        <xdr:spPr>
          <a:xfrm flipH="1">
            <a:off x="5410200" y="18973799"/>
            <a:ext cx="8572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Straight Connector 573">
            <a:extLst>
              <a:ext uri="{FF2B5EF4-FFF2-40B4-BE49-F238E27FC236}">
                <a16:creationId xmlns:a16="http://schemas.microsoft.com/office/drawing/2014/main" id="{1F91591C-09EE-4DCB-871F-38DF68B7C1A7}"/>
              </a:ext>
            </a:extLst>
          </xdr:cNvPr>
          <xdr:cNvCxnSpPr/>
        </xdr:nvCxnSpPr>
        <xdr:spPr>
          <a:xfrm flipH="1">
            <a:off x="5462581" y="1893093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5" name="Straight Connector 574">
            <a:extLst>
              <a:ext uri="{FF2B5EF4-FFF2-40B4-BE49-F238E27FC236}">
                <a16:creationId xmlns:a16="http://schemas.microsoft.com/office/drawing/2014/main" id="{EDDDF88F-1677-4BB6-BA01-F55C6C52B2E9}"/>
              </a:ext>
            </a:extLst>
          </xdr:cNvPr>
          <xdr:cNvCxnSpPr/>
        </xdr:nvCxnSpPr>
        <xdr:spPr>
          <a:xfrm>
            <a:off x="7019925" y="18259425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Connector 575">
            <a:extLst>
              <a:ext uri="{FF2B5EF4-FFF2-40B4-BE49-F238E27FC236}">
                <a16:creationId xmlns:a16="http://schemas.microsoft.com/office/drawing/2014/main" id="{8316AA12-EC76-42F1-B555-5801208AD2C2}"/>
              </a:ext>
            </a:extLst>
          </xdr:cNvPr>
          <xdr:cNvCxnSpPr/>
        </xdr:nvCxnSpPr>
        <xdr:spPr>
          <a:xfrm>
            <a:off x="6719888" y="18973800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Connector 576">
            <a:extLst>
              <a:ext uri="{FF2B5EF4-FFF2-40B4-BE49-F238E27FC236}">
                <a16:creationId xmlns:a16="http://schemas.microsoft.com/office/drawing/2014/main" id="{487747E7-5404-4354-AF4E-0C6E9AC38DCA}"/>
              </a:ext>
            </a:extLst>
          </xdr:cNvPr>
          <xdr:cNvCxnSpPr/>
        </xdr:nvCxnSpPr>
        <xdr:spPr>
          <a:xfrm>
            <a:off x="7286625" y="18197513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Connector 577">
            <a:extLst>
              <a:ext uri="{FF2B5EF4-FFF2-40B4-BE49-F238E27FC236}">
                <a16:creationId xmlns:a16="http://schemas.microsoft.com/office/drawing/2014/main" id="{845F5C3C-3103-4BB4-8C65-04D773276240}"/>
              </a:ext>
            </a:extLst>
          </xdr:cNvPr>
          <xdr:cNvCxnSpPr/>
        </xdr:nvCxnSpPr>
        <xdr:spPr>
          <a:xfrm flipH="1">
            <a:off x="7239000" y="1822132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Connector 578">
            <a:extLst>
              <a:ext uri="{FF2B5EF4-FFF2-40B4-BE49-F238E27FC236}">
                <a16:creationId xmlns:a16="http://schemas.microsoft.com/office/drawing/2014/main" id="{AF18F65A-15C1-4968-88F2-4524E4CA1D64}"/>
              </a:ext>
            </a:extLst>
          </xdr:cNvPr>
          <xdr:cNvCxnSpPr/>
        </xdr:nvCxnSpPr>
        <xdr:spPr>
          <a:xfrm flipH="1">
            <a:off x="7238998" y="1893570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Connector 579">
            <a:extLst>
              <a:ext uri="{FF2B5EF4-FFF2-40B4-BE49-F238E27FC236}">
                <a16:creationId xmlns:a16="http://schemas.microsoft.com/office/drawing/2014/main" id="{C950E12F-36FB-4CB3-95AD-39A8F26EFA4D}"/>
              </a:ext>
            </a:extLst>
          </xdr:cNvPr>
          <xdr:cNvCxnSpPr/>
        </xdr:nvCxnSpPr>
        <xdr:spPr>
          <a:xfrm>
            <a:off x="6543675" y="18878550"/>
            <a:ext cx="81915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" name="Straight Connector 580">
            <a:extLst>
              <a:ext uri="{FF2B5EF4-FFF2-40B4-BE49-F238E27FC236}">
                <a16:creationId xmlns:a16="http://schemas.microsoft.com/office/drawing/2014/main" id="{06263C18-0ACD-4830-B05C-05373DB25792}"/>
              </a:ext>
            </a:extLst>
          </xdr:cNvPr>
          <xdr:cNvCxnSpPr/>
        </xdr:nvCxnSpPr>
        <xdr:spPr>
          <a:xfrm flipH="1">
            <a:off x="7234239" y="1884045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" name="Straight Connector 581">
            <a:extLst>
              <a:ext uri="{FF2B5EF4-FFF2-40B4-BE49-F238E27FC236}">
                <a16:creationId xmlns:a16="http://schemas.microsoft.com/office/drawing/2014/main" id="{9FD8C5E0-68C0-412C-8B2C-600F226DE455}"/>
              </a:ext>
            </a:extLst>
          </xdr:cNvPr>
          <xdr:cNvCxnSpPr/>
        </xdr:nvCxnSpPr>
        <xdr:spPr>
          <a:xfrm flipH="1">
            <a:off x="5757863" y="18402301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Straight Connector 582">
            <a:extLst>
              <a:ext uri="{FF2B5EF4-FFF2-40B4-BE49-F238E27FC236}">
                <a16:creationId xmlns:a16="http://schemas.microsoft.com/office/drawing/2014/main" id="{9E8A13BC-C53E-475F-81C6-583CB4E8DED0}"/>
              </a:ext>
            </a:extLst>
          </xdr:cNvPr>
          <xdr:cNvCxnSpPr/>
        </xdr:nvCxnSpPr>
        <xdr:spPr>
          <a:xfrm>
            <a:off x="5829300" y="18192748"/>
            <a:ext cx="0" cy="2857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4" name="Straight Connector 583">
            <a:extLst>
              <a:ext uri="{FF2B5EF4-FFF2-40B4-BE49-F238E27FC236}">
                <a16:creationId xmlns:a16="http://schemas.microsoft.com/office/drawing/2014/main" id="{49EDCB86-71A6-46DD-9A5E-39D841D1859C}"/>
              </a:ext>
            </a:extLst>
          </xdr:cNvPr>
          <xdr:cNvCxnSpPr/>
        </xdr:nvCxnSpPr>
        <xdr:spPr>
          <a:xfrm flipH="1">
            <a:off x="5791193" y="1835943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5" name="Straight Connector 584">
            <a:extLst>
              <a:ext uri="{FF2B5EF4-FFF2-40B4-BE49-F238E27FC236}">
                <a16:creationId xmlns:a16="http://schemas.microsoft.com/office/drawing/2014/main" id="{0FB46E5D-973E-4F39-8F90-FEA48B6A0C79}"/>
              </a:ext>
            </a:extLst>
          </xdr:cNvPr>
          <xdr:cNvCxnSpPr/>
        </xdr:nvCxnSpPr>
        <xdr:spPr>
          <a:xfrm flipH="1">
            <a:off x="5786431" y="1822132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Straight Connector 585">
            <a:extLst>
              <a:ext uri="{FF2B5EF4-FFF2-40B4-BE49-F238E27FC236}">
                <a16:creationId xmlns:a16="http://schemas.microsoft.com/office/drawing/2014/main" id="{4DFEDFA1-2E4D-485D-818D-A751783E28B2}"/>
              </a:ext>
            </a:extLst>
          </xdr:cNvPr>
          <xdr:cNvCxnSpPr/>
        </xdr:nvCxnSpPr>
        <xdr:spPr>
          <a:xfrm>
            <a:off x="6315075" y="1904047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" name="Straight Connector 586">
            <a:extLst>
              <a:ext uri="{FF2B5EF4-FFF2-40B4-BE49-F238E27FC236}">
                <a16:creationId xmlns:a16="http://schemas.microsoft.com/office/drawing/2014/main" id="{7716CB7C-7283-45F0-A048-76178A2786B9}"/>
              </a:ext>
            </a:extLst>
          </xdr:cNvPr>
          <xdr:cNvCxnSpPr/>
        </xdr:nvCxnSpPr>
        <xdr:spPr>
          <a:xfrm>
            <a:off x="6248400" y="19259550"/>
            <a:ext cx="471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Straight Connector 587">
            <a:extLst>
              <a:ext uri="{FF2B5EF4-FFF2-40B4-BE49-F238E27FC236}">
                <a16:creationId xmlns:a16="http://schemas.microsoft.com/office/drawing/2014/main" id="{ECA1CD1F-53ED-4B58-9675-B150E89B911B}"/>
              </a:ext>
            </a:extLst>
          </xdr:cNvPr>
          <xdr:cNvCxnSpPr/>
        </xdr:nvCxnSpPr>
        <xdr:spPr>
          <a:xfrm flipH="1">
            <a:off x="6267444" y="1922144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Straight Connector 588">
            <a:extLst>
              <a:ext uri="{FF2B5EF4-FFF2-40B4-BE49-F238E27FC236}">
                <a16:creationId xmlns:a16="http://schemas.microsoft.com/office/drawing/2014/main" id="{68DBA845-A56D-4879-932B-B76C8F56F8AD}"/>
              </a:ext>
            </a:extLst>
          </xdr:cNvPr>
          <xdr:cNvCxnSpPr/>
        </xdr:nvCxnSpPr>
        <xdr:spPr>
          <a:xfrm>
            <a:off x="6638925" y="1904047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" name="Straight Connector 589">
            <a:extLst>
              <a:ext uri="{FF2B5EF4-FFF2-40B4-BE49-F238E27FC236}">
                <a16:creationId xmlns:a16="http://schemas.microsoft.com/office/drawing/2014/main" id="{DF9CC084-018B-4AE4-BCE7-1E96114D11EC}"/>
              </a:ext>
            </a:extLst>
          </xdr:cNvPr>
          <xdr:cNvCxnSpPr/>
        </xdr:nvCxnSpPr>
        <xdr:spPr>
          <a:xfrm flipH="1">
            <a:off x="6591294" y="1922144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157163</xdr:colOff>
      <xdr:row>129</xdr:row>
      <xdr:rowOff>95250</xdr:rowOff>
    </xdr:from>
    <xdr:to>
      <xdr:col>31</xdr:col>
      <xdr:colOff>14288</xdr:colOff>
      <xdr:row>138</xdr:row>
      <xdr:rowOff>90488</xdr:rowOff>
    </xdr:to>
    <xdr:grpSp>
      <xdr:nvGrpSpPr>
        <xdr:cNvPr id="672" name="Group 671">
          <a:extLst>
            <a:ext uri="{FF2B5EF4-FFF2-40B4-BE49-F238E27FC236}">
              <a16:creationId xmlns:a16="http://schemas.microsoft.com/office/drawing/2014/main" id="{86FDF8D3-0F2F-4CDA-8D2C-4263543FB623}"/>
            </a:ext>
          </a:extLst>
        </xdr:cNvPr>
        <xdr:cNvGrpSpPr/>
      </xdr:nvGrpSpPr>
      <xdr:grpSpPr>
        <a:xfrm>
          <a:off x="481013" y="19069050"/>
          <a:ext cx="4552950" cy="1281113"/>
          <a:chOff x="481013" y="20069175"/>
          <a:chExt cx="4552950" cy="1281113"/>
        </a:xfrm>
      </xdr:grpSpPr>
      <xdr:sp macro="" textlink="">
        <xdr:nvSpPr>
          <xdr:cNvPr id="546" name="Isosceles Triangle 545">
            <a:extLst>
              <a:ext uri="{FF2B5EF4-FFF2-40B4-BE49-F238E27FC236}">
                <a16:creationId xmlns:a16="http://schemas.microsoft.com/office/drawing/2014/main" id="{B984A59C-3D47-4553-A6CD-B22EF62FE1D3}"/>
              </a:ext>
            </a:extLst>
          </xdr:cNvPr>
          <xdr:cNvSpPr/>
        </xdr:nvSpPr>
        <xdr:spPr>
          <a:xfrm>
            <a:off x="1200151" y="20564483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47" name="Straight Connector 546">
            <a:extLst>
              <a:ext uri="{FF2B5EF4-FFF2-40B4-BE49-F238E27FC236}">
                <a16:creationId xmlns:a16="http://schemas.microsoft.com/office/drawing/2014/main" id="{766AB794-AB25-4985-8072-76E67B1B05F7}"/>
              </a:ext>
            </a:extLst>
          </xdr:cNvPr>
          <xdr:cNvCxnSpPr/>
        </xdr:nvCxnSpPr>
        <xdr:spPr>
          <a:xfrm>
            <a:off x="481013" y="20554958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8" name="Isosceles Triangle 547">
            <a:extLst>
              <a:ext uri="{FF2B5EF4-FFF2-40B4-BE49-F238E27FC236}">
                <a16:creationId xmlns:a16="http://schemas.microsoft.com/office/drawing/2014/main" id="{B0ABE76D-7DAE-4F7E-AF93-4FD4E69BC53D}"/>
              </a:ext>
            </a:extLst>
          </xdr:cNvPr>
          <xdr:cNvSpPr/>
        </xdr:nvSpPr>
        <xdr:spPr>
          <a:xfrm>
            <a:off x="4119563" y="20564483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91" name="Straight Connector 590">
            <a:extLst>
              <a:ext uri="{FF2B5EF4-FFF2-40B4-BE49-F238E27FC236}">
                <a16:creationId xmlns:a16="http://schemas.microsoft.com/office/drawing/2014/main" id="{3C491EE1-8B4B-40C4-B3F6-5CC9756A0CF2}"/>
              </a:ext>
            </a:extLst>
          </xdr:cNvPr>
          <xdr:cNvCxnSpPr/>
        </xdr:nvCxnSpPr>
        <xdr:spPr>
          <a:xfrm>
            <a:off x="1457325" y="20169188"/>
            <a:ext cx="0" cy="39052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Straight Connector 591">
            <a:extLst>
              <a:ext uri="{FF2B5EF4-FFF2-40B4-BE49-F238E27FC236}">
                <a16:creationId xmlns:a16="http://schemas.microsoft.com/office/drawing/2014/main" id="{D5E2B582-DB23-4697-B35B-6AA253B7207C}"/>
              </a:ext>
            </a:extLst>
          </xdr:cNvPr>
          <xdr:cNvCxnSpPr/>
        </xdr:nvCxnSpPr>
        <xdr:spPr>
          <a:xfrm>
            <a:off x="1781175" y="20254913"/>
            <a:ext cx="0" cy="319087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" name="Straight Connector 592">
            <a:extLst>
              <a:ext uri="{FF2B5EF4-FFF2-40B4-BE49-F238E27FC236}">
                <a16:creationId xmlns:a16="http://schemas.microsoft.com/office/drawing/2014/main" id="{2953E871-1140-4D66-A048-84B7E5F494BA}"/>
              </a:ext>
            </a:extLst>
          </xdr:cNvPr>
          <xdr:cNvCxnSpPr/>
        </xdr:nvCxnSpPr>
        <xdr:spPr>
          <a:xfrm>
            <a:off x="2105025" y="20345400"/>
            <a:ext cx="0" cy="2238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" name="Straight Connector 593">
            <a:extLst>
              <a:ext uri="{FF2B5EF4-FFF2-40B4-BE49-F238E27FC236}">
                <a16:creationId xmlns:a16="http://schemas.microsoft.com/office/drawing/2014/main" id="{F36C8A91-722F-49C2-9937-854529230F06}"/>
              </a:ext>
            </a:extLst>
          </xdr:cNvPr>
          <xdr:cNvCxnSpPr/>
        </xdr:nvCxnSpPr>
        <xdr:spPr>
          <a:xfrm>
            <a:off x="4048124" y="20554950"/>
            <a:ext cx="0" cy="3619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Straight Connector 594">
            <a:extLst>
              <a:ext uri="{FF2B5EF4-FFF2-40B4-BE49-F238E27FC236}">
                <a16:creationId xmlns:a16="http://schemas.microsoft.com/office/drawing/2014/main" id="{0E284803-AA04-4979-8B69-26F33DE30CF2}"/>
              </a:ext>
            </a:extLst>
          </xdr:cNvPr>
          <xdr:cNvCxnSpPr/>
        </xdr:nvCxnSpPr>
        <xdr:spPr>
          <a:xfrm>
            <a:off x="3724275" y="20559713"/>
            <a:ext cx="0" cy="2714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" name="Straight Connector 595">
            <a:extLst>
              <a:ext uri="{FF2B5EF4-FFF2-40B4-BE49-F238E27FC236}">
                <a16:creationId xmlns:a16="http://schemas.microsoft.com/office/drawing/2014/main" id="{360E8450-896A-4FC3-8480-B0E4CB6F6AEF}"/>
              </a:ext>
            </a:extLst>
          </xdr:cNvPr>
          <xdr:cNvCxnSpPr/>
        </xdr:nvCxnSpPr>
        <xdr:spPr>
          <a:xfrm>
            <a:off x="3400425" y="20554950"/>
            <a:ext cx="0" cy="1857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" name="Straight Connector 596">
            <a:extLst>
              <a:ext uri="{FF2B5EF4-FFF2-40B4-BE49-F238E27FC236}">
                <a16:creationId xmlns:a16="http://schemas.microsoft.com/office/drawing/2014/main" id="{8859DFE2-2D4B-4D6C-B652-8AA1CC8A3A13}"/>
              </a:ext>
            </a:extLst>
          </xdr:cNvPr>
          <xdr:cNvCxnSpPr/>
        </xdr:nvCxnSpPr>
        <xdr:spPr>
          <a:xfrm>
            <a:off x="1133475" y="20554950"/>
            <a:ext cx="0" cy="39052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Straight Connector 597">
            <a:extLst>
              <a:ext uri="{FF2B5EF4-FFF2-40B4-BE49-F238E27FC236}">
                <a16:creationId xmlns:a16="http://schemas.microsoft.com/office/drawing/2014/main" id="{2A383939-250B-4030-94F7-D95BDECA0150}"/>
              </a:ext>
            </a:extLst>
          </xdr:cNvPr>
          <xdr:cNvCxnSpPr/>
        </xdr:nvCxnSpPr>
        <xdr:spPr>
          <a:xfrm>
            <a:off x="4371975" y="20154900"/>
            <a:ext cx="0" cy="39528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" name="Straight Connector 598">
            <a:extLst>
              <a:ext uri="{FF2B5EF4-FFF2-40B4-BE49-F238E27FC236}">
                <a16:creationId xmlns:a16="http://schemas.microsoft.com/office/drawing/2014/main" id="{170AC361-942A-4D34-ADE2-26E8AC99EE31}"/>
              </a:ext>
            </a:extLst>
          </xdr:cNvPr>
          <xdr:cNvCxnSpPr/>
        </xdr:nvCxnSpPr>
        <xdr:spPr>
          <a:xfrm flipV="1">
            <a:off x="1457325" y="20069175"/>
            <a:ext cx="309563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" name="Straight Connector 599">
            <a:extLst>
              <a:ext uri="{FF2B5EF4-FFF2-40B4-BE49-F238E27FC236}">
                <a16:creationId xmlns:a16="http://schemas.microsoft.com/office/drawing/2014/main" id="{E7F9F176-8F19-4EB0-A447-7BC844BF3F4E}"/>
              </a:ext>
            </a:extLst>
          </xdr:cNvPr>
          <xdr:cNvCxnSpPr/>
        </xdr:nvCxnSpPr>
        <xdr:spPr>
          <a:xfrm flipV="1">
            <a:off x="1781175" y="20231100"/>
            <a:ext cx="24765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Straight Connector 600">
            <a:extLst>
              <a:ext uri="{FF2B5EF4-FFF2-40B4-BE49-F238E27FC236}">
                <a16:creationId xmlns:a16="http://schemas.microsoft.com/office/drawing/2014/main" id="{F6F45AF6-DC4D-4233-A7EF-76F15A051849}"/>
              </a:ext>
            </a:extLst>
          </xdr:cNvPr>
          <xdr:cNvCxnSpPr/>
        </xdr:nvCxnSpPr>
        <xdr:spPr>
          <a:xfrm flipV="1">
            <a:off x="2109787" y="20369213"/>
            <a:ext cx="242888" cy="1238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" name="Straight Connector 601">
            <a:extLst>
              <a:ext uri="{FF2B5EF4-FFF2-40B4-BE49-F238E27FC236}">
                <a16:creationId xmlns:a16="http://schemas.microsoft.com/office/drawing/2014/main" id="{CCD11330-32A0-43D6-A349-44DB1A9AEEAF}"/>
              </a:ext>
            </a:extLst>
          </xdr:cNvPr>
          <xdr:cNvCxnSpPr/>
        </xdr:nvCxnSpPr>
        <xdr:spPr>
          <a:xfrm flipH="1">
            <a:off x="3776663" y="20783550"/>
            <a:ext cx="266700" cy="21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" name="Straight Connector 602">
            <a:extLst>
              <a:ext uri="{FF2B5EF4-FFF2-40B4-BE49-F238E27FC236}">
                <a16:creationId xmlns:a16="http://schemas.microsoft.com/office/drawing/2014/main" id="{C527B297-C522-4D5E-BD8D-0988409A127C}"/>
              </a:ext>
            </a:extLst>
          </xdr:cNvPr>
          <xdr:cNvCxnSpPr/>
        </xdr:nvCxnSpPr>
        <xdr:spPr>
          <a:xfrm flipH="1">
            <a:off x="3462338" y="20702588"/>
            <a:ext cx="257175" cy="1476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Straight Connector 603">
            <a:extLst>
              <a:ext uri="{FF2B5EF4-FFF2-40B4-BE49-F238E27FC236}">
                <a16:creationId xmlns:a16="http://schemas.microsoft.com/office/drawing/2014/main" id="{6DB9CAFB-4302-4EA6-AF51-A07FE949B5BE}"/>
              </a:ext>
            </a:extLst>
          </xdr:cNvPr>
          <xdr:cNvCxnSpPr/>
        </xdr:nvCxnSpPr>
        <xdr:spPr>
          <a:xfrm flipH="1">
            <a:off x="3200400" y="20640675"/>
            <a:ext cx="2000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" name="Straight Connector 604">
            <a:extLst>
              <a:ext uri="{FF2B5EF4-FFF2-40B4-BE49-F238E27FC236}">
                <a16:creationId xmlns:a16="http://schemas.microsoft.com/office/drawing/2014/main" id="{6BE6A6D1-66DF-4AE0-9631-2E0E40646D06}"/>
              </a:ext>
            </a:extLst>
          </xdr:cNvPr>
          <xdr:cNvCxnSpPr/>
        </xdr:nvCxnSpPr>
        <xdr:spPr>
          <a:xfrm flipV="1">
            <a:off x="4376738" y="20097750"/>
            <a:ext cx="295275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" name="Straight Connector 605">
            <a:extLst>
              <a:ext uri="{FF2B5EF4-FFF2-40B4-BE49-F238E27FC236}">
                <a16:creationId xmlns:a16="http://schemas.microsoft.com/office/drawing/2014/main" id="{43D8D7D4-C150-42EE-95E1-C8C230F50332}"/>
              </a:ext>
            </a:extLst>
          </xdr:cNvPr>
          <xdr:cNvCxnSpPr/>
        </xdr:nvCxnSpPr>
        <xdr:spPr>
          <a:xfrm flipH="1">
            <a:off x="938214" y="20816888"/>
            <a:ext cx="190499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" name="Straight Connector 616">
            <a:extLst>
              <a:ext uri="{FF2B5EF4-FFF2-40B4-BE49-F238E27FC236}">
                <a16:creationId xmlns:a16="http://schemas.microsoft.com/office/drawing/2014/main" id="{B81E931C-648C-4758-9D39-F8AC3E84E236}"/>
              </a:ext>
            </a:extLst>
          </xdr:cNvPr>
          <xdr:cNvCxnSpPr/>
        </xdr:nvCxnSpPr>
        <xdr:spPr>
          <a:xfrm>
            <a:off x="1295401" y="21150263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" name="Straight Connector 617">
            <a:extLst>
              <a:ext uri="{FF2B5EF4-FFF2-40B4-BE49-F238E27FC236}">
                <a16:creationId xmlns:a16="http://schemas.microsoft.com/office/drawing/2014/main" id="{F278A679-FC15-45A4-B433-ACD3DA4BA363}"/>
              </a:ext>
            </a:extLst>
          </xdr:cNvPr>
          <xdr:cNvCxnSpPr/>
        </xdr:nvCxnSpPr>
        <xdr:spPr>
          <a:xfrm>
            <a:off x="1219200" y="21259800"/>
            <a:ext cx="3086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Straight Connector 618">
            <a:extLst>
              <a:ext uri="{FF2B5EF4-FFF2-40B4-BE49-F238E27FC236}">
                <a16:creationId xmlns:a16="http://schemas.microsoft.com/office/drawing/2014/main" id="{AC1BA8DA-E1B7-4983-B9E6-AB9F7C2F9C7D}"/>
              </a:ext>
            </a:extLst>
          </xdr:cNvPr>
          <xdr:cNvCxnSpPr/>
        </xdr:nvCxnSpPr>
        <xdr:spPr>
          <a:xfrm>
            <a:off x="2752725" y="20664488"/>
            <a:ext cx="0" cy="685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" name="Straight Connector 619">
            <a:extLst>
              <a:ext uri="{FF2B5EF4-FFF2-40B4-BE49-F238E27FC236}">
                <a16:creationId xmlns:a16="http://schemas.microsoft.com/office/drawing/2014/main" id="{10F6A865-3C20-428A-B121-8C05DB8AF217}"/>
              </a:ext>
            </a:extLst>
          </xdr:cNvPr>
          <xdr:cNvCxnSpPr/>
        </xdr:nvCxnSpPr>
        <xdr:spPr>
          <a:xfrm flipH="1">
            <a:off x="1252536" y="2122170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" name="Straight Connector 620">
            <a:extLst>
              <a:ext uri="{FF2B5EF4-FFF2-40B4-BE49-F238E27FC236}">
                <a16:creationId xmlns:a16="http://schemas.microsoft.com/office/drawing/2014/main" id="{0535B007-8C3B-4C48-9128-058B14D0682A}"/>
              </a:ext>
            </a:extLst>
          </xdr:cNvPr>
          <xdr:cNvCxnSpPr/>
        </xdr:nvCxnSpPr>
        <xdr:spPr>
          <a:xfrm>
            <a:off x="4210051" y="21150263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Straight Connector 621">
            <a:extLst>
              <a:ext uri="{FF2B5EF4-FFF2-40B4-BE49-F238E27FC236}">
                <a16:creationId xmlns:a16="http://schemas.microsoft.com/office/drawing/2014/main" id="{56417A4B-3FE2-4E31-A824-BAA22F868C9B}"/>
              </a:ext>
            </a:extLst>
          </xdr:cNvPr>
          <xdr:cNvCxnSpPr/>
        </xdr:nvCxnSpPr>
        <xdr:spPr>
          <a:xfrm flipH="1">
            <a:off x="4167186" y="2122170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" name="Straight Connector 622">
            <a:extLst>
              <a:ext uri="{FF2B5EF4-FFF2-40B4-BE49-F238E27FC236}">
                <a16:creationId xmlns:a16="http://schemas.microsoft.com/office/drawing/2014/main" id="{E8B55AA1-33EF-4B88-90F8-4C605F7976A9}"/>
              </a:ext>
            </a:extLst>
          </xdr:cNvPr>
          <xdr:cNvCxnSpPr/>
        </xdr:nvCxnSpPr>
        <xdr:spPr>
          <a:xfrm flipH="1">
            <a:off x="2709863" y="2122170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25" name="Freeform: Shape 624">
            <a:extLst>
              <a:ext uri="{FF2B5EF4-FFF2-40B4-BE49-F238E27FC236}">
                <a16:creationId xmlns:a16="http://schemas.microsoft.com/office/drawing/2014/main" id="{5F16A0E3-FE4C-4CB4-A265-AB145A49CE55}"/>
              </a:ext>
            </a:extLst>
          </xdr:cNvPr>
          <xdr:cNvSpPr/>
        </xdr:nvSpPr>
        <xdr:spPr>
          <a:xfrm>
            <a:off x="481013" y="20116800"/>
            <a:ext cx="4543425" cy="862013"/>
          </a:xfrm>
          <a:custGeom>
            <a:avLst/>
            <a:gdLst>
              <a:gd name="connsiteX0" fmla="*/ 0 w 4543425"/>
              <a:gd name="connsiteY0" fmla="*/ 438150 h 862013"/>
              <a:gd name="connsiteX1" fmla="*/ 0 w 4543425"/>
              <a:gd name="connsiteY1" fmla="*/ 709613 h 862013"/>
              <a:gd name="connsiteX2" fmla="*/ 823912 w 4543425"/>
              <a:gd name="connsiteY2" fmla="*/ 862013 h 862013"/>
              <a:gd name="connsiteX3" fmla="*/ 823912 w 4543425"/>
              <a:gd name="connsiteY3" fmla="*/ 0 h 862013"/>
              <a:gd name="connsiteX4" fmla="*/ 3733800 w 4543425"/>
              <a:gd name="connsiteY4" fmla="*/ 857250 h 862013"/>
              <a:gd name="connsiteX5" fmla="*/ 3733800 w 4543425"/>
              <a:gd name="connsiteY5" fmla="*/ 0 h 862013"/>
              <a:gd name="connsiteX6" fmla="*/ 4543425 w 4543425"/>
              <a:gd name="connsiteY6" fmla="*/ 142875 h 862013"/>
              <a:gd name="connsiteX7" fmla="*/ 4543425 w 4543425"/>
              <a:gd name="connsiteY7" fmla="*/ 433388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4543425" h="862013">
                <a:moveTo>
                  <a:pt x="0" y="438150"/>
                </a:moveTo>
                <a:lnTo>
                  <a:pt x="0" y="709613"/>
                </a:lnTo>
                <a:lnTo>
                  <a:pt x="823912" y="862013"/>
                </a:lnTo>
                <a:lnTo>
                  <a:pt x="823912" y="0"/>
                </a:lnTo>
                <a:lnTo>
                  <a:pt x="3733800" y="857250"/>
                </a:lnTo>
                <a:lnTo>
                  <a:pt x="3733800" y="0"/>
                </a:lnTo>
                <a:lnTo>
                  <a:pt x="4543425" y="142875"/>
                </a:lnTo>
                <a:lnTo>
                  <a:pt x="4543425" y="433388"/>
                </a:ln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</xdr:col>
      <xdr:colOff>90488</xdr:colOff>
      <xdr:row>113</xdr:row>
      <xdr:rowOff>133350</xdr:rowOff>
    </xdr:from>
    <xdr:to>
      <xdr:col>31</xdr:col>
      <xdr:colOff>80963</xdr:colOff>
      <xdr:row>126</xdr:row>
      <xdr:rowOff>90488</xdr:rowOff>
    </xdr:to>
    <xdr:grpSp>
      <xdr:nvGrpSpPr>
        <xdr:cNvPr id="670" name="Group 669">
          <a:extLst>
            <a:ext uri="{FF2B5EF4-FFF2-40B4-BE49-F238E27FC236}">
              <a16:creationId xmlns:a16="http://schemas.microsoft.com/office/drawing/2014/main" id="{B9F435A5-885F-426E-953F-A20CD8C9B34E}"/>
            </a:ext>
          </a:extLst>
        </xdr:cNvPr>
        <xdr:cNvGrpSpPr/>
      </xdr:nvGrpSpPr>
      <xdr:grpSpPr>
        <a:xfrm>
          <a:off x="414338" y="16821150"/>
          <a:ext cx="4686300" cy="1814513"/>
          <a:chOff x="414338" y="17821275"/>
          <a:chExt cx="4686300" cy="1814513"/>
        </a:xfrm>
      </xdr:grpSpPr>
      <xdr:sp macro="" textlink="">
        <xdr:nvSpPr>
          <xdr:cNvPr id="500" name="Isosceles Triangle 499">
            <a:extLst>
              <a:ext uri="{FF2B5EF4-FFF2-40B4-BE49-F238E27FC236}">
                <a16:creationId xmlns:a16="http://schemas.microsoft.com/office/drawing/2014/main" id="{19299AAB-20DE-425C-991D-39A7EECA9D47}"/>
              </a:ext>
            </a:extLst>
          </xdr:cNvPr>
          <xdr:cNvSpPr/>
        </xdr:nvSpPr>
        <xdr:spPr>
          <a:xfrm>
            <a:off x="1195388" y="182689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01" name="Straight Connector 500">
            <a:extLst>
              <a:ext uri="{FF2B5EF4-FFF2-40B4-BE49-F238E27FC236}">
                <a16:creationId xmlns:a16="http://schemas.microsoft.com/office/drawing/2014/main" id="{B7BD289C-0027-4CE3-B574-1D7F90E013FE}"/>
              </a:ext>
            </a:extLst>
          </xdr:cNvPr>
          <xdr:cNvCxnSpPr/>
        </xdr:nvCxnSpPr>
        <xdr:spPr>
          <a:xfrm>
            <a:off x="476250" y="18259425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2" name="Isosceles Triangle 501">
            <a:extLst>
              <a:ext uri="{FF2B5EF4-FFF2-40B4-BE49-F238E27FC236}">
                <a16:creationId xmlns:a16="http://schemas.microsoft.com/office/drawing/2014/main" id="{B9CB5B09-4E77-4DD2-A44D-501B52A10513}"/>
              </a:ext>
            </a:extLst>
          </xdr:cNvPr>
          <xdr:cNvSpPr/>
        </xdr:nvSpPr>
        <xdr:spPr>
          <a:xfrm>
            <a:off x="4114800" y="182689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03" name="Straight Arrow Connector 502">
            <a:extLst>
              <a:ext uri="{FF2B5EF4-FFF2-40B4-BE49-F238E27FC236}">
                <a16:creationId xmlns:a16="http://schemas.microsoft.com/office/drawing/2014/main" id="{F9B89E3E-6629-4FCB-A786-88BEAD7225F0}"/>
              </a:ext>
            </a:extLst>
          </xdr:cNvPr>
          <xdr:cNvCxnSpPr/>
        </xdr:nvCxnSpPr>
        <xdr:spPr>
          <a:xfrm>
            <a:off x="485775" y="17826038"/>
            <a:ext cx="0" cy="428625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Straight Arrow Connector 531">
            <a:extLst>
              <a:ext uri="{FF2B5EF4-FFF2-40B4-BE49-F238E27FC236}">
                <a16:creationId xmlns:a16="http://schemas.microsoft.com/office/drawing/2014/main" id="{F4260521-1605-4A03-93A9-AEE05CD98778}"/>
              </a:ext>
            </a:extLst>
          </xdr:cNvPr>
          <xdr:cNvCxnSpPr/>
        </xdr:nvCxnSpPr>
        <xdr:spPr>
          <a:xfrm flipV="1">
            <a:off x="1295400" y="18411826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Arrow Connector 532">
            <a:extLst>
              <a:ext uri="{FF2B5EF4-FFF2-40B4-BE49-F238E27FC236}">
                <a16:creationId xmlns:a16="http://schemas.microsoft.com/office/drawing/2014/main" id="{5BFB1089-9977-4225-9968-F7D9E0797926}"/>
              </a:ext>
            </a:extLst>
          </xdr:cNvPr>
          <xdr:cNvCxnSpPr/>
        </xdr:nvCxnSpPr>
        <xdr:spPr>
          <a:xfrm flipV="1">
            <a:off x="4210050" y="18411826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Straight Connector 533">
            <a:extLst>
              <a:ext uri="{FF2B5EF4-FFF2-40B4-BE49-F238E27FC236}">
                <a16:creationId xmlns:a16="http://schemas.microsoft.com/office/drawing/2014/main" id="{CB915666-5003-4EE0-A931-1C9C167E23F8}"/>
              </a:ext>
            </a:extLst>
          </xdr:cNvPr>
          <xdr:cNvCxnSpPr/>
        </xdr:nvCxnSpPr>
        <xdr:spPr>
          <a:xfrm>
            <a:off x="485775" y="18340388"/>
            <a:ext cx="0" cy="12811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Connector 534">
            <a:extLst>
              <a:ext uri="{FF2B5EF4-FFF2-40B4-BE49-F238E27FC236}">
                <a16:creationId xmlns:a16="http://schemas.microsoft.com/office/drawing/2014/main" id="{2A99F15E-CE34-45B1-AFA3-6543B535E875}"/>
              </a:ext>
            </a:extLst>
          </xdr:cNvPr>
          <xdr:cNvCxnSpPr/>
        </xdr:nvCxnSpPr>
        <xdr:spPr>
          <a:xfrm>
            <a:off x="414338" y="19259550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Straight Connector 535">
            <a:extLst>
              <a:ext uri="{FF2B5EF4-FFF2-40B4-BE49-F238E27FC236}">
                <a16:creationId xmlns:a16="http://schemas.microsoft.com/office/drawing/2014/main" id="{29BF0146-5A6F-4BAA-BAED-A28B1C77B371}"/>
              </a:ext>
            </a:extLst>
          </xdr:cNvPr>
          <xdr:cNvCxnSpPr/>
        </xdr:nvCxnSpPr>
        <xdr:spPr>
          <a:xfrm flipH="1">
            <a:off x="438150" y="1921192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Connector 536">
            <a:extLst>
              <a:ext uri="{FF2B5EF4-FFF2-40B4-BE49-F238E27FC236}">
                <a16:creationId xmlns:a16="http://schemas.microsoft.com/office/drawing/2014/main" id="{BFDC92AF-94A7-4EA4-9688-26BD7A6C5336}"/>
              </a:ext>
            </a:extLst>
          </xdr:cNvPr>
          <xdr:cNvCxnSpPr/>
        </xdr:nvCxnSpPr>
        <xdr:spPr>
          <a:xfrm>
            <a:off x="1295400" y="1904047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Straight Connector 537">
            <a:extLst>
              <a:ext uri="{FF2B5EF4-FFF2-40B4-BE49-F238E27FC236}">
                <a16:creationId xmlns:a16="http://schemas.microsoft.com/office/drawing/2014/main" id="{91DD1A06-44EB-492C-BEC1-BA009EC10E43}"/>
              </a:ext>
            </a:extLst>
          </xdr:cNvPr>
          <xdr:cNvCxnSpPr/>
        </xdr:nvCxnSpPr>
        <xdr:spPr>
          <a:xfrm flipH="1">
            <a:off x="1247775" y="1921192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Straight Connector 538">
            <a:extLst>
              <a:ext uri="{FF2B5EF4-FFF2-40B4-BE49-F238E27FC236}">
                <a16:creationId xmlns:a16="http://schemas.microsoft.com/office/drawing/2014/main" id="{0FC14E6D-9A30-452F-AA27-2BB19E4F3308}"/>
              </a:ext>
            </a:extLst>
          </xdr:cNvPr>
          <xdr:cNvCxnSpPr/>
        </xdr:nvCxnSpPr>
        <xdr:spPr>
          <a:xfrm>
            <a:off x="4210050" y="19021425"/>
            <a:ext cx="0" cy="319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Straight Connector 539">
            <a:extLst>
              <a:ext uri="{FF2B5EF4-FFF2-40B4-BE49-F238E27FC236}">
                <a16:creationId xmlns:a16="http://schemas.microsoft.com/office/drawing/2014/main" id="{711A15B1-337D-4F09-BAD9-49DC184A275F}"/>
              </a:ext>
            </a:extLst>
          </xdr:cNvPr>
          <xdr:cNvCxnSpPr/>
        </xdr:nvCxnSpPr>
        <xdr:spPr>
          <a:xfrm flipH="1">
            <a:off x="4162425" y="1921192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Straight Connector 540">
            <a:extLst>
              <a:ext uri="{FF2B5EF4-FFF2-40B4-BE49-F238E27FC236}">
                <a16:creationId xmlns:a16="http://schemas.microsoft.com/office/drawing/2014/main" id="{0B443254-623F-49C6-B016-A095BDA4D25F}"/>
              </a:ext>
            </a:extLst>
          </xdr:cNvPr>
          <xdr:cNvCxnSpPr/>
        </xdr:nvCxnSpPr>
        <xdr:spPr>
          <a:xfrm>
            <a:off x="5019675" y="18335626"/>
            <a:ext cx="0" cy="13001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2" name="Straight Connector 541">
            <a:extLst>
              <a:ext uri="{FF2B5EF4-FFF2-40B4-BE49-F238E27FC236}">
                <a16:creationId xmlns:a16="http://schemas.microsoft.com/office/drawing/2014/main" id="{1572B5ED-3A25-4B8D-B85F-577A97CC9692}"/>
              </a:ext>
            </a:extLst>
          </xdr:cNvPr>
          <xdr:cNvCxnSpPr/>
        </xdr:nvCxnSpPr>
        <xdr:spPr>
          <a:xfrm flipH="1">
            <a:off x="4972050" y="19207164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3" name="Straight Connector 542">
            <a:extLst>
              <a:ext uri="{FF2B5EF4-FFF2-40B4-BE49-F238E27FC236}">
                <a16:creationId xmlns:a16="http://schemas.microsoft.com/office/drawing/2014/main" id="{7B79C25F-FE2B-4499-BE6D-73FEC2A033DA}"/>
              </a:ext>
            </a:extLst>
          </xdr:cNvPr>
          <xdr:cNvCxnSpPr/>
        </xdr:nvCxnSpPr>
        <xdr:spPr>
          <a:xfrm>
            <a:off x="414338" y="19545300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Connector 543">
            <a:extLst>
              <a:ext uri="{FF2B5EF4-FFF2-40B4-BE49-F238E27FC236}">
                <a16:creationId xmlns:a16="http://schemas.microsoft.com/office/drawing/2014/main" id="{070784DA-ED29-4888-BF5A-CD0FD1F3ECDC}"/>
              </a:ext>
            </a:extLst>
          </xdr:cNvPr>
          <xdr:cNvCxnSpPr/>
        </xdr:nvCxnSpPr>
        <xdr:spPr>
          <a:xfrm flipH="1">
            <a:off x="438150" y="1949767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Connector 544">
            <a:extLst>
              <a:ext uri="{FF2B5EF4-FFF2-40B4-BE49-F238E27FC236}">
                <a16:creationId xmlns:a16="http://schemas.microsoft.com/office/drawing/2014/main" id="{33255066-185E-436C-B4F6-E6696039B805}"/>
              </a:ext>
            </a:extLst>
          </xdr:cNvPr>
          <xdr:cNvCxnSpPr/>
        </xdr:nvCxnSpPr>
        <xdr:spPr>
          <a:xfrm flipH="1">
            <a:off x="4972050" y="19492914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9" name="Straight Connector 548">
            <a:extLst>
              <a:ext uri="{FF2B5EF4-FFF2-40B4-BE49-F238E27FC236}">
                <a16:creationId xmlns:a16="http://schemas.microsoft.com/office/drawing/2014/main" id="{A7286731-FE4C-4F43-AD99-236D53B5A9F2}"/>
              </a:ext>
            </a:extLst>
          </xdr:cNvPr>
          <xdr:cNvCxnSpPr/>
        </xdr:nvCxnSpPr>
        <xdr:spPr>
          <a:xfrm>
            <a:off x="1133476" y="18845212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Straight Connector 549">
            <a:extLst>
              <a:ext uri="{FF2B5EF4-FFF2-40B4-BE49-F238E27FC236}">
                <a16:creationId xmlns:a16="http://schemas.microsoft.com/office/drawing/2014/main" id="{3A9676C2-44DA-4C70-8A0D-D67DB90521DA}"/>
              </a:ext>
            </a:extLst>
          </xdr:cNvPr>
          <xdr:cNvCxnSpPr/>
        </xdr:nvCxnSpPr>
        <xdr:spPr>
          <a:xfrm>
            <a:off x="1081087" y="18973800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" name="Straight Connector 550">
            <a:extLst>
              <a:ext uri="{FF2B5EF4-FFF2-40B4-BE49-F238E27FC236}">
                <a16:creationId xmlns:a16="http://schemas.microsoft.com/office/drawing/2014/main" id="{0F93DE26-45AC-43A5-93DF-6888AEC8A2B4}"/>
              </a:ext>
            </a:extLst>
          </xdr:cNvPr>
          <xdr:cNvCxnSpPr/>
        </xdr:nvCxnSpPr>
        <xdr:spPr>
          <a:xfrm flipH="1">
            <a:off x="1090612" y="189356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2" name="Straight Connector 551">
            <a:extLst>
              <a:ext uri="{FF2B5EF4-FFF2-40B4-BE49-F238E27FC236}">
                <a16:creationId xmlns:a16="http://schemas.microsoft.com/office/drawing/2014/main" id="{DA0B80A7-3CDB-4528-BA7F-E391AB4ED13F}"/>
              </a:ext>
            </a:extLst>
          </xdr:cNvPr>
          <xdr:cNvCxnSpPr/>
        </xdr:nvCxnSpPr>
        <xdr:spPr>
          <a:xfrm>
            <a:off x="1457325" y="18845211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Straight Connector 552">
            <a:extLst>
              <a:ext uri="{FF2B5EF4-FFF2-40B4-BE49-F238E27FC236}">
                <a16:creationId xmlns:a16="http://schemas.microsoft.com/office/drawing/2014/main" id="{DDC3B7D5-2F2B-4BD2-8116-16BA496E289B}"/>
              </a:ext>
            </a:extLst>
          </xdr:cNvPr>
          <xdr:cNvCxnSpPr/>
        </xdr:nvCxnSpPr>
        <xdr:spPr>
          <a:xfrm flipH="1">
            <a:off x="1414461" y="189356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Straight Connector 553">
            <a:extLst>
              <a:ext uri="{FF2B5EF4-FFF2-40B4-BE49-F238E27FC236}">
                <a16:creationId xmlns:a16="http://schemas.microsoft.com/office/drawing/2014/main" id="{60FA1A91-415C-482B-BA36-8206D9164F37}"/>
              </a:ext>
            </a:extLst>
          </xdr:cNvPr>
          <xdr:cNvCxnSpPr/>
        </xdr:nvCxnSpPr>
        <xdr:spPr>
          <a:xfrm>
            <a:off x="4048126" y="18845212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Connector 554">
            <a:extLst>
              <a:ext uri="{FF2B5EF4-FFF2-40B4-BE49-F238E27FC236}">
                <a16:creationId xmlns:a16="http://schemas.microsoft.com/office/drawing/2014/main" id="{FA68889D-4E13-4C6F-999B-7590435E43F1}"/>
              </a:ext>
            </a:extLst>
          </xdr:cNvPr>
          <xdr:cNvCxnSpPr/>
        </xdr:nvCxnSpPr>
        <xdr:spPr>
          <a:xfrm>
            <a:off x="3995737" y="18973800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Straight Connector 555">
            <a:extLst>
              <a:ext uri="{FF2B5EF4-FFF2-40B4-BE49-F238E27FC236}">
                <a16:creationId xmlns:a16="http://schemas.microsoft.com/office/drawing/2014/main" id="{ACE34BEE-5D45-4470-8575-90963A213235}"/>
              </a:ext>
            </a:extLst>
          </xdr:cNvPr>
          <xdr:cNvCxnSpPr/>
        </xdr:nvCxnSpPr>
        <xdr:spPr>
          <a:xfrm flipH="1">
            <a:off x="4005262" y="189356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Straight Connector 556">
            <a:extLst>
              <a:ext uri="{FF2B5EF4-FFF2-40B4-BE49-F238E27FC236}">
                <a16:creationId xmlns:a16="http://schemas.microsoft.com/office/drawing/2014/main" id="{E39F7B92-97F1-4BDD-82A3-5A6174045C1D}"/>
              </a:ext>
            </a:extLst>
          </xdr:cNvPr>
          <xdr:cNvCxnSpPr/>
        </xdr:nvCxnSpPr>
        <xdr:spPr>
          <a:xfrm>
            <a:off x="4371975" y="18845211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8" name="Straight Connector 557">
            <a:extLst>
              <a:ext uri="{FF2B5EF4-FFF2-40B4-BE49-F238E27FC236}">
                <a16:creationId xmlns:a16="http://schemas.microsoft.com/office/drawing/2014/main" id="{681C02EC-BCC8-4F73-BEDE-0EA840C749CC}"/>
              </a:ext>
            </a:extLst>
          </xdr:cNvPr>
          <xdr:cNvCxnSpPr/>
        </xdr:nvCxnSpPr>
        <xdr:spPr>
          <a:xfrm flipH="1">
            <a:off x="4329111" y="189356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" name="Straight Arrow Connector 623">
            <a:extLst>
              <a:ext uri="{FF2B5EF4-FFF2-40B4-BE49-F238E27FC236}">
                <a16:creationId xmlns:a16="http://schemas.microsoft.com/office/drawing/2014/main" id="{59A3329F-E92D-4637-B787-831136B4C193}"/>
              </a:ext>
            </a:extLst>
          </xdr:cNvPr>
          <xdr:cNvCxnSpPr/>
        </xdr:nvCxnSpPr>
        <xdr:spPr>
          <a:xfrm>
            <a:off x="5024437" y="17821275"/>
            <a:ext cx="0" cy="428625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" name="Straight Arrow Connector 625">
            <a:extLst>
              <a:ext uri="{FF2B5EF4-FFF2-40B4-BE49-F238E27FC236}">
                <a16:creationId xmlns:a16="http://schemas.microsoft.com/office/drawing/2014/main" id="{8F1B843D-3A42-4297-9760-C453DF2CC314}"/>
              </a:ext>
            </a:extLst>
          </xdr:cNvPr>
          <xdr:cNvCxnSpPr/>
        </xdr:nvCxnSpPr>
        <xdr:spPr>
          <a:xfrm>
            <a:off x="485775" y="18030826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" name="Straight Arrow Connector 626">
            <a:extLst>
              <a:ext uri="{FF2B5EF4-FFF2-40B4-BE49-F238E27FC236}">
                <a16:creationId xmlns:a16="http://schemas.microsoft.com/office/drawing/2014/main" id="{2D575EB5-5B76-412D-A73B-1388EFFDEC93}"/>
              </a:ext>
            </a:extLst>
          </xdr:cNvPr>
          <xdr:cNvCxnSpPr/>
        </xdr:nvCxnSpPr>
        <xdr:spPr>
          <a:xfrm>
            <a:off x="647700" y="180260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Straight Arrow Connector 627">
            <a:extLst>
              <a:ext uri="{FF2B5EF4-FFF2-40B4-BE49-F238E27FC236}">
                <a16:creationId xmlns:a16="http://schemas.microsoft.com/office/drawing/2014/main" id="{41D44A5A-D685-4E09-867E-5B22DEEAFBA7}"/>
              </a:ext>
            </a:extLst>
          </xdr:cNvPr>
          <xdr:cNvCxnSpPr/>
        </xdr:nvCxnSpPr>
        <xdr:spPr>
          <a:xfrm>
            <a:off x="809625" y="18021301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" name="Straight Arrow Connector 628">
            <a:extLst>
              <a:ext uri="{FF2B5EF4-FFF2-40B4-BE49-F238E27FC236}">
                <a16:creationId xmlns:a16="http://schemas.microsoft.com/office/drawing/2014/main" id="{D5B7B0A3-FAB8-4ACE-B7C6-BD1DFA36DCDD}"/>
              </a:ext>
            </a:extLst>
          </xdr:cNvPr>
          <xdr:cNvCxnSpPr/>
        </xdr:nvCxnSpPr>
        <xdr:spPr>
          <a:xfrm>
            <a:off x="971550" y="180165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" name="Straight Arrow Connector 629">
            <a:extLst>
              <a:ext uri="{FF2B5EF4-FFF2-40B4-BE49-F238E27FC236}">
                <a16:creationId xmlns:a16="http://schemas.microsoft.com/office/drawing/2014/main" id="{ECF4B191-BF74-4B98-BD58-5305F69D695D}"/>
              </a:ext>
            </a:extLst>
          </xdr:cNvPr>
          <xdr:cNvCxnSpPr/>
        </xdr:nvCxnSpPr>
        <xdr:spPr>
          <a:xfrm>
            <a:off x="1133475" y="180260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Straight Arrow Connector 630">
            <a:extLst>
              <a:ext uri="{FF2B5EF4-FFF2-40B4-BE49-F238E27FC236}">
                <a16:creationId xmlns:a16="http://schemas.microsoft.com/office/drawing/2014/main" id="{7417876A-D463-44CB-8BEE-8EFDA17906A7}"/>
              </a:ext>
            </a:extLst>
          </xdr:cNvPr>
          <xdr:cNvCxnSpPr/>
        </xdr:nvCxnSpPr>
        <xdr:spPr>
          <a:xfrm>
            <a:off x="1295400" y="17892713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Straight Arrow Connector 631">
            <a:extLst>
              <a:ext uri="{FF2B5EF4-FFF2-40B4-BE49-F238E27FC236}">
                <a16:creationId xmlns:a16="http://schemas.microsoft.com/office/drawing/2014/main" id="{78632387-0EAB-44CE-BE1D-65CAC11610AB}"/>
              </a:ext>
            </a:extLst>
          </xdr:cNvPr>
          <xdr:cNvCxnSpPr/>
        </xdr:nvCxnSpPr>
        <xdr:spPr>
          <a:xfrm>
            <a:off x="1457325" y="17897475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Straight Arrow Connector 632">
            <a:extLst>
              <a:ext uri="{FF2B5EF4-FFF2-40B4-BE49-F238E27FC236}">
                <a16:creationId xmlns:a16="http://schemas.microsoft.com/office/drawing/2014/main" id="{DC4D233B-5279-4046-9A6C-BE42D0C1CED9}"/>
              </a:ext>
            </a:extLst>
          </xdr:cNvPr>
          <xdr:cNvCxnSpPr/>
        </xdr:nvCxnSpPr>
        <xdr:spPr>
          <a:xfrm>
            <a:off x="1619250" y="17887950"/>
            <a:ext cx="0" cy="3381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Straight Arrow Connector 633">
            <a:extLst>
              <a:ext uri="{FF2B5EF4-FFF2-40B4-BE49-F238E27FC236}">
                <a16:creationId xmlns:a16="http://schemas.microsoft.com/office/drawing/2014/main" id="{6E79004F-2CDD-4F11-844B-1A5703AAB81B}"/>
              </a:ext>
            </a:extLst>
          </xdr:cNvPr>
          <xdr:cNvCxnSpPr/>
        </xdr:nvCxnSpPr>
        <xdr:spPr>
          <a:xfrm>
            <a:off x="1781175" y="17892713"/>
            <a:ext cx="0" cy="3476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" name="Straight Arrow Connector 634">
            <a:extLst>
              <a:ext uri="{FF2B5EF4-FFF2-40B4-BE49-F238E27FC236}">
                <a16:creationId xmlns:a16="http://schemas.microsoft.com/office/drawing/2014/main" id="{D4431F86-7570-40CD-BA15-57D73176A020}"/>
              </a:ext>
            </a:extLst>
          </xdr:cNvPr>
          <xdr:cNvCxnSpPr/>
        </xdr:nvCxnSpPr>
        <xdr:spPr>
          <a:xfrm>
            <a:off x="1943100" y="17892713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Straight Arrow Connector 635">
            <a:extLst>
              <a:ext uri="{FF2B5EF4-FFF2-40B4-BE49-F238E27FC236}">
                <a16:creationId xmlns:a16="http://schemas.microsoft.com/office/drawing/2014/main" id="{AE691034-6DCC-49F2-AA13-C062CAE0E2B1}"/>
              </a:ext>
            </a:extLst>
          </xdr:cNvPr>
          <xdr:cNvCxnSpPr/>
        </xdr:nvCxnSpPr>
        <xdr:spPr>
          <a:xfrm>
            <a:off x="2105025" y="17892713"/>
            <a:ext cx="0" cy="3381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Straight Arrow Connector 636">
            <a:extLst>
              <a:ext uri="{FF2B5EF4-FFF2-40B4-BE49-F238E27FC236}">
                <a16:creationId xmlns:a16="http://schemas.microsoft.com/office/drawing/2014/main" id="{C0048476-17B8-4132-A81A-BF21DA4C4901}"/>
              </a:ext>
            </a:extLst>
          </xdr:cNvPr>
          <xdr:cNvCxnSpPr/>
        </xdr:nvCxnSpPr>
        <xdr:spPr>
          <a:xfrm>
            <a:off x="2266950" y="17892713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Straight Arrow Connector 637">
            <a:extLst>
              <a:ext uri="{FF2B5EF4-FFF2-40B4-BE49-F238E27FC236}">
                <a16:creationId xmlns:a16="http://schemas.microsoft.com/office/drawing/2014/main" id="{775DDCA4-3355-4857-BBD0-9E605BDFA0AB}"/>
              </a:ext>
            </a:extLst>
          </xdr:cNvPr>
          <xdr:cNvCxnSpPr/>
        </xdr:nvCxnSpPr>
        <xdr:spPr>
          <a:xfrm>
            <a:off x="2428875" y="17892713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Straight Arrow Connector 638">
            <a:extLst>
              <a:ext uri="{FF2B5EF4-FFF2-40B4-BE49-F238E27FC236}">
                <a16:creationId xmlns:a16="http://schemas.microsoft.com/office/drawing/2014/main" id="{EC1A122E-750D-4FB4-8126-6F852FF3D909}"/>
              </a:ext>
            </a:extLst>
          </xdr:cNvPr>
          <xdr:cNvCxnSpPr/>
        </xdr:nvCxnSpPr>
        <xdr:spPr>
          <a:xfrm>
            <a:off x="2590800" y="17897475"/>
            <a:ext cx="0" cy="33337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Straight Arrow Connector 639">
            <a:extLst>
              <a:ext uri="{FF2B5EF4-FFF2-40B4-BE49-F238E27FC236}">
                <a16:creationId xmlns:a16="http://schemas.microsoft.com/office/drawing/2014/main" id="{23FA0D1E-1ED6-493F-8666-844DA76424BC}"/>
              </a:ext>
            </a:extLst>
          </xdr:cNvPr>
          <xdr:cNvCxnSpPr/>
        </xdr:nvCxnSpPr>
        <xdr:spPr>
          <a:xfrm>
            <a:off x="2752725" y="17892713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" name="Straight Arrow Connector 640">
            <a:extLst>
              <a:ext uri="{FF2B5EF4-FFF2-40B4-BE49-F238E27FC236}">
                <a16:creationId xmlns:a16="http://schemas.microsoft.com/office/drawing/2014/main" id="{2496F75B-7410-47ED-8CBF-A0D69D9D20BD}"/>
              </a:ext>
            </a:extLst>
          </xdr:cNvPr>
          <xdr:cNvCxnSpPr/>
        </xdr:nvCxnSpPr>
        <xdr:spPr>
          <a:xfrm>
            <a:off x="2914650" y="17892713"/>
            <a:ext cx="0" cy="32861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" name="Straight Arrow Connector 641">
            <a:extLst>
              <a:ext uri="{FF2B5EF4-FFF2-40B4-BE49-F238E27FC236}">
                <a16:creationId xmlns:a16="http://schemas.microsoft.com/office/drawing/2014/main" id="{8BEC41FD-2F0B-42ED-A226-0B40FB2634BF}"/>
              </a:ext>
            </a:extLst>
          </xdr:cNvPr>
          <xdr:cNvCxnSpPr/>
        </xdr:nvCxnSpPr>
        <xdr:spPr>
          <a:xfrm>
            <a:off x="3076575" y="17897475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Straight Arrow Connector 642">
            <a:extLst>
              <a:ext uri="{FF2B5EF4-FFF2-40B4-BE49-F238E27FC236}">
                <a16:creationId xmlns:a16="http://schemas.microsoft.com/office/drawing/2014/main" id="{37F7528D-874E-4A41-80D5-0A0343B0C730}"/>
              </a:ext>
            </a:extLst>
          </xdr:cNvPr>
          <xdr:cNvCxnSpPr/>
        </xdr:nvCxnSpPr>
        <xdr:spPr>
          <a:xfrm>
            <a:off x="3238500" y="17897475"/>
            <a:ext cx="0" cy="3381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" name="Straight Arrow Connector 643">
            <a:extLst>
              <a:ext uri="{FF2B5EF4-FFF2-40B4-BE49-F238E27FC236}">
                <a16:creationId xmlns:a16="http://schemas.microsoft.com/office/drawing/2014/main" id="{94F4A883-7AD8-47AD-86AF-4626CBA14C51}"/>
              </a:ext>
            </a:extLst>
          </xdr:cNvPr>
          <xdr:cNvCxnSpPr/>
        </xdr:nvCxnSpPr>
        <xdr:spPr>
          <a:xfrm>
            <a:off x="3400425" y="17887950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" name="Straight Arrow Connector 644">
            <a:extLst>
              <a:ext uri="{FF2B5EF4-FFF2-40B4-BE49-F238E27FC236}">
                <a16:creationId xmlns:a16="http://schemas.microsoft.com/office/drawing/2014/main" id="{2B646BA6-77D6-4148-810E-5837D9EED4A8}"/>
              </a:ext>
            </a:extLst>
          </xdr:cNvPr>
          <xdr:cNvCxnSpPr/>
        </xdr:nvCxnSpPr>
        <xdr:spPr>
          <a:xfrm>
            <a:off x="3562350" y="17897475"/>
            <a:ext cx="0" cy="32861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Straight Arrow Connector 645">
            <a:extLst>
              <a:ext uri="{FF2B5EF4-FFF2-40B4-BE49-F238E27FC236}">
                <a16:creationId xmlns:a16="http://schemas.microsoft.com/office/drawing/2014/main" id="{520B273B-3325-4629-A512-157654173884}"/>
              </a:ext>
            </a:extLst>
          </xdr:cNvPr>
          <xdr:cNvCxnSpPr/>
        </xdr:nvCxnSpPr>
        <xdr:spPr>
          <a:xfrm>
            <a:off x="3724275" y="17902238"/>
            <a:ext cx="0" cy="3381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" name="Straight Arrow Connector 646">
            <a:extLst>
              <a:ext uri="{FF2B5EF4-FFF2-40B4-BE49-F238E27FC236}">
                <a16:creationId xmlns:a16="http://schemas.microsoft.com/office/drawing/2014/main" id="{E40AC813-6360-4740-AB4C-EAE74BF49A15}"/>
              </a:ext>
            </a:extLst>
          </xdr:cNvPr>
          <xdr:cNvCxnSpPr/>
        </xdr:nvCxnSpPr>
        <xdr:spPr>
          <a:xfrm>
            <a:off x="3886200" y="17902238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" name="Straight Arrow Connector 647">
            <a:extLst>
              <a:ext uri="{FF2B5EF4-FFF2-40B4-BE49-F238E27FC236}">
                <a16:creationId xmlns:a16="http://schemas.microsoft.com/office/drawing/2014/main" id="{9E105960-44D7-4A38-8228-CC7602B3B100}"/>
              </a:ext>
            </a:extLst>
          </xdr:cNvPr>
          <xdr:cNvCxnSpPr/>
        </xdr:nvCxnSpPr>
        <xdr:spPr>
          <a:xfrm>
            <a:off x="4048125" y="17897475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Straight Arrow Connector 648">
            <a:extLst>
              <a:ext uri="{FF2B5EF4-FFF2-40B4-BE49-F238E27FC236}">
                <a16:creationId xmlns:a16="http://schemas.microsoft.com/office/drawing/2014/main" id="{A24216AA-A833-41E7-9FD5-02D4767A47D9}"/>
              </a:ext>
            </a:extLst>
          </xdr:cNvPr>
          <xdr:cNvCxnSpPr/>
        </xdr:nvCxnSpPr>
        <xdr:spPr>
          <a:xfrm>
            <a:off x="4210050" y="17892713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Straight Arrow Connector 649">
            <a:extLst>
              <a:ext uri="{FF2B5EF4-FFF2-40B4-BE49-F238E27FC236}">
                <a16:creationId xmlns:a16="http://schemas.microsoft.com/office/drawing/2014/main" id="{BF6F59D9-74E3-4156-869B-9CA07F3C9603}"/>
              </a:ext>
            </a:extLst>
          </xdr:cNvPr>
          <xdr:cNvCxnSpPr/>
        </xdr:nvCxnSpPr>
        <xdr:spPr>
          <a:xfrm>
            <a:off x="4371975" y="1803082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Straight Arrow Connector 650">
            <a:extLst>
              <a:ext uri="{FF2B5EF4-FFF2-40B4-BE49-F238E27FC236}">
                <a16:creationId xmlns:a16="http://schemas.microsoft.com/office/drawing/2014/main" id="{790BEF9A-05F6-474F-9DAF-75C039182F93}"/>
              </a:ext>
            </a:extLst>
          </xdr:cNvPr>
          <xdr:cNvCxnSpPr/>
        </xdr:nvCxnSpPr>
        <xdr:spPr>
          <a:xfrm>
            <a:off x="4533900" y="1802606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Straight Arrow Connector 651">
            <a:extLst>
              <a:ext uri="{FF2B5EF4-FFF2-40B4-BE49-F238E27FC236}">
                <a16:creationId xmlns:a16="http://schemas.microsoft.com/office/drawing/2014/main" id="{880B5D5D-CEE5-4834-8AA2-7D52B9DFE009}"/>
              </a:ext>
            </a:extLst>
          </xdr:cNvPr>
          <xdr:cNvCxnSpPr/>
        </xdr:nvCxnSpPr>
        <xdr:spPr>
          <a:xfrm>
            <a:off x="4695825" y="180213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Straight Arrow Connector 652">
            <a:extLst>
              <a:ext uri="{FF2B5EF4-FFF2-40B4-BE49-F238E27FC236}">
                <a16:creationId xmlns:a16="http://schemas.microsoft.com/office/drawing/2014/main" id="{739B651C-3C17-489B-A3C0-FE996FB7A3E2}"/>
              </a:ext>
            </a:extLst>
          </xdr:cNvPr>
          <xdr:cNvCxnSpPr/>
        </xdr:nvCxnSpPr>
        <xdr:spPr>
          <a:xfrm>
            <a:off x="4857750" y="180165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" name="Straight Arrow Connector 653">
            <a:extLst>
              <a:ext uri="{FF2B5EF4-FFF2-40B4-BE49-F238E27FC236}">
                <a16:creationId xmlns:a16="http://schemas.microsoft.com/office/drawing/2014/main" id="{A7BA2EE1-23B2-4418-BF96-924BA80E3422}"/>
              </a:ext>
            </a:extLst>
          </xdr:cNvPr>
          <xdr:cNvCxnSpPr/>
        </xdr:nvCxnSpPr>
        <xdr:spPr>
          <a:xfrm>
            <a:off x="5019675" y="18026063"/>
            <a:ext cx="0" cy="2190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Straight Connector 654">
            <a:extLst>
              <a:ext uri="{FF2B5EF4-FFF2-40B4-BE49-F238E27FC236}">
                <a16:creationId xmlns:a16="http://schemas.microsoft.com/office/drawing/2014/main" id="{6FA5240C-1F73-47B0-AC6D-7D81E703873E}"/>
              </a:ext>
            </a:extLst>
          </xdr:cNvPr>
          <xdr:cNvCxnSpPr/>
        </xdr:nvCxnSpPr>
        <xdr:spPr>
          <a:xfrm>
            <a:off x="485775" y="18021300"/>
            <a:ext cx="8143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" name="Straight Connector 655">
            <a:extLst>
              <a:ext uri="{FF2B5EF4-FFF2-40B4-BE49-F238E27FC236}">
                <a16:creationId xmlns:a16="http://schemas.microsoft.com/office/drawing/2014/main" id="{9DE34C8C-EEC9-4556-A3A1-9A141D878F5C}"/>
              </a:ext>
            </a:extLst>
          </xdr:cNvPr>
          <xdr:cNvCxnSpPr/>
        </xdr:nvCxnSpPr>
        <xdr:spPr>
          <a:xfrm>
            <a:off x="1295400" y="17892712"/>
            <a:ext cx="29146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" name="Straight Connector 656">
            <a:extLst>
              <a:ext uri="{FF2B5EF4-FFF2-40B4-BE49-F238E27FC236}">
                <a16:creationId xmlns:a16="http://schemas.microsoft.com/office/drawing/2014/main" id="{1D8A3166-3184-49FD-A53E-7D598158E791}"/>
              </a:ext>
            </a:extLst>
          </xdr:cNvPr>
          <xdr:cNvCxnSpPr/>
        </xdr:nvCxnSpPr>
        <xdr:spPr>
          <a:xfrm>
            <a:off x="4210050" y="18021300"/>
            <a:ext cx="8143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157162</xdr:colOff>
      <xdr:row>29</xdr:row>
      <xdr:rowOff>133350</xdr:rowOff>
    </xdr:from>
    <xdr:to>
      <xdr:col>31</xdr:col>
      <xdr:colOff>14287</xdr:colOff>
      <xdr:row>36</xdr:row>
      <xdr:rowOff>9526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76C32A95-119D-4C9E-B0AD-4A16256AEC54}"/>
            </a:ext>
          </a:extLst>
        </xdr:cNvPr>
        <xdr:cNvGrpSpPr/>
      </xdr:nvGrpSpPr>
      <xdr:grpSpPr>
        <a:xfrm>
          <a:off x="481012" y="4819650"/>
          <a:ext cx="4552950" cy="876301"/>
          <a:chOff x="481012" y="4819650"/>
          <a:chExt cx="4552950" cy="876301"/>
        </a:xfrm>
      </xdr:grpSpPr>
      <xdr:grpSp>
        <xdr:nvGrpSpPr>
          <xdr:cNvPr id="661" name="Group 660">
            <a:extLst>
              <a:ext uri="{FF2B5EF4-FFF2-40B4-BE49-F238E27FC236}">
                <a16:creationId xmlns:a16="http://schemas.microsoft.com/office/drawing/2014/main" id="{D2ACA785-02F5-4FAC-BBF3-E9814D2B3C8D}"/>
              </a:ext>
            </a:extLst>
          </xdr:cNvPr>
          <xdr:cNvGrpSpPr/>
        </xdr:nvGrpSpPr>
        <xdr:grpSpPr>
          <a:xfrm>
            <a:off x="481012" y="4819650"/>
            <a:ext cx="4552950" cy="876301"/>
            <a:chOff x="481012" y="4819650"/>
            <a:chExt cx="4552950" cy="876301"/>
          </a:xfrm>
        </xdr:grpSpPr>
        <xdr:sp macro="" textlink="">
          <xdr:nvSpPr>
            <xdr:cNvPr id="186" name="Isosceles Triangle 185">
              <a:extLst>
                <a:ext uri="{FF2B5EF4-FFF2-40B4-BE49-F238E27FC236}">
                  <a16:creationId xmlns:a16="http://schemas.microsoft.com/office/drawing/2014/main" id="{8DB05CE4-2EEF-4E31-80FF-2A8E86C824E4}"/>
                </a:ext>
              </a:extLst>
            </xdr:cNvPr>
            <xdr:cNvSpPr/>
          </xdr:nvSpPr>
          <xdr:spPr>
            <a:xfrm>
              <a:off x="1200150" y="5262569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87" name="Straight Connector 186">
              <a:extLst>
                <a:ext uri="{FF2B5EF4-FFF2-40B4-BE49-F238E27FC236}">
                  <a16:creationId xmlns:a16="http://schemas.microsoft.com/office/drawing/2014/main" id="{E1FA263A-FE71-4C34-8D80-83CC5D6817BD}"/>
                </a:ext>
              </a:extLst>
            </xdr:cNvPr>
            <xdr:cNvCxnSpPr/>
          </xdr:nvCxnSpPr>
          <xdr:spPr>
            <a:xfrm>
              <a:off x="481012" y="5253044"/>
              <a:ext cx="455295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8" name="Isosceles Triangle 187">
              <a:extLst>
                <a:ext uri="{FF2B5EF4-FFF2-40B4-BE49-F238E27FC236}">
                  <a16:creationId xmlns:a16="http://schemas.microsoft.com/office/drawing/2014/main" id="{253BB9BD-3AB6-4C2F-818D-3A4314F4E1AE}"/>
                </a:ext>
              </a:extLst>
            </xdr:cNvPr>
            <xdr:cNvSpPr/>
          </xdr:nvSpPr>
          <xdr:spPr>
            <a:xfrm>
              <a:off x="4119562" y="5262569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89" name="Freeform: Shape 188">
              <a:extLst>
                <a:ext uri="{FF2B5EF4-FFF2-40B4-BE49-F238E27FC236}">
                  <a16:creationId xmlns:a16="http://schemas.microsoft.com/office/drawing/2014/main" id="{5F0C2D89-DE20-45E8-93FE-D0BA7261B9FB}"/>
                </a:ext>
              </a:extLst>
            </xdr:cNvPr>
            <xdr:cNvSpPr/>
          </xdr:nvSpPr>
          <xdr:spPr>
            <a:xfrm>
              <a:off x="481013" y="4819650"/>
              <a:ext cx="814387" cy="433388"/>
            </a:xfrm>
            <a:custGeom>
              <a:avLst/>
              <a:gdLst>
                <a:gd name="connsiteX0" fmla="*/ 0 w 814387"/>
                <a:gd name="connsiteY0" fmla="*/ 433388 h 433388"/>
                <a:gd name="connsiteX1" fmla="*/ 447675 w 814387"/>
                <a:gd name="connsiteY1" fmla="*/ 280988 h 433388"/>
                <a:gd name="connsiteX2" fmla="*/ 814387 w 814387"/>
                <a:gd name="connsiteY2" fmla="*/ 0 h 433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14387" h="433388">
                  <a:moveTo>
                    <a:pt x="0" y="433388"/>
                  </a:moveTo>
                  <a:cubicBezTo>
                    <a:pt x="155972" y="393303"/>
                    <a:pt x="311944" y="353219"/>
                    <a:pt x="447675" y="280988"/>
                  </a:cubicBezTo>
                  <a:cubicBezTo>
                    <a:pt x="583406" y="208757"/>
                    <a:pt x="698896" y="104378"/>
                    <a:pt x="814387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90" name="Freeform: Shape 189">
              <a:extLst>
                <a:ext uri="{FF2B5EF4-FFF2-40B4-BE49-F238E27FC236}">
                  <a16:creationId xmlns:a16="http://schemas.microsoft.com/office/drawing/2014/main" id="{351C3884-EE30-4DF0-90FB-143A0B41C10E}"/>
                </a:ext>
              </a:extLst>
            </xdr:cNvPr>
            <xdr:cNvSpPr/>
          </xdr:nvSpPr>
          <xdr:spPr>
            <a:xfrm>
              <a:off x="1290638" y="4824413"/>
              <a:ext cx="2919412" cy="871538"/>
            </a:xfrm>
            <a:custGeom>
              <a:avLst/>
              <a:gdLst>
                <a:gd name="connsiteX0" fmla="*/ 0 w 2919412"/>
                <a:gd name="connsiteY0" fmla="*/ 4762 h 871538"/>
                <a:gd name="connsiteX1" fmla="*/ 1457325 w 2919412"/>
                <a:gd name="connsiteY1" fmla="*/ 871537 h 871538"/>
                <a:gd name="connsiteX2" fmla="*/ 2919412 w 2919412"/>
                <a:gd name="connsiteY2" fmla="*/ 0 h 8715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919412" h="871538">
                  <a:moveTo>
                    <a:pt x="0" y="4762"/>
                  </a:moveTo>
                  <a:cubicBezTo>
                    <a:pt x="485378" y="438546"/>
                    <a:pt x="970756" y="872331"/>
                    <a:pt x="1457325" y="871537"/>
                  </a:cubicBezTo>
                  <a:cubicBezTo>
                    <a:pt x="1943894" y="870743"/>
                    <a:pt x="2431653" y="435371"/>
                    <a:pt x="2919412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91" name="Freeform: Shape 190">
              <a:extLst>
                <a:ext uri="{FF2B5EF4-FFF2-40B4-BE49-F238E27FC236}">
                  <a16:creationId xmlns:a16="http://schemas.microsoft.com/office/drawing/2014/main" id="{A10791EB-1E32-471D-A9C1-8F93B00CA23C}"/>
                </a:ext>
              </a:extLst>
            </xdr:cNvPr>
            <xdr:cNvSpPr/>
          </xdr:nvSpPr>
          <xdr:spPr>
            <a:xfrm>
              <a:off x="4210050" y="4829175"/>
              <a:ext cx="809625" cy="423863"/>
            </a:xfrm>
            <a:custGeom>
              <a:avLst/>
              <a:gdLst>
                <a:gd name="connsiteX0" fmla="*/ 0 w 809625"/>
                <a:gd name="connsiteY0" fmla="*/ 0 h 423863"/>
                <a:gd name="connsiteX1" fmla="*/ 342900 w 809625"/>
                <a:gd name="connsiteY1" fmla="*/ 285750 h 423863"/>
                <a:gd name="connsiteX2" fmla="*/ 809625 w 809625"/>
                <a:gd name="connsiteY2" fmla="*/ 423863 h 42386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09625" h="423863">
                  <a:moveTo>
                    <a:pt x="0" y="0"/>
                  </a:moveTo>
                  <a:cubicBezTo>
                    <a:pt x="103981" y="107553"/>
                    <a:pt x="207963" y="215106"/>
                    <a:pt x="342900" y="285750"/>
                  </a:cubicBezTo>
                  <a:cubicBezTo>
                    <a:pt x="477838" y="356394"/>
                    <a:pt x="643731" y="390128"/>
                    <a:pt x="809625" y="423863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93" name="Straight Connector 192">
              <a:extLst>
                <a:ext uri="{FF2B5EF4-FFF2-40B4-BE49-F238E27FC236}">
                  <a16:creationId xmlns:a16="http://schemas.microsoft.com/office/drawing/2014/main" id="{599B2F92-DAFA-4659-AD35-F94BADE7ABD2}"/>
                </a:ext>
              </a:extLst>
            </xdr:cNvPr>
            <xdr:cNvCxnSpPr/>
          </xdr:nvCxnSpPr>
          <xdr:spPr>
            <a:xfrm flipV="1">
              <a:off x="1133474" y="4953000"/>
              <a:ext cx="0" cy="295276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" name="Straight Connector 194">
              <a:extLst>
                <a:ext uri="{FF2B5EF4-FFF2-40B4-BE49-F238E27FC236}">
                  <a16:creationId xmlns:a16="http://schemas.microsoft.com/office/drawing/2014/main" id="{1F31EB33-E555-4839-B978-6EAEEC6E1B10}"/>
                </a:ext>
              </a:extLst>
            </xdr:cNvPr>
            <xdr:cNvCxnSpPr/>
          </xdr:nvCxnSpPr>
          <xdr:spPr>
            <a:xfrm flipV="1">
              <a:off x="1457324" y="4943475"/>
              <a:ext cx="0" cy="309563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" name="Straight Connector 196">
              <a:extLst>
                <a:ext uri="{FF2B5EF4-FFF2-40B4-BE49-F238E27FC236}">
                  <a16:creationId xmlns:a16="http://schemas.microsoft.com/office/drawing/2014/main" id="{E0A82C60-FFD9-4852-B4F3-C4E8396C2EB8}"/>
                </a:ext>
              </a:extLst>
            </xdr:cNvPr>
            <xdr:cNvCxnSpPr/>
          </xdr:nvCxnSpPr>
          <xdr:spPr>
            <a:xfrm flipV="1">
              <a:off x="4048123" y="4972050"/>
              <a:ext cx="0" cy="27146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Straight Connector 197">
              <a:extLst>
                <a:ext uri="{FF2B5EF4-FFF2-40B4-BE49-F238E27FC236}">
                  <a16:creationId xmlns:a16="http://schemas.microsoft.com/office/drawing/2014/main" id="{FB7F6B37-3357-470F-A769-D9AAE5B73FDF}"/>
                </a:ext>
              </a:extLst>
            </xdr:cNvPr>
            <xdr:cNvCxnSpPr/>
          </xdr:nvCxnSpPr>
          <xdr:spPr>
            <a:xfrm flipV="1">
              <a:off x="4371973" y="4995863"/>
              <a:ext cx="0" cy="25241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87C0D177-B509-4E2D-AA93-11633F6A0512}"/>
              </a:ext>
            </a:extLst>
          </xdr:cNvPr>
          <xdr:cNvCxnSpPr/>
        </xdr:nvCxnSpPr>
        <xdr:spPr>
          <a:xfrm flipV="1">
            <a:off x="1466850" y="4981575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36354546-905D-47CE-AFF2-150D930EEEDA}"/>
              </a:ext>
            </a:extLst>
          </xdr:cNvPr>
          <xdr:cNvCxnSpPr/>
        </xdr:nvCxnSpPr>
        <xdr:spPr>
          <a:xfrm flipH="1" flipV="1">
            <a:off x="971550" y="4972050"/>
            <a:ext cx="152400" cy="133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2755903B-C3D4-4966-A18B-0BBA479FBBA1}"/>
              </a:ext>
            </a:extLst>
          </xdr:cNvPr>
          <xdr:cNvCxnSpPr/>
        </xdr:nvCxnSpPr>
        <xdr:spPr>
          <a:xfrm flipV="1">
            <a:off x="4371975" y="4981575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142B6A42-13AE-46E4-ACCD-B38C52C055D4}"/>
              </a:ext>
            </a:extLst>
          </xdr:cNvPr>
          <xdr:cNvCxnSpPr/>
        </xdr:nvCxnSpPr>
        <xdr:spPr>
          <a:xfrm flipH="1" flipV="1">
            <a:off x="3867150" y="4962525"/>
            <a:ext cx="180975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157162</xdr:colOff>
      <xdr:row>66</xdr:row>
      <xdr:rowOff>133350</xdr:rowOff>
    </xdr:from>
    <xdr:to>
      <xdr:col>31</xdr:col>
      <xdr:colOff>14287</xdr:colOff>
      <xdr:row>73</xdr:row>
      <xdr:rowOff>9526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29811AF1-CF18-4E42-9A06-75911E2FD0F8}"/>
            </a:ext>
          </a:extLst>
        </xdr:cNvPr>
        <xdr:cNvGrpSpPr/>
      </xdr:nvGrpSpPr>
      <xdr:grpSpPr>
        <a:xfrm>
          <a:off x="481012" y="10106025"/>
          <a:ext cx="4552950" cy="876301"/>
          <a:chOff x="481012" y="10391775"/>
          <a:chExt cx="4552950" cy="876301"/>
        </a:xfrm>
      </xdr:grpSpPr>
      <xdr:grpSp>
        <xdr:nvGrpSpPr>
          <xdr:cNvPr id="665" name="Group 664">
            <a:extLst>
              <a:ext uri="{FF2B5EF4-FFF2-40B4-BE49-F238E27FC236}">
                <a16:creationId xmlns:a16="http://schemas.microsoft.com/office/drawing/2014/main" id="{F59FDB16-6C8D-4851-B140-7F9133FEB82B}"/>
              </a:ext>
            </a:extLst>
          </xdr:cNvPr>
          <xdr:cNvGrpSpPr/>
        </xdr:nvGrpSpPr>
        <xdr:grpSpPr>
          <a:xfrm>
            <a:off x="481012" y="10391775"/>
            <a:ext cx="4552950" cy="876301"/>
            <a:chOff x="481012" y="10391775"/>
            <a:chExt cx="4552950" cy="876301"/>
          </a:xfrm>
        </xdr:grpSpPr>
        <xdr:sp macro="" textlink="">
          <xdr:nvSpPr>
            <xdr:cNvPr id="327" name="Isosceles Triangle 326">
              <a:extLst>
                <a:ext uri="{FF2B5EF4-FFF2-40B4-BE49-F238E27FC236}">
                  <a16:creationId xmlns:a16="http://schemas.microsoft.com/office/drawing/2014/main" id="{854686D8-BD6B-4D04-BC0C-70B11841723A}"/>
                </a:ext>
              </a:extLst>
            </xdr:cNvPr>
            <xdr:cNvSpPr/>
          </xdr:nvSpPr>
          <xdr:spPr>
            <a:xfrm>
              <a:off x="1200150" y="10834694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328" name="Straight Connector 327">
              <a:extLst>
                <a:ext uri="{FF2B5EF4-FFF2-40B4-BE49-F238E27FC236}">
                  <a16:creationId xmlns:a16="http://schemas.microsoft.com/office/drawing/2014/main" id="{D25A6646-2A6B-41E3-B395-DCD3E87D1232}"/>
                </a:ext>
              </a:extLst>
            </xdr:cNvPr>
            <xdr:cNvCxnSpPr/>
          </xdr:nvCxnSpPr>
          <xdr:spPr>
            <a:xfrm>
              <a:off x="481012" y="10825169"/>
              <a:ext cx="455295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29" name="Isosceles Triangle 328">
              <a:extLst>
                <a:ext uri="{FF2B5EF4-FFF2-40B4-BE49-F238E27FC236}">
                  <a16:creationId xmlns:a16="http://schemas.microsoft.com/office/drawing/2014/main" id="{A7083A3F-6868-4D81-B796-34FBEDB1EE07}"/>
                </a:ext>
              </a:extLst>
            </xdr:cNvPr>
            <xdr:cNvSpPr/>
          </xdr:nvSpPr>
          <xdr:spPr>
            <a:xfrm>
              <a:off x="4119562" y="10834694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330" name="Freeform: Shape 329">
              <a:extLst>
                <a:ext uri="{FF2B5EF4-FFF2-40B4-BE49-F238E27FC236}">
                  <a16:creationId xmlns:a16="http://schemas.microsoft.com/office/drawing/2014/main" id="{6A740C2C-2809-4E45-958E-003CF0051D90}"/>
                </a:ext>
              </a:extLst>
            </xdr:cNvPr>
            <xdr:cNvSpPr/>
          </xdr:nvSpPr>
          <xdr:spPr>
            <a:xfrm>
              <a:off x="481013" y="10391775"/>
              <a:ext cx="814387" cy="433388"/>
            </a:xfrm>
            <a:custGeom>
              <a:avLst/>
              <a:gdLst>
                <a:gd name="connsiteX0" fmla="*/ 0 w 814387"/>
                <a:gd name="connsiteY0" fmla="*/ 433388 h 433388"/>
                <a:gd name="connsiteX1" fmla="*/ 447675 w 814387"/>
                <a:gd name="connsiteY1" fmla="*/ 280988 h 433388"/>
                <a:gd name="connsiteX2" fmla="*/ 814387 w 814387"/>
                <a:gd name="connsiteY2" fmla="*/ 0 h 433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14387" h="433388">
                  <a:moveTo>
                    <a:pt x="0" y="433388"/>
                  </a:moveTo>
                  <a:cubicBezTo>
                    <a:pt x="155972" y="393303"/>
                    <a:pt x="311944" y="353219"/>
                    <a:pt x="447675" y="280988"/>
                  </a:cubicBezTo>
                  <a:cubicBezTo>
                    <a:pt x="583406" y="208757"/>
                    <a:pt x="698896" y="104378"/>
                    <a:pt x="814387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331" name="Freeform: Shape 330">
              <a:extLst>
                <a:ext uri="{FF2B5EF4-FFF2-40B4-BE49-F238E27FC236}">
                  <a16:creationId xmlns:a16="http://schemas.microsoft.com/office/drawing/2014/main" id="{073925A9-491A-41D2-870E-9E35BB7603A9}"/>
                </a:ext>
              </a:extLst>
            </xdr:cNvPr>
            <xdr:cNvSpPr/>
          </xdr:nvSpPr>
          <xdr:spPr>
            <a:xfrm>
              <a:off x="1290638" y="10396538"/>
              <a:ext cx="2919412" cy="871538"/>
            </a:xfrm>
            <a:custGeom>
              <a:avLst/>
              <a:gdLst>
                <a:gd name="connsiteX0" fmla="*/ 0 w 2919412"/>
                <a:gd name="connsiteY0" fmla="*/ 4762 h 871538"/>
                <a:gd name="connsiteX1" fmla="*/ 1457325 w 2919412"/>
                <a:gd name="connsiteY1" fmla="*/ 871537 h 871538"/>
                <a:gd name="connsiteX2" fmla="*/ 2919412 w 2919412"/>
                <a:gd name="connsiteY2" fmla="*/ 0 h 8715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919412" h="871538">
                  <a:moveTo>
                    <a:pt x="0" y="4762"/>
                  </a:moveTo>
                  <a:cubicBezTo>
                    <a:pt x="485378" y="438546"/>
                    <a:pt x="970756" y="872331"/>
                    <a:pt x="1457325" y="871537"/>
                  </a:cubicBezTo>
                  <a:cubicBezTo>
                    <a:pt x="1943894" y="870743"/>
                    <a:pt x="2431653" y="435371"/>
                    <a:pt x="2919412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332" name="Freeform: Shape 331">
              <a:extLst>
                <a:ext uri="{FF2B5EF4-FFF2-40B4-BE49-F238E27FC236}">
                  <a16:creationId xmlns:a16="http://schemas.microsoft.com/office/drawing/2014/main" id="{4234196E-70F3-4C51-B7CC-E15D341AD1A0}"/>
                </a:ext>
              </a:extLst>
            </xdr:cNvPr>
            <xdr:cNvSpPr/>
          </xdr:nvSpPr>
          <xdr:spPr>
            <a:xfrm>
              <a:off x="4210050" y="10401300"/>
              <a:ext cx="809625" cy="423863"/>
            </a:xfrm>
            <a:custGeom>
              <a:avLst/>
              <a:gdLst>
                <a:gd name="connsiteX0" fmla="*/ 0 w 809625"/>
                <a:gd name="connsiteY0" fmla="*/ 0 h 423863"/>
                <a:gd name="connsiteX1" fmla="*/ 342900 w 809625"/>
                <a:gd name="connsiteY1" fmla="*/ 285750 h 423863"/>
                <a:gd name="connsiteX2" fmla="*/ 809625 w 809625"/>
                <a:gd name="connsiteY2" fmla="*/ 423863 h 42386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09625" h="423863">
                  <a:moveTo>
                    <a:pt x="0" y="0"/>
                  </a:moveTo>
                  <a:cubicBezTo>
                    <a:pt x="103981" y="107553"/>
                    <a:pt x="207963" y="215106"/>
                    <a:pt x="342900" y="285750"/>
                  </a:cubicBezTo>
                  <a:cubicBezTo>
                    <a:pt x="477838" y="356394"/>
                    <a:pt x="643731" y="390128"/>
                    <a:pt x="809625" y="423863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333" name="Straight Connector 332">
              <a:extLst>
                <a:ext uri="{FF2B5EF4-FFF2-40B4-BE49-F238E27FC236}">
                  <a16:creationId xmlns:a16="http://schemas.microsoft.com/office/drawing/2014/main" id="{6EEA419D-8DA7-4266-85FF-752D1BA1A6E7}"/>
                </a:ext>
              </a:extLst>
            </xdr:cNvPr>
            <xdr:cNvCxnSpPr/>
          </xdr:nvCxnSpPr>
          <xdr:spPr>
            <a:xfrm flipV="1">
              <a:off x="1133474" y="10525125"/>
              <a:ext cx="0" cy="295276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4" name="Straight Connector 333">
              <a:extLst>
                <a:ext uri="{FF2B5EF4-FFF2-40B4-BE49-F238E27FC236}">
                  <a16:creationId xmlns:a16="http://schemas.microsoft.com/office/drawing/2014/main" id="{AB470283-6855-4C94-9462-65E701DCC017}"/>
                </a:ext>
              </a:extLst>
            </xdr:cNvPr>
            <xdr:cNvCxnSpPr/>
          </xdr:nvCxnSpPr>
          <xdr:spPr>
            <a:xfrm flipV="1">
              <a:off x="1457324" y="10515600"/>
              <a:ext cx="0" cy="309563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5" name="Straight Connector 334">
              <a:extLst>
                <a:ext uri="{FF2B5EF4-FFF2-40B4-BE49-F238E27FC236}">
                  <a16:creationId xmlns:a16="http://schemas.microsoft.com/office/drawing/2014/main" id="{F8866D99-343F-416E-8FA2-17794EA392E9}"/>
                </a:ext>
              </a:extLst>
            </xdr:cNvPr>
            <xdr:cNvCxnSpPr/>
          </xdr:nvCxnSpPr>
          <xdr:spPr>
            <a:xfrm flipV="1">
              <a:off x="4048123" y="10544175"/>
              <a:ext cx="0" cy="27146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6" name="Straight Connector 335">
              <a:extLst>
                <a:ext uri="{FF2B5EF4-FFF2-40B4-BE49-F238E27FC236}">
                  <a16:creationId xmlns:a16="http://schemas.microsoft.com/office/drawing/2014/main" id="{D890546E-3FD3-44CA-AAF2-C990496A637D}"/>
                </a:ext>
              </a:extLst>
            </xdr:cNvPr>
            <xdr:cNvCxnSpPr/>
          </xdr:nvCxnSpPr>
          <xdr:spPr>
            <a:xfrm flipV="1">
              <a:off x="4371973" y="10567988"/>
              <a:ext cx="0" cy="25241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674" name="Straight Connector 673">
            <a:extLst>
              <a:ext uri="{FF2B5EF4-FFF2-40B4-BE49-F238E27FC236}">
                <a16:creationId xmlns:a16="http://schemas.microsoft.com/office/drawing/2014/main" id="{6DFAE49B-70A7-42BF-AFC4-6C80D43593BB}"/>
              </a:ext>
            </a:extLst>
          </xdr:cNvPr>
          <xdr:cNvCxnSpPr/>
        </xdr:nvCxnSpPr>
        <xdr:spPr>
          <a:xfrm flipV="1">
            <a:off x="1457325" y="10525125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" name="Straight Connector 674">
            <a:extLst>
              <a:ext uri="{FF2B5EF4-FFF2-40B4-BE49-F238E27FC236}">
                <a16:creationId xmlns:a16="http://schemas.microsoft.com/office/drawing/2014/main" id="{6E6BA5CC-9024-4C0F-A612-817F7BC5A3D5}"/>
              </a:ext>
            </a:extLst>
          </xdr:cNvPr>
          <xdr:cNvCxnSpPr/>
        </xdr:nvCxnSpPr>
        <xdr:spPr>
          <a:xfrm flipH="1" flipV="1">
            <a:off x="981075" y="10534650"/>
            <a:ext cx="152400" cy="133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" name="Straight Connector 675">
            <a:extLst>
              <a:ext uri="{FF2B5EF4-FFF2-40B4-BE49-F238E27FC236}">
                <a16:creationId xmlns:a16="http://schemas.microsoft.com/office/drawing/2014/main" id="{DB648BA4-E17F-4204-A5DA-5FF73E946EF1}"/>
              </a:ext>
            </a:extLst>
          </xdr:cNvPr>
          <xdr:cNvCxnSpPr/>
        </xdr:nvCxnSpPr>
        <xdr:spPr>
          <a:xfrm flipV="1">
            <a:off x="4362450" y="10534650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" name="Straight Connector 676">
            <a:extLst>
              <a:ext uri="{FF2B5EF4-FFF2-40B4-BE49-F238E27FC236}">
                <a16:creationId xmlns:a16="http://schemas.microsoft.com/office/drawing/2014/main" id="{4B4AEA7E-9827-4C0A-A4E3-26B0E9FC36CD}"/>
              </a:ext>
            </a:extLst>
          </xdr:cNvPr>
          <xdr:cNvCxnSpPr/>
        </xdr:nvCxnSpPr>
        <xdr:spPr>
          <a:xfrm flipH="1" flipV="1">
            <a:off x="3867150" y="10525125"/>
            <a:ext cx="180975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157162</xdr:colOff>
      <xdr:row>103</xdr:row>
      <xdr:rowOff>133350</xdr:rowOff>
    </xdr:from>
    <xdr:to>
      <xdr:col>31</xdr:col>
      <xdr:colOff>14287</xdr:colOff>
      <xdr:row>110</xdr:row>
      <xdr:rowOff>9526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61EE54C7-D3BC-4BB0-9EB2-3C64EC76A480}"/>
            </a:ext>
          </a:extLst>
        </xdr:cNvPr>
        <xdr:cNvGrpSpPr/>
      </xdr:nvGrpSpPr>
      <xdr:grpSpPr>
        <a:xfrm>
          <a:off x="481012" y="15392400"/>
          <a:ext cx="4552950" cy="876301"/>
          <a:chOff x="481012" y="16106775"/>
          <a:chExt cx="4552950" cy="876301"/>
        </a:xfrm>
      </xdr:grpSpPr>
      <xdr:grpSp>
        <xdr:nvGrpSpPr>
          <xdr:cNvPr id="669" name="Group 668">
            <a:extLst>
              <a:ext uri="{FF2B5EF4-FFF2-40B4-BE49-F238E27FC236}">
                <a16:creationId xmlns:a16="http://schemas.microsoft.com/office/drawing/2014/main" id="{E4A0EA03-D283-4489-98F7-14C5B314B705}"/>
              </a:ext>
            </a:extLst>
          </xdr:cNvPr>
          <xdr:cNvGrpSpPr/>
        </xdr:nvGrpSpPr>
        <xdr:grpSpPr>
          <a:xfrm>
            <a:off x="481012" y="16106775"/>
            <a:ext cx="4552950" cy="876301"/>
            <a:chOff x="481012" y="16106775"/>
            <a:chExt cx="4552950" cy="876301"/>
          </a:xfrm>
        </xdr:grpSpPr>
        <xdr:sp macro="" textlink="">
          <xdr:nvSpPr>
            <xdr:cNvPr id="460" name="Isosceles Triangle 459">
              <a:extLst>
                <a:ext uri="{FF2B5EF4-FFF2-40B4-BE49-F238E27FC236}">
                  <a16:creationId xmlns:a16="http://schemas.microsoft.com/office/drawing/2014/main" id="{A78B64E0-2937-4CDA-84B7-C8B93F6D3449}"/>
                </a:ext>
              </a:extLst>
            </xdr:cNvPr>
            <xdr:cNvSpPr/>
          </xdr:nvSpPr>
          <xdr:spPr>
            <a:xfrm>
              <a:off x="1200150" y="16549694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461" name="Straight Connector 460">
              <a:extLst>
                <a:ext uri="{FF2B5EF4-FFF2-40B4-BE49-F238E27FC236}">
                  <a16:creationId xmlns:a16="http://schemas.microsoft.com/office/drawing/2014/main" id="{AFD8EAC2-C0CF-4AF2-9AE3-01A31FD0F387}"/>
                </a:ext>
              </a:extLst>
            </xdr:cNvPr>
            <xdr:cNvCxnSpPr/>
          </xdr:nvCxnSpPr>
          <xdr:spPr>
            <a:xfrm>
              <a:off x="481012" y="16540169"/>
              <a:ext cx="455295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62" name="Isosceles Triangle 461">
              <a:extLst>
                <a:ext uri="{FF2B5EF4-FFF2-40B4-BE49-F238E27FC236}">
                  <a16:creationId xmlns:a16="http://schemas.microsoft.com/office/drawing/2014/main" id="{AF4FF581-77EB-4192-A1C6-827328140B67}"/>
                </a:ext>
              </a:extLst>
            </xdr:cNvPr>
            <xdr:cNvSpPr/>
          </xdr:nvSpPr>
          <xdr:spPr>
            <a:xfrm>
              <a:off x="4119562" y="16549694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463" name="Freeform: Shape 462">
              <a:extLst>
                <a:ext uri="{FF2B5EF4-FFF2-40B4-BE49-F238E27FC236}">
                  <a16:creationId xmlns:a16="http://schemas.microsoft.com/office/drawing/2014/main" id="{6B6201A1-44F5-47AD-98AE-7F3546C0B233}"/>
                </a:ext>
              </a:extLst>
            </xdr:cNvPr>
            <xdr:cNvSpPr/>
          </xdr:nvSpPr>
          <xdr:spPr>
            <a:xfrm>
              <a:off x="481013" y="16106775"/>
              <a:ext cx="814387" cy="433388"/>
            </a:xfrm>
            <a:custGeom>
              <a:avLst/>
              <a:gdLst>
                <a:gd name="connsiteX0" fmla="*/ 0 w 814387"/>
                <a:gd name="connsiteY0" fmla="*/ 433388 h 433388"/>
                <a:gd name="connsiteX1" fmla="*/ 447675 w 814387"/>
                <a:gd name="connsiteY1" fmla="*/ 280988 h 433388"/>
                <a:gd name="connsiteX2" fmla="*/ 814387 w 814387"/>
                <a:gd name="connsiteY2" fmla="*/ 0 h 433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14387" h="433388">
                  <a:moveTo>
                    <a:pt x="0" y="433388"/>
                  </a:moveTo>
                  <a:cubicBezTo>
                    <a:pt x="155972" y="393303"/>
                    <a:pt x="311944" y="353219"/>
                    <a:pt x="447675" y="280988"/>
                  </a:cubicBezTo>
                  <a:cubicBezTo>
                    <a:pt x="583406" y="208757"/>
                    <a:pt x="698896" y="104378"/>
                    <a:pt x="814387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464" name="Freeform: Shape 463">
              <a:extLst>
                <a:ext uri="{FF2B5EF4-FFF2-40B4-BE49-F238E27FC236}">
                  <a16:creationId xmlns:a16="http://schemas.microsoft.com/office/drawing/2014/main" id="{C4778179-DE4D-4039-8225-695A7206E4C0}"/>
                </a:ext>
              </a:extLst>
            </xdr:cNvPr>
            <xdr:cNvSpPr/>
          </xdr:nvSpPr>
          <xdr:spPr>
            <a:xfrm>
              <a:off x="1290638" y="16111538"/>
              <a:ext cx="2919412" cy="871538"/>
            </a:xfrm>
            <a:custGeom>
              <a:avLst/>
              <a:gdLst>
                <a:gd name="connsiteX0" fmla="*/ 0 w 2919412"/>
                <a:gd name="connsiteY0" fmla="*/ 4762 h 871538"/>
                <a:gd name="connsiteX1" fmla="*/ 1457325 w 2919412"/>
                <a:gd name="connsiteY1" fmla="*/ 871537 h 871538"/>
                <a:gd name="connsiteX2" fmla="*/ 2919412 w 2919412"/>
                <a:gd name="connsiteY2" fmla="*/ 0 h 8715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919412" h="871538">
                  <a:moveTo>
                    <a:pt x="0" y="4762"/>
                  </a:moveTo>
                  <a:cubicBezTo>
                    <a:pt x="485378" y="438546"/>
                    <a:pt x="970756" y="872331"/>
                    <a:pt x="1457325" y="871537"/>
                  </a:cubicBezTo>
                  <a:cubicBezTo>
                    <a:pt x="1943894" y="870743"/>
                    <a:pt x="2431653" y="435371"/>
                    <a:pt x="2919412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465" name="Freeform: Shape 464">
              <a:extLst>
                <a:ext uri="{FF2B5EF4-FFF2-40B4-BE49-F238E27FC236}">
                  <a16:creationId xmlns:a16="http://schemas.microsoft.com/office/drawing/2014/main" id="{0E77761E-9C5D-418F-A235-952B2D35B78B}"/>
                </a:ext>
              </a:extLst>
            </xdr:cNvPr>
            <xdr:cNvSpPr/>
          </xdr:nvSpPr>
          <xdr:spPr>
            <a:xfrm>
              <a:off x="4210050" y="16116300"/>
              <a:ext cx="809625" cy="423863"/>
            </a:xfrm>
            <a:custGeom>
              <a:avLst/>
              <a:gdLst>
                <a:gd name="connsiteX0" fmla="*/ 0 w 809625"/>
                <a:gd name="connsiteY0" fmla="*/ 0 h 423863"/>
                <a:gd name="connsiteX1" fmla="*/ 342900 w 809625"/>
                <a:gd name="connsiteY1" fmla="*/ 285750 h 423863"/>
                <a:gd name="connsiteX2" fmla="*/ 809625 w 809625"/>
                <a:gd name="connsiteY2" fmla="*/ 423863 h 42386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09625" h="423863">
                  <a:moveTo>
                    <a:pt x="0" y="0"/>
                  </a:moveTo>
                  <a:cubicBezTo>
                    <a:pt x="103981" y="107553"/>
                    <a:pt x="207963" y="215106"/>
                    <a:pt x="342900" y="285750"/>
                  </a:cubicBezTo>
                  <a:cubicBezTo>
                    <a:pt x="477838" y="356394"/>
                    <a:pt x="643731" y="390128"/>
                    <a:pt x="809625" y="423863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466" name="Straight Connector 465">
              <a:extLst>
                <a:ext uri="{FF2B5EF4-FFF2-40B4-BE49-F238E27FC236}">
                  <a16:creationId xmlns:a16="http://schemas.microsoft.com/office/drawing/2014/main" id="{3D265E9A-54CF-413C-9191-DF5EB545E1CF}"/>
                </a:ext>
              </a:extLst>
            </xdr:cNvPr>
            <xdr:cNvCxnSpPr/>
          </xdr:nvCxnSpPr>
          <xdr:spPr>
            <a:xfrm flipV="1">
              <a:off x="1133474" y="16240125"/>
              <a:ext cx="0" cy="295276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7" name="Straight Connector 466">
              <a:extLst>
                <a:ext uri="{FF2B5EF4-FFF2-40B4-BE49-F238E27FC236}">
                  <a16:creationId xmlns:a16="http://schemas.microsoft.com/office/drawing/2014/main" id="{94484023-F666-4F9D-A27A-56EB84FA855C}"/>
                </a:ext>
              </a:extLst>
            </xdr:cNvPr>
            <xdr:cNvCxnSpPr/>
          </xdr:nvCxnSpPr>
          <xdr:spPr>
            <a:xfrm flipV="1">
              <a:off x="1457324" y="16230600"/>
              <a:ext cx="0" cy="309563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8" name="Straight Connector 467">
              <a:extLst>
                <a:ext uri="{FF2B5EF4-FFF2-40B4-BE49-F238E27FC236}">
                  <a16:creationId xmlns:a16="http://schemas.microsoft.com/office/drawing/2014/main" id="{888EBDC2-1B57-418A-85CD-306B10DE5B33}"/>
                </a:ext>
              </a:extLst>
            </xdr:cNvPr>
            <xdr:cNvCxnSpPr/>
          </xdr:nvCxnSpPr>
          <xdr:spPr>
            <a:xfrm flipV="1">
              <a:off x="4048123" y="16259175"/>
              <a:ext cx="0" cy="27146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9" name="Straight Connector 468">
              <a:extLst>
                <a:ext uri="{FF2B5EF4-FFF2-40B4-BE49-F238E27FC236}">
                  <a16:creationId xmlns:a16="http://schemas.microsoft.com/office/drawing/2014/main" id="{8D161D22-7A31-4D1E-9EE2-2515A1F90266}"/>
                </a:ext>
              </a:extLst>
            </xdr:cNvPr>
            <xdr:cNvCxnSpPr/>
          </xdr:nvCxnSpPr>
          <xdr:spPr>
            <a:xfrm flipV="1">
              <a:off x="4371973" y="16282988"/>
              <a:ext cx="0" cy="25241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678" name="Straight Connector 677">
            <a:extLst>
              <a:ext uri="{FF2B5EF4-FFF2-40B4-BE49-F238E27FC236}">
                <a16:creationId xmlns:a16="http://schemas.microsoft.com/office/drawing/2014/main" id="{D8C53B78-F32E-46A0-A7D3-B2D8CDEB3851}"/>
              </a:ext>
            </a:extLst>
          </xdr:cNvPr>
          <xdr:cNvCxnSpPr/>
        </xdr:nvCxnSpPr>
        <xdr:spPr>
          <a:xfrm flipV="1">
            <a:off x="1457325" y="16249650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" name="Straight Connector 678">
            <a:extLst>
              <a:ext uri="{FF2B5EF4-FFF2-40B4-BE49-F238E27FC236}">
                <a16:creationId xmlns:a16="http://schemas.microsoft.com/office/drawing/2014/main" id="{DB856D79-9AA7-4047-8FEB-D0AE8DC1EA53}"/>
              </a:ext>
            </a:extLst>
          </xdr:cNvPr>
          <xdr:cNvCxnSpPr/>
        </xdr:nvCxnSpPr>
        <xdr:spPr>
          <a:xfrm flipH="1" flipV="1">
            <a:off x="981075" y="16259175"/>
            <a:ext cx="152400" cy="133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" name="Straight Connector 679">
            <a:extLst>
              <a:ext uri="{FF2B5EF4-FFF2-40B4-BE49-F238E27FC236}">
                <a16:creationId xmlns:a16="http://schemas.microsoft.com/office/drawing/2014/main" id="{157AE5BF-10B4-4F1D-A704-4590B10CC5C9}"/>
              </a:ext>
            </a:extLst>
          </xdr:cNvPr>
          <xdr:cNvCxnSpPr/>
        </xdr:nvCxnSpPr>
        <xdr:spPr>
          <a:xfrm flipV="1">
            <a:off x="4362450" y="16259175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" name="Straight Connector 680">
            <a:extLst>
              <a:ext uri="{FF2B5EF4-FFF2-40B4-BE49-F238E27FC236}">
                <a16:creationId xmlns:a16="http://schemas.microsoft.com/office/drawing/2014/main" id="{67798EAD-3FF8-4C87-A8C6-91BFBDDB2C5C}"/>
              </a:ext>
            </a:extLst>
          </xdr:cNvPr>
          <xdr:cNvCxnSpPr/>
        </xdr:nvCxnSpPr>
        <xdr:spPr>
          <a:xfrm flipH="1" flipV="1">
            <a:off x="3867150" y="16249650"/>
            <a:ext cx="180975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157162</xdr:colOff>
      <xdr:row>140</xdr:row>
      <xdr:rowOff>133350</xdr:rowOff>
    </xdr:from>
    <xdr:to>
      <xdr:col>31</xdr:col>
      <xdr:colOff>14287</xdr:colOff>
      <xdr:row>147</xdr:row>
      <xdr:rowOff>9526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6F98F164-27F9-4300-BBA2-7546EFE77109}"/>
            </a:ext>
          </a:extLst>
        </xdr:cNvPr>
        <xdr:cNvGrpSpPr/>
      </xdr:nvGrpSpPr>
      <xdr:grpSpPr>
        <a:xfrm>
          <a:off x="481012" y="20678775"/>
          <a:ext cx="4552950" cy="876301"/>
          <a:chOff x="481012" y="21678900"/>
          <a:chExt cx="4552950" cy="876301"/>
        </a:xfrm>
      </xdr:grpSpPr>
      <xdr:grpSp>
        <xdr:nvGrpSpPr>
          <xdr:cNvPr id="673" name="Group 672">
            <a:extLst>
              <a:ext uri="{FF2B5EF4-FFF2-40B4-BE49-F238E27FC236}">
                <a16:creationId xmlns:a16="http://schemas.microsoft.com/office/drawing/2014/main" id="{C08A18BF-5D05-4334-B286-08ACEFDC6D74}"/>
              </a:ext>
            </a:extLst>
          </xdr:cNvPr>
          <xdr:cNvGrpSpPr/>
        </xdr:nvGrpSpPr>
        <xdr:grpSpPr>
          <a:xfrm>
            <a:off x="481012" y="21678900"/>
            <a:ext cx="4552950" cy="876301"/>
            <a:chOff x="481012" y="21678900"/>
            <a:chExt cx="4552950" cy="876301"/>
          </a:xfrm>
        </xdr:grpSpPr>
        <xdr:sp macro="" textlink="">
          <xdr:nvSpPr>
            <xdr:cNvPr id="607" name="Isosceles Triangle 606">
              <a:extLst>
                <a:ext uri="{FF2B5EF4-FFF2-40B4-BE49-F238E27FC236}">
                  <a16:creationId xmlns:a16="http://schemas.microsoft.com/office/drawing/2014/main" id="{F6C5D303-65D2-47DC-B810-C77254EA8F64}"/>
                </a:ext>
              </a:extLst>
            </xdr:cNvPr>
            <xdr:cNvSpPr/>
          </xdr:nvSpPr>
          <xdr:spPr>
            <a:xfrm>
              <a:off x="1200150" y="22121819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608" name="Straight Connector 607">
              <a:extLst>
                <a:ext uri="{FF2B5EF4-FFF2-40B4-BE49-F238E27FC236}">
                  <a16:creationId xmlns:a16="http://schemas.microsoft.com/office/drawing/2014/main" id="{135C1069-48EE-4188-A09C-87499D77260C}"/>
                </a:ext>
              </a:extLst>
            </xdr:cNvPr>
            <xdr:cNvCxnSpPr/>
          </xdr:nvCxnSpPr>
          <xdr:spPr>
            <a:xfrm>
              <a:off x="481012" y="22112294"/>
              <a:ext cx="455295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09" name="Isosceles Triangle 608">
              <a:extLst>
                <a:ext uri="{FF2B5EF4-FFF2-40B4-BE49-F238E27FC236}">
                  <a16:creationId xmlns:a16="http://schemas.microsoft.com/office/drawing/2014/main" id="{331714C3-B3F0-4A11-98BF-3CDE53B21139}"/>
                </a:ext>
              </a:extLst>
            </xdr:cNvPr>
            <xdr:cNvSpPr/>
          </xdr:nvSpPr>
          <xdr:spPr>
            <a:xfrm>
              <a:off x="4119562" y="22121819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10" name="Freeform: Shape 609">
              <a:extLst>
                <a:ext uri="{FF2B5EF4-FFF2-40B4-BE49-F238E27FC236}">
                  <a16:creationId xmlns:a16="http://schemas.microsoft.com/office/drawing/2014/main" id="{D5EF5F14-AB75-464C-B842-C1EECCFBFCD0}"/>
                </a:ext>
              </a:extLst>
            </xdr:cNvPr>
            <xdr:cNvSpPr/>
          </xdr:nvSpPr>
          <xdr:spPr>
            <a:xfrm>
              <a:off x="481013" y="21678900"/>
              <a:ext cx="814387" cy="433388"/>
            </a:xfrm>
            <a:custGeom>
              <a:avLst/>
              <a:gdLst>
                <a:gd name="connsiteX0" fmla="*/ 0 w 814387"/>
                <a:gd name="connsiteY0" fmla="*/ 433388 h 433388"/>
                <a:gd name="connsiteX1" fmla="*/ 447675 w 814387"/>
                <a:gd name="connsiteY1" fmla="*/ 280988 h 433388"/>
                <a:gd name="connsiteX2" fmla="*/ 814387 w 814387"/>
                <a:gd name="connsiteY2" fmla="*/ 0 h 433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14387" h="433388">
                  <a:moveTo>
                    <a:pt x="0" y="433388"/>
                  </a:moveTo>
                  <a:cubicBezTo>
                    <a:pt x="155972" y="393303"/>
                    <a:pt x="311944" y="353219"/>
                    <a:pt x="447675" y="280988"/>
                  </a:cubicBezTo>
                  <a:cubicBezTo>
                    <a:pt x="583406" y="208757"/>
                    <a:pt x="698896" y="104378"/>
                    <a:pt x="814387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11" name="Freeform: Shape 610">
              <a:extLst>
                <a:ext uri="{FF2B5EF4-FFF2-40B4-BE49-F238E27FC236}">
                  <a16:creationId xmlns:a16="http://schemas.microsoft.com/office/drawing/2014/main" id="{FD69AFBE-D700-4150-9BB7-A5221F56EA51}"/>
                </a:ext>
              </a:extLst>
            </xdr:cNvPr>
            <xdr:cNvSpPr/>
          </xdr:nvSpPr>
          <xdr:spPr>
            <a:xfrm>
              <a:off x="1290638" y="21683663"/>
              <a:ext cx="2919412" cy="871538"/>
            </a:xfrm>
            <a:custGeom>
              <a:avLst/>
              <a:gdLst>
                <a:gd name="connsiteX0" fmla="*/ 0 w 2919412"/>
                <a:gd name="connsiteY0" fmla="*/ 4762 h 871538"/>
                <a:gd name="connsiteX1" fmla="*/ 1457325 w 2919412"/>
                <a:gd name="connsiteY1" fmla="*/ 871537 h 871538"/>
                <a:gd name="connsiteX2" fmla="*/ 2919412 w 2919412"/>
                <a:gd name="connsiteY2" fmla="*/ 0 h 8715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919412" h="871538">
                  <a:moveTo>
                    <a:pt x="0" y="4762"/>
                  </a:moveTo>
                  <a:cubicBezTo>
                    <a:pt x="485378" y="438546"/>
                    <a:pt x="970756" y="872331"/>
                    <a:pt x="1457325" y="871537"/>
                  </a:cubicBezTo>
                  <a:cubicBezTo>
                    <a:pt x="1943894" y="870743"/>
                    <a:pt x="2431653" y="435371"/>
                    <a:pt x="2919412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12" name="Freeform: Shape 611">
              <a:extLst>
                <a:ext uri="{FF2B5EF4-FFF2-40B4-BE49-F238E27FC236}">
                  <a16:creationId xmlns:a16="http://schemas.microsoft.com/office/drawing/2014/main" id="{F69FC22B-FFD7-4999-8165-E36D841DD1AB}"/>
                </a:ext>
              </a:extLst>
            </xdr:cNvPr>
            <xdr:cNvSpPr/>
          </xdr:nvSpPr>
          <xdr:spPr>
            <a:xfrm>
              <a:off x="4210050" y="21688425"/>
              <a:ext cx="809625" cy="423863"/>
            </a:xfrm>
            <a:custGeom>
              <a:avLst/>
              <a:gdLst>
                <a:gd name="connsiteX0" fmla="*/ 0 w 809625"/>
                <a:gd name="connsiteY0" fmla="*/ 0 h 423863"/>
                <a:gd name="connsiteX1" fmla="*/ 342900 w 809625"/>
                <a:gd name="connsiteY1" fmla="*/ 285750 h 423863"/>
                <a:gd name="connsiteX2" fmla="*/ 809625 w 809625"/>
                <a:gd name="connsiteY2" fmla="*/ 423863 h 42386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09625" h="423863">
                  <a:moveTo>
                    <a:pt x="0" y="0"/>
                  </a:moveTo>
                  <a:cubicBezTo>
                    <a:pt x="103981" y="107553"/>
                    <a:pt x="207963" y="215106"/>
                    <a:pt x="342900" y="285750"/>
                  </a:cubicBezTo>
                  <a:cubicBezTo>
                    <a:pt x="477838" y="356394"/>
                    <a:pt x="643731" y="390128"/>
                    <a:pt x="809625" y="423863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613" name="Straight Connector 612">
              <a:extLst>
                <a:ext uri="{FF2B5EF4-FFF2-40B4-BE49-F238E27FC236}">
                  <a16:creationId xmlns:a16="http://schemas.microsoft.com/office/drawing/2014/main" id="{D0E74E0F-8679-43D0-BCA5-46E85453ABC9}"/>
                </a:ext>
              </a:extLst>
            </xdr:cNvPr>
            <xdr:cNvCxnSpPr/>
          </xdr:nvCxnSpPr>
          <xdr:spPr>
            <a:xfrm flipV="1">
              <a:off x="1133474" y="21812250"/>
              <a:ext cx="0" cy="295276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14" name="Straight Connector 613">
              <a:extLst>
                <a:ext uri="{FF2B5EF4-FFF2-40B4-BE49-F238E27FC236}">
                  <a16:creationId xmlns:a16="http://schemas.microsoft.com/office/drawing/2014/main" id="{B25E948A-DAF9-4BF9-BEB8-073C1C3777CC}"/>
                </a:ext>
              </a:extLst>
            </xdr:cNvPr>
            <xdr:cNvCxnSpPr/>
          </xdr:nvCxnSpPr>
          <xdr:spPr>
            <a:xfrm flipV="1">
              <a:off x="1457324" y="21802725"/>
              <a:ext cx="0" cy="309563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15" name="Straight Connector 614">
              <a:extLst>
                <a:ext uri="{FF2B5EF4-FFF2-40B4-BE49-F238E27FC236}">
                  <a16:creationId xmlns:a16="http://schemas.microsoft.com/office/drawing/2014/main" id="{75441B46-B415-49CA-B5F2-49FAE04A9513}"/>
                </a:ext>
              </a:extLst>
            </xdr:cNvPr>
            <xdr:cNvCxnSpPr/>
          </xdr:nvCxnSpPr>
          <xdr:spPr>
            <a:xfrm flipV="1">
              <a:off x="4048123" y="21831300"/>
              <a:ext cx="0" cy="27146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16" name="Straight Connector 615">
              <a:extLst>
                <a:ext uri="{FF2B5EF4-FFF2-40B4-BE49-F238E27FC236}">
                  <a16:creationId xmlns:a16="http://schemas.microsoft.com/office/drawing/2014/main" id="{FF39421D-CE31-4484-AD09-43C717033A6A}"/>
                </a:ext>
              </a:extLst>
            </xdr:cNvPr>
            <xdr:cNvCxnSpPr/>
          </xdr:nvCxnSpPr>
          <xdr:spPr>
            <a:xfrm flipV="1">
              <a:off x="4371973" y="21855113"/>
              <a:ext cx="0" cy="25241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682" name="Straight Connector 681">
            <a:extLst>
              <a:ext uri="{FF2B5EF4-FFF2-40B4-BE49-F238E27FC236}">
                <a16:creationId xmlns:a16="http://schemas.microsoft.com/office/drawing/2014/main" id="{55DF7314-7E7D-4685-B2FF-D6AF1DE51C0C}"/>
              </a:ext>
            </a:extLst>
          </xdr:cNvPr>
          <xdr:cNvCxnSpPr/>
        </xdr:nvCxnSpPr>
        <xdr:spPr>
          <a:xfrm flipV="1">
            <a:off x="1457325" y="21821775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Connector 682">
            <a:extLst>
              <a:ext uri="{FF2B5EF4-FFF2-40B4-BE49-F238E27FC236}">
                <a16:creationId xmlns:a16="http://schemas.microsoft.com/office/drawing/2014/main" id="{83ED6975-645E-4C8C-B67C-21A110CAFD1A}"/>
              </a:ext>
            </a:extLst>
          </xdr:cNvPr>
          <xdr:cNvCxnSpPr/>
        </xdr:nvCxnSpPr>
        <xdr:spPr>
          <a:xfrm flipH="1" flipV="1">
            <a:off x="981075" y="21831300"/>
            <a:ext cx="152400" cy="133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Connector 683">
            <a:extLst>
              <a:ext uri="{FF2B5EF4-FFF2-40B4-BE49-F238E27FC236}">
                <a16:creationId xmlns:a16="http://schemas.microsoft.com/office/drawing/2014/main" id="{0C6F7540-D1C8-4468-9398-92C4B38D53BD}"/>
              </a:ext>
            </a:extLst>
          </xdr:cNvPr>
          <xdr:cNvCxnSpPr/>
        </xdr:nvCxnSpPr>
        <xdr:spPr>
          <a:xfrm flipV="1">
            <a:off x="4362450" y="21831300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Connector 684">
            <a:extLst>
              <a:ext uri="{FF2B5EF4-FFF2-40B4-BE49-F238E27FC236}">
                <a16:creationId xmlns:a16="http://schemas.microsoft.com/office/drawing/2014/main" id="{7F742522-F672-4048-9B30-6AD35FEB3510}"/>
              </a:ext>
            </a:extLst>
          </xdr:cNvPr>
          <xdr:cNvCxnSpPr/>
        </xdr:nvCxnSpPr>
        <xdr:spPr>
          <a:xfrm flipH="1" flipV="1">
            <a:off x="3867150" y="21821775"/>
            <a:ext cx="180975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109537</xdr:colOff>
      <xdr:row>196</xdr:row>
      <xdr:rowOff>42865</xdr:rowOff>
    </xdr:from>
    <xdr:to>
      <xdr:col>31</xdr:col>
      <xdr:colOff>80963</xdr:colOff>
      <xdr:row>207</xdr:row>
      <xdr:rowOff>90488</xdr:rowOff>
    </xdr:to>
    <xdr:grpSp>
      <xdr:nvGrpSpPr>
        <xdr:cNvPr id="150" name="Group 149">
          <a:extLst>
            <a:ext uri="{FF2B5EF4-FFF2-40B4-BE49-F238E27FC236}">
              <a16:creationId xmlns:a16="http://schemas.microsoft.com/office/drawing/2014/main" id="{FCE90D6A-619A-4D31-8F7A-7EBE30D4FEBA}"/>
            </a:ext>
          </a:extLst>
        </xdr:cNvPr>
        <xdr:cNvGrpSpPr/>
      </xdr:nvGrpSpPr>
      <xdr:grpSpPr>
        <a:xfrm>
          <a:off x="1081087" y="28589290"/>
          <a:ext cx="4019551" cy="1619248"/>
          <a:chOff x="1081087" y="23302915"/>
          <a:chExt cx="4019551" cy="1619248"/>
        </a:xfrm>
      </xdr:grpSpPr>
      <xdr:sp macro="" textlink="">
        <xdr:nvSpPr>
          <xdr:cNvPr id="687" name="Isosceles Triangle 686">
            <a:extLst>
              <a:ext uri="{FF2B5EF4-FFF2-40B4-BE49-F238E27FC236}">
                <a16:creationId xmlns:a16="http://schemas.microsoft.com/office/drawing/2014/main" id="{F5F892B7-A145-44FC-ABCD-345A6699524D}"/>
              </a:ext>
            </a:extLst>
          </xdr:cNvPr>
          <xdr:cNvSpPr/>
        </xdr:nvSpPr>
        <xdr:spPr>
          <a:xfrm>
            <a:off x="1195388" y="235553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88" name="Straight Connector 687">
            <a:extLst>
              <a:ext uri="{FF2B5EF4-FFF2-40B4-BE49-F238E27FC236}">
                <a16:creationId xmlns:a16="http://schemas.microsoft.com/office/drawing/2014/main" id="{A16D3D1B-6ECA-4AF9-A527-CBFFB58A7E60}"/>
              </a:ext>
            </a:extLst>
          </xdr:cNvPr>
          <xdr:cNvCxnSpPr/>
        </xdr:nvCxnSpPr>
        <xdr:spPr>
          <a:xfrm>
            <a:off x="1300163" y="23545800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9" name="Isosceles Triangle 688">
            <a:extLst>
              <a:ext uri="{FF2B5EF4-FFF2-40B4-BE49-F238E27FC236}">
                <a16:creationId xmlns:a16="http://schemas.microsoft.com/office/drawing/2014/main" id="{7B54B7FB-519A-4CCA-88D0-226D03A74DAD}"/>
              </a:ext>
            </a:extLst>
          </xdr:cNvPr>
          <xdr:cNvSpPr/>
        </xdr:nvSpPr>
        <xdr:spPr>
          <a:xfrm>
            <a:off x="4114800" y="235553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95" name="Straight Arrow Connector 694">
            <a:extLst>
              <a:ext uri="{FF2B5EF4-FFF2-40B4-BE49-F238E27FC236}">
                <a16:creationId xmlns:a16="http://schemas.microsoft.com/office/drawing/2014/main" id="{95C25FF7-FF18-4885-9CD2-EFAFB48E254D}"/>
              </a:ext>
            </a:extLst>
          </xdr:cNvPr>
          <xdr:cNvCxnSpPr/>
        </xdr:nvCxnSpPr>
        <xdr:spPr>
          <a:xfrm>
            <a:off x="1295400" y="23317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Straight Arrow Connector 695">
            <a:extLst>
              <a:ext uri="{FF2B5EF4-FFF2-40B4-BE49-F238E27FC236}">
                <a16:creationId xmlns:a16="http://schemas.microsoft.com/office/drawing/2014/main" id="{152BCDC0-130A-4454-8BB4-6A2A62130686}"/>
              </a:ext>
            </a:extLst>
          </xdr:cNvPr>
          <xdr:cNvCxnSpPr/>
        </xdr:nvCxnSpPr>
        <xdr:spPr>
          <a:xfrm>
            <a:off x="1457325" y="233124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Straight Arrow Connector 696">
            <a:extLst>
              <a:ext uri="{FF2B5EF4-FFF2-40B4-BE49-F238E27FC236}">
                <a16:creationId xmlns:a16="http://schemas.microsoft.com/office/drawing/2014/main" id="{4A8A853A-17D6-47C3-B932-4B60AF4EFE7F}"/>
              </a:ext>
            </a:extLst>
          </xdr:cNvPr>
          <xdr:cNvCxnSpPr/>
        </xdr:nvCxnSpPr>
        <xdr:spPr>
          <a:xfrm>
            <a:off x="1619250" y="233076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" name="Straight Arrow Connector 697">
            <a:extLst>
              <a:ext uri="{FF2B5EF4-FFF2-40B4-BE49-F238E27FC236}">
                <a16:creationId xmlns:a16="http://schemas.microsoft.com/office/drawing/2014/main" id="{8CD49E44-521E-4454-AC47-7223069D7E5D}"/>
              </a:ext>
            </a:extLst>
          </xdr:cNvPr>
          <xdr:cNvCxnSpPr/>
        </xdr:nvCxnSpPr>
        <xdr:spPr>
          <a:xfrm>
            <a:off x="1781175" y="233219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" name="Straight Arrow Connector 698">
            <a:extLst>
              <a:ext uri="{FF2B5EF4-FFF2-40B4-BE49-F238E27FC236}">
                <a16:creationId xmlns:a16="http://schemas.microsoft.com/office/drawing/2014/main" id="{FC6866B5-E018-425A-B5DE-0E17432D59E9}"/>
              </a:ext>
            </a:extLst>
          </xdr:cNvPr>
          <xdr:cNvCxnSpPr/>
        </xdr:nvCxnSpPr>
        <xdr:spPr>
          <a:xfrm>
            <a:off x="1943100" y="23317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Straight Arrow Connector 699">
            <a:extLst>
              <a:ext uri="{FF2B5EF4-FFF2-40B4-BE49-F238E27FC236}">
                <a16:creationId xmlns:a16="http://schemas.microsoft.com/office/drawing/2014/main" id="{859C2473-29CC-4763-8565-601F4DA4C96E}"/>
              </a:ext>
            </a:extLst>
          </xdr:cNvPr>
          <xdr:cNvCxnSpPr/>
        </xdr:nvCxnSpPr>
        <xdr:spPr>
          <a:xfrm>
            <a:off x="2105025" y="233124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" name="Straight Arrow Connector 700">
            <a:extLst>
              <a:ext uri="{FF2B5EF4-FFF2-40B4-BE49-F238E27FC236}">
                <a16:creationId xmlns:a16="http://schemas.microsoft.com/office/drawing/2014/main" id="{01503910-8316-4635-A993-0A442BFF8A87}"/>
              </a:ext>
            </a:extLst>
          </xdr:cNvPr>
          <xdr:cNvCxnSpPr/>
        </xdr:nvCxnSpPr>
        <xdr:spPr>
          <a:xfrm>
            <a:off x="2266950" y="233076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" name="Straight Arrow Connector 701">
            <a:extLst>
              <a:ext uri="{FF2B5EF4-FFF2-40B4-BE49-F238E27FC236}">
                <a16:creationId xmlns:a16="http://schemas.microsoft.com/office/drawing/2014/main" id="{A02E23B7-1D2D-47E5-AA5A-14749F33B2B8}"/>
              </a:ext>
            </a:extLst>
          </xdr:cNvPr>
          <xdr:cNvCxnSpPr/>
        </xdr:nvCxnSpPr>
        <xdr:spPr>
          <a:xfrm>
            <a:off x="2428875" y="23317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" name="Straight Arrow Connector 702">
            <a:extLst>
              <a:ext uri="{FF2B5EF4-FFF2-40B4-BE49-F238E27FC236}">
                <a16:creationId xmlns:a16="http://schemas.microsoft.com/office/drawing/2014/main" id="{B37FE6CB-0446-4FEE-AE7E-77C875709792}"/>
              </a:ext>
            </a:extLst>
          </xdr:cNvPr>
          <xdr:cNvCxnSpPr/>
        </xdr:nvCxnSpPr>
        <xdr:spPr>
          <a:xfrm>
            <a:off x="2590800" y="233124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" name="Straight Arrow Connector 703">
            <a:extLst>
              <a:ext uri="{FF2B5EF4-FFF2-40B4-BE49-F238E27FC236}">
                <a16:creationId xmlns:a16="http://schemas.microsoft.com/office/drawing/2014/main" id="{C705D065-20A5-4319-BB0F-97CD76C6903C}"/>
              </a:ext>
            </a:extLst>
          </xdr:cNvPr>
          <xdr:cNvCxnSpPr/>
        </xdr:nvCxnSpPr>
        <xdr:spPr>
          <a:xfrm>
            <a:off x="2752725" y="233076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" name="Straight Arrow Connector 704">
            <a:extLst>
              <a:ext uri="{FF2B5EF4-FFF2-40B4-BE49-F238E27FC236}">
                <a16:creationId xmlns:a16="http://schemas.microsoft.com/office/drawing/2014/main" id="{ABC526F8-59BC-4809-AB97-2C3F7E73249A}"/>
              </a:ext>
            </a:extLst>
          </xdr:cNvPr>
          <xdr:cNvCxnSpPr/>
        </xdr:nvCxnSpPr>
        <xdr:spPr>
          <a:xfrm>
            <a:off x="2914650" y="2330291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Straight Arrow Connector 705">
            <a:extLst>
              <a:ext uri="{FF2B5EF4-FFF2-40B4-BE49-F238E27FC236}">
                <a16:creationId xmlns:a16="http://schemas.microsoft.com/office/drawing/2014/main" id="{F33918C0-E902-4B40-A502-E091263D260B}"/>
              </a:ext>
            </a:extLst>
          </xdr:cNvPr>
          <xdr:cNvCxnSpPr/>
        </xdr:nvCxnSpPr>
        <xdr:spPr>
          <a:xfrm>
            <a:off x="3076575" y="233219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" name="Straight Arrow Connector 706">
            <a:extLst>
              <a:ext uri="{FF2B5EF4-FFF2-40B4-BE49-F238E27FC236}">
                <a16:creationId xmlns:a16="http://schemas.microsoft.com/office/drawing/2014/main" id="{5FBF0DDE-6242-4191-B7D9-F0E668107505}"/>
              </a:ext>
            </a:extLst>
          </xdr:cNvPr>
          <xdr:cNvCxnSpPr/>
        </xdr:nvCxnSpPr>
        <xdr:spPr>
          <a:xfrm>
            <a:off x="3238500" y="23317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" name="Straight Arrow Connector 707">
            <a:extLst>
              <a:ext uri="{FF2B5EF4-FFF2-40B4-BE49-F238E27FC236}">
                <a16:creationId xmlns:a16="http://schemas.microsoft.com/office/drawing/2014/main" id="{B9EEC038-0DF0-4DD1-B1C0-FFFFB0E0BE4F}"/>
              </a:ext>
            </a:extLst>
          </xdr:cNvPr>
          <xdr:cNvCxnSpPr/>
        </xdr:nvCxnSpPr>
        <xdr:spPr>
          <a:xfrm>
            <a:off x="3400425" y="233124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" name="Straight Arrow Connector 708">
            <a:extLst>
              <a:ext uri="{FF2B5EF4-FFF2-40B4-BE49-F238E27FC236}">
                <a16:creationId xmlns:a16="http://schemas.microsoft.com/office/drawing/2014/main" id="{685265EF-5F9C-4F88-93AB-AB8E4A4961AA}"/>
              </a:ext>
            </a:extLst>
          </xdr:cNvPr>
          <xdr:cNvCxnSpPr/>
        </xdr:nvCxnSpPr>
        <xdr:spPr>
          <a:xfrm>
            <a:off x="3562350" y="233076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" name="Straight Arrow Connector 709">
            <a:extLst>
              <a:ext uri="{FF2B5EF4-FFF2-40B4-BE49-F238E27FC236}">
                <a16:creationId xmlns:a16="http://schemas.microsoft.com/office/drawing/2014/main" id="{1EA3D205-6CB9-43B5-988B-BF8CFAF8E911}"/>
              </a:ext>
            </a:extLst>
          </xdr:cNvPr>
          <xdr:cNvCxnSpPr/>
        </xdr:nvCxnSpPr>
        <xdr:spPr>
          <a:xfrm>
            <a:off x="3724275" y="233219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" name="Straight Arrow Connector 710">
            <a:extLst>
              <a:ext uri="{FF2B5EF4-FFF2-40B4-BE49-F238E27FC236}">
                <a16:creationId xmlns:a16="http://schemas.microsoft.com/office/drawing/2014/main" id="{77679BBD-6335-4481-A8CB-0D107424CF1B}"/>
              </a:ext>
            </a:extLst>
          </xdr:cNvPr>
          <xdr:cNvCxnSpPr/>
        </xdr:nvCxnSpPr>
        <xdr:spPr>
          <a:xfrm>
            <a:off x="3886200" y="23317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Straight Arrow Connector 711">
            <a:extLst>
              <a:ext uri="{FF2B5EF4-FFF2-40B4-BE49-F238E27FC236}">
                <a16:creationId xmlns:a16="http://schemas.microsoft.com/office/drawing/2014/main" id="{A194F7FA-3CA4-4257-95CA-95B434937660}"/>
              </a:ext>
            </a:extLst>
          </xdr:cNvPr>
          <xdr:cNvCxnSpPr/>
        </xdr:nvCxnSpPr>
        <xdr:spPr>
          <a:xfrm>
            <a:off x="4048125" y="233124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" name="Straight Arrow Connector 712">
            <a:extLst>
              <a:ext uri="{FF2B5EF4-FFF2-40B4-BE49-F238E27FC236}">
                <a16:creationId xmlns:a16="http://schemas.microsoft.com/office/drawing/2014/main" id="{9187B240-1627-474C-BF08-1622CECCF2B8}"/>
              </a:ext>
            </a:extLst>
          </xdr:cNvPr>
          <xdr:cNvCxnSpPr/>
        </xdr:nvCxnSpPr>
        <xdr:spPr>
          <a:xfrm>
            <a:off x="4210050" y="233076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" name="Straight Arrow Connector 713">
            <a:extLst>
              <a:ext uri="{FF2B5EF4-FFF2-40B4-BE49-F238E27FC236}">
                <a16:creationId xmlns:a16="http://schemas.microsoft.com/office/drawing/2014/main" id="{BAFEFC1E-90D9-4BCB-8069-19BE11D55539}"/>
              </a:ext>
            </a:extLst>
          </xdr:cNvPr>
          <xdr:cNvCxnSpPr/>
        </xdr:nvCxnSpPr>
        <xdr:spPr>
          <a:xfrm>
            <a:off x="4371975" y="2332672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" name="Straight Arrow Connector 714">
            <a:extLst>
              <a:ext uri="{FF2B5EF4-FFF2-40B4-BE49-F238E27FC236}">
                <a16:creationId xmlns:a16="http://schemas.microsoft.com/office/drawing/2014/main" id="{6E67A51A-5CE8-4B12-B031-519D52AEB4B0}"/>
              </a:ext>
            </a:extLst>
          </xdr:cNvPr>
          <xdr:cNvCxnSpPr/>
        </xdr:nvCxnSpPr>
        <xdr:spPr>
          <a:xfrm>
            <a:off x="4533900" y="2332196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" name="Straight Arrow Connector 715">
            <a:extLst>
              <a:ext uri="{FF2B5EF4-FFF2-40B4-BE49-F238E27FC236}">
                <a16:creationId xmlns:a16="http://schemas.microsoft.com/office/drawing/2014/main" id="{6ECBBC73-48B7-4ADC-BD26-17E11A7FE8C1}"/>
              </a:ext>
            </a:extLst>
          </xdr:cNvPr>
          <xdr:cNvCxnSpPr/>
        </xdr:nvCxnSpPr>
        <xdr:spPr>
          <a:xfrm>
            <a:off x="4695825" y="23317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" name="Straight Arrow Connector 716">
            <a:extLst>
              <a:ext uri="{FF2B5EF4-FFF2-40B4-BE49-F238E27FC236}">
                <a16:creationId xmlns:a16="http://schemas.microsoft.com/office/drawing/2014/main" id="{D7C8A921-45AA-414B-B2D8-E00B9F4AF8F2}"/>
              </a:ext>
            </a:extLst>
          </xdr:cNvPr>
          <xdr:cNvCxnSpPr/>
        </xdr:nvCxnSpPr>
        <xdr:spPr>
          <a:xfrm>
            <a:off x="4857750" y="233124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" name="Straight Arrow Connector 717">
            <a:extLst>
              <a:ext uri="{FF2B5EF4-FFF2-40B4-BE49-F238E27FC236}">
                <a16:creationId xmlns:a16="http://schemas.microsoft.com/office/drawing/2014/main" id="{FAD9339E-18C6-4F75-8B8E-F6DA88EF12C4}"/>
              </a:ext>
            </a:extLst>
          </xdr:cNvPr>
          <xdr:cNvCxnSpPr/>
        </xdr:nvCxnSpPr>
        <xdr:spPr>
          <a:xfrm>
            <a:off x="5019675" y="23321963"/>
            <a:ext cx="0" cy="2190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" name="Straight Connector 718">
            <a:extLst>
              <a:ext uri="{FF2B5EF4-FFF2-40B4-BE49-F238E27FC236}">
                <a16:creationId xmlns:a16="http://schemas.microsoft.com/office/drawing/2014/main" id="{E9F523FD-FB5C-4BCC-A3AF-B644E08EB632}"/>
              </a:ext>
            </a:extLst>
          </xdr:cNvPr>
          <xdr:cNvCxnSpPr/>
        </xdr:nvCxnSpPr>
        <xdr:spPr>
          <a:xfrm>
            <a:off x="1295400" y="23317200"/>
            <a:ext cx="37242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" name="Straight Arrow Connector 719">
            <a:extLst>
              <a:ext uri="{FF2B5EF4-FFF2-40B4-BE49-F238E27FC236}">
                <a16:creationId xmlns:a16="http://schemas.microsoft.com/office/drawing/2014/main" id="{D20416E2-A85C-4A31-A988-0B038CA20FD5}"/>
              </a:ext>
            </a:extLst>
          </xdr:cNvPr>
          <xdr:cNvCxnSpPr/>
        </xdr:nvCxnSpPr>
        <xdr:spPr>
          <a:xfrm flipV="1">
            <a:off x="1295400" y="236982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" name="Straight Arrow Connector 720">
            <a:extLst>
              <a:ext uri="{FF2B5EF4-FFF2-40B4-BE49-F238E27FC236}">
                <a16:creationId xmlns:a16="http://schemas.microsoft.com/office/drawing/2014/main" id="{B4FBAC9C-ADD2-4B36-BEF1-4C914DA6459F}"/>
              </a:ext>
            </a:extLst>
          </xdr:cNvPr>
          <xdr:cNvCxnSpPr/>
        </xdr:nvCxnSpPr>
        <xdr:spPr>
          <a:xfrm flipV="1">
            <a:off x="4210050" y="236982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" name="Straight Connector 722">
            <a:extLst>
              <a:ext uri="{FF2B5EF4-FFF2-40B4-BE49-F238E27FC236}">
                <a16:creationId xmlns:a16="http://schemas.microsoft.com/office/drawing/2014/main" id="{E9BD255A-86E6-4703-80FB-FD5682311797}"/>
              </a:ext>
            </a:extLst>
          </xdr:cNvPr>
          <xdr:cNvCxnSpPr/>
        </xdr:nvCxnSpPr>
        <xdr:spPr>
          <a:xfrm>
            <a:off x="1214438" y="24545925"/>
            <a:ext cx="38862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" name="Straight Connector 724">
            <a:extLst>
              <a:ext uri="{FF2B5EF4-FFF2-40B4-BE49-F238E27FC236}">
                <a16:creationId xmlns:a16="http://schemas.microsoft.com/office/drawing/2014/main" id="{D734F8CF-90D4-4C1A-ADC4-CDE917F3B097}"/>
              </a:ext>
            </a:extLst>
          </xdr:cNvPr>
          <xdr:cNvCxnSpPr/>
        </xdr:nvCxnSpPr>
        <xdr:spPr>
          <a:xfrm>
            <a:off x="1295400" y="24326850"/>
            <a:ext cx="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" name="Straight Connector 725">
            <a:extLst>
              <a:ext uri="{FF2B5EF4-FFF2-40B4-BE49-F238E27FC236}">
                <a16:creationId xmlns:a16="http://schemas.microsoft.com/office/drawing/2014/main" id="{4F564E06-325E-473D-85A3-C5978822764D}"/>
              </a:ext>
            </a:extLst>
          </xdr:cNvPr>
          <xdr:cNvCxnSpPr/>
        </xdr:nvCxnSpPr>
        <xdr:spPr>
          <a:xfrm flipH="1">
            <a:off x="1247775" y="244983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" name="Straight Connector 726">
            <a:extLst>
              <a:ext uri="{FF2B5EF4-FFF2-40B4-BE49-F238E27FC236}">
                <a16:creationId xmlns:a16="http://schemas.microsoft.com/office/drawing/2014/main" id="{52E05E3B-1E91-4998-AFE4-03C0DA70B009}"/>
              </a:ext>
            </a:extLst>
          </xdr:cNvPr>
          <xdr:cNvCxnSpPr/>
        </xdr:nvCxnSpPr>
        <xdr:spPr>
          <a:xfrm>
            <a:off x="4210050" y="24307800"/>
            <a:ext cx="0" cy="319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" name="Straight Connector 727">
            <a:extLst>
              <a:ext uri="{FF2B5EF4-FFF2-40B4-BE49-F238E27FC236}">
                <a16:creationId xmlns:a16="http://schemas.microsoft.com/office/drawing/2014/main" id="{A1D205D8-9DE7-4034-AD12-B294C0978680}"/>
              </a:ext>
            </a:extLst>
          </xdr:cNvPr>
          <xdr:cNvCxnSpPr/>
        </xdr:nvCxnSpPr>
        <xdr:spPr>
          <a:xfrm flipH="1">
            <a:off x="4162425" y="244983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" name="Straight Connector 728">
            <a:extLst>
              <a:ext uri="{FF2B5EF4-FFF2-40B4-BE49-F238E27FC236}">
                <a16:creationId xmlns:a16="http://schemas.microsoft.com/office/drawing/2014/main" id="{4C152FBC-1D93-4960-BC1F-1E594C2A20F5}"/>
              </a:ext>
            </a:extLst>
          </xdr:cNvPr>
          <xdr:cNvCxnSpPr/>
        </xdr:nvCxnSpPr>
        <xdr:spPr>
          <a:xfrm>
            <a:off x="5019675" y="23622001"/>
            <a:ext cx="0" cy="13001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" name="Straight Connector 729">
            <a:extLst>
              <a:ext uri="{FF2B5EF4-FFF2-40B4-BE49-F238E27FC236}">
                <a16:creationId xmlns:a16="http://schemas.microsoft.com/office/drawing/2014/main" id="{B410C8F9-0EF0-41C2-8273-1F343827DEDD}"/>
              </a:ext>
            </a:extLst>
          </xdr:cNvPr>
          <xdr:cNvCxnSpPr/>
        </xdr:nvCxnSpPr>
        <xdr:spPr>
          <a:xfrm flipH="1">
            <a:off x="4972050" y="2449353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" name="Straight Connector 730">
            <a:extLst>
              <a:ext uri="{FF2B5EF4-FFF2-40B4-BE49-F238E27FC236}">
                <a16:creationId xmlns:a16="http://schemas.microsoft.com/office/drawing/2014/main" id="{113AEB09-47BC-49BC-BF4D-6AA8D1D09B69}"/>
              </a:ext>
            </a:extLst>
          </xdr:cNvPr>
          <xdr:cNvCxnSpPr/>
        </xdr:nvCxnSpPr>
        <xdr:spPr>
          <a:xfrm>
            <a:off x="1195388" y="24831675"/>
            <a:ext cx="3905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" name="Straight Connector 731">
            <a:extLst>
              <a:ext uri="{FF2B5EF4-FFF2-40B4-BE49-F238E27FC236}">
                <a16:creationId xmlns:a16="http://schemas.microsoft.com/office/drawing/2014/main" id="{310AD322-667C-4A33-A92C-EF147023BA19}"/>
              </a:ext>
            </a:extLst>
          </xdr:cNvPr>
          <xdr:cNvCxnSpPr/>
        </xdr:nvCxnSpPr>
        <xdr:spPr>
          <a:xfrm flipH="1">
            <a:off x="1247775" y="2478405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Straight Connector 732">
            <a:extLst>
              <a:ext uri="{FF2B5EF4-FFF2-40B4-BE49-F238E27FC236}">
                <a16:creationId xmlns:a16="http://schemas.microsoft.com/office/drawing/2014/main" id="{CCFFA0AE-C9CD-4E26-BCA2-E7EA40EE03A8}"/>
              </a:ext>
            </a:extLst>
          </xdr:cNvPr>
          <xdr:cNvCxnSpPr/>
        </xdr:nvCxnSpPr>
        <xdr:spPr>
          <a:xfrm flipH="1">
            <a:off x="4972050" y="2477928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Straight Connector 733">
            <a:extLst>
              <a:ext uri="{FF2B5EF4-FFF2-40B4-BE49-F238E27FC236}">
                <a16:creationId xmlns:a16="http://schemas.microsoft.com/office/drawing/2014/main" id="{D08F417C-6326-4EB1-8728-DDFA3D3B7693}"/>
              </a:ext>
            </a:extLst>
          </xdr:cNvPr>
          <xdr:cNvCxnSpPr/>
        </xdr:nvCxnSpPr>
        <xdr:spPr>
          <a:xfrm>
            <a:off x="1133476" y="241315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" name="Straight Connector 734">
            <a:extLst>
              <a:ext uri="{FF2B5EF4-FFF2-40B4-BE49-F238E27FC236}">
                <a16:creationId xmlns:a16="http://schemas.microsoft.com/office/drawing/2014/main" id="{5362B62F-D8DA-48BA-A61B-556962226A8D}"/>
              </a:ext>
            </a:extLst>
          </xdr:cNvPr>
          <xdr:cNvCxnSpPr/>
        </xdr:nvCxnSpPr>
        <xdr:spPr>
          <a:xfrm>
            <a:off x="1081087" y="242601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Straight Connector 735">
            <a:extLst>
              <a:ext uri="{FF2B5EF4-FFF2-40B4-BE49-F238E27FC236}">
                <a16:creationId xmlns:a16="http://schemas.microsoft.com/office/drawing/2014/main" id="{177B2D2C-C6B4-4489-B505-266A47B8FF5D}"/>
              </a:ext>
            </a:extLst>
          </xdr:cNvPr>
          <xdr:cNvCxnSpPr/>
        </xdr:nvCxnSpPr>
        <xdr:spPr>
          <a:xfrm flipH="1">
            <a:off x="1090612" y="242220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" name="Straight Connector 736">
            <a:extLst>
              <a:ext uri="{FF2B5EF4-FFF2-40B4-BE49-F238E27FC236}">
                <a16:creationId xmlns:a16="http://schemas.microsoft.com/office/drawing/2014/main" id="{EC7337F7-029D-400E-89AD-46E2FA271975}"/>
              </a:ext>
            </a:extLst>
          </xdr:cNvPr>
          <xdr:cNvCxnSpPr/>
        </xdr:nvCxnSpPr>
        <xdr:spPr>
          <a:xfrm>
            <a:off x="1457325" y="241315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Straight Connector 737">
            <a:extLst>
              <a:ext uri="{FF2B5EF4-FFF2-40B4-BE49-F238E27FC236}">
                <a16:creationId xmlns:a16="http://schemas.microsoft.com/office/drawing/2014/main" id="{7DA85A8F-2E98-497E-9218-9B63E4613D1C}"/>
              </a:ext>
            </a:extLst>
          </xdr:cNvPr>
          <xdr:cNvCxnSpPr/>
        </xdr:nvCxnSpPr>
        <xdr:spPr>
          <a:xfrm flipH="1">
            <a:off x="1414461" y="242220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Straight Connector 738">
            <a:extLst>
              <a:ext uri="{FF2B5EF4-FFF2-40B4-BE49-F238E27FC236}">
                <a16:creationId xmlns:a16="http://schemas.microsoft.com/office/drawing/2014/main" id="{D2CC0CA6-7BB9-4D92-89BC-0D8580A1C862}"/>
              </a:ext>
            </a:extLst>
          </xdr:cNvPr>
          <xdr:cNvCxnSpPr/>
        </xdr:nvCxnSpPr>
        <xdr:spPr>
          <a:xfrm>
            <a:off x="4048126" y="241315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" name="Straight Connector 739">
            <a:extLst>
              <a:ext uri="{FF2B5EF4-FFF2-40B4-BE49-F238E27FC236}">
                <a16:creationId xmlns:a16="http://schemas.microsoft.com/office/drawing/2014/main" id="{5EFA20C4-B826-4200-A69F-DE5B1665CE43}"/>
              </a:ext>
            </a:extLst>
          </xdr:cNvPr>
          <xdr:cNvCxnSpPr/>
        </xdr:nvCxnSpPr>
        <xdr:spPr>
          <a:xfrm>
            <a:off x="3995737" y="242601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" name="Straight Connector 740">
            <a:extLst>
              <a:ext uri="{FF2B5EF4-FFF2-40B4-BE49-F238E27FC236}">
                <a16:creationId xmlns:a16="http://schemas.microsoft.com/office/drawing/2014/main" id="{37645278-CF30-4193-8A04-D60EA2103AC3}"/>
              </a:ext>
            </a:extLst>
          </xdr:cNvPr>
          <xdr:cNvCxnSpPr/>
        </xdr:nvCxnSpPr>
        <xdr:spPr>
          <a:xfrm flipH="1">
            <a:off x="4005262" y="242220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Straight Connector 741">
            <a:extLst>
              <a:ext uri="{FF2B5EF4-FFF2-40B4-BE49-F238E27FC236}">
                <a16:creationId xmlns:a16="http://schemas.microsoft.com/office/drawing/2014/main" id="{04A6F3F9-9B83-47FE-A049-1E1CC14069BB}"/>
              </a:ext>
            </a:extLst>
          </xdr:cNvPr>
          <xdr:cNvCxnSpPr/>
        </xdr:nvCxnSpPr>
        <xdr:spPr>
          <a:xfrm>
            <a:off x="4371975" y="241315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" name="Straight Connector 742">
            <a:extLst>
              <a:ext uri="{FF2B5EF4-FFF2-40B4-BE49-F238E27FC236}">
                <a16:creationId xmlns:a16="http://schemas.microsoft.com/office/drawing/2014/main" id="{2CA341B9-52CE-4213-8FE9-25CA21977E42}"/>
              </a:ext>
            </a:extLst>
          </xdr:cNvPr>
          <xdr:cNvCxnSpPr/>
        </xdr:nvCxnSpPr>
        <xdr:spPr>
          <a:xfrm flipH="1">
            <a:off x="4329111" y="242220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66675</xdr:colOff>
      <xdr:row>195</xdr:row>
      <xdr:rowOff>76200</xdr:rowOff>
    </xdr:from>
    <xdr:to>
      <xdr:col>45</xdr:col>
      <xdr:colOff>80963</xdr:colOff>
      <xdr:row>205</xdr:row>
      <xdr:rowOff>80963</xdr:rowOff>
    </xdr:to>
    <xdr:grpSp>
      <xdr:nvGrpSpPr>
        <xdr:cNvPr id="744" name="Group 743">
          <a:extLst>
            <a:ext uri="{FF2B5EF4-FFF2-40B4-BE49-F238E27FC236}">
              <a16:creationId xmlns:a16="http://schemas.microsoft.com/office/drawing/2014/main" id="{0B1D50FA-157E-40FF-95A7-C3084C1060E5}"/>
            </a:ext>
          </a:extLst>
        </xdr:cNvPr>
        <xdr:cNvGrpSpPr/>
      </xdr:nvGrpSpPr>
      <xdr:grpSpPr>
        <a:xfrm>
          <a:off x="5410200" y="28479750"/>
          <a:ext cx="1957388" cy="1433513"/>
          <a:chOff x="5410200" y="1047750"/>
          <a:chExt cx="1957388" cy="1433513"/>
        </a:xfrm>
      </xdr:grpSpPr>
      <xdr:sp macro="" textlink="">
        <xdr:nvSpPr>
          <xdr:cNvPr id="745" name="Freeform: Shape 744">
            <a:extLst>
              <a:ext uri="{FF2B5EF4-FFF2-40B4-BE49-F238E27FC236}">
                <a16:creationId xmlns:a16="http://schemas.microsoft.com/office/drawing/2014/main" id="{5BCAB506-9FEA-4F63-885D-0B1620FAE175}"/>
              </a:ext>
            </a:extLst>
          </xdr:cNvPr>
          <xdr:cNvSpPr/>
        </xdr:nvSpPr>
        <xdr:spPr>
          <a:xfrm>
            <a:off x="5986463" y="1395413"/>
            <a:ext cx="976312" cy="723900"/>
          </a:xfrm>
          <a:custGeom>
            <a:avLst/>
            <a:gdLst>
              <a:gd name="connsiteX0" fmla="*/ 328612 w 976312"/>
              <a:gd name="connsiteY0" fmla="*/ 152400 h 723900"/>
              <a:gd name="connsiteX1" fmla="*/ 0 w 976312"/>
              <a:gd name="connsiteY1" fmla="*/ 152400 h 723900"/>
              <a:gd name="connsiteX2" fmla="*/ 0 w 976312"/>
              <a:gd name="connsiteY2" fmla="*/ 0 h 723900"/>
              <a:gd name="connsiteX3" fmla="*/ 976312 w 976312"/>
              <a:gd name="connsiteY3" fmla="*/ 0 h 723900"/>
              <a:gd name="connsiteX4" fmla="*/ 976312 w 976312"/>
              <a:gd name="connsiteY4" fmla="*/ 152400 h 723900"/>
              <a:gd name="connsiteX5" fmla="*/ 657225 w 976312"/>
              <a:gd name="connsiteY5" fmla="*/ 152400 h 723900"/>
              <a:gd name="connsiteX6" fmla="*/ 657225 w 976312"/>
              <a:gd name="connsiteY6" fmla="*/ 723900 h 723900"/>
              <a:gd name="connsiteX7" fmla="*/ 333375 w 976312"/>
              <a:gd name="connsiteY7" fmla="*/ 723900 h 723900"/>
              <a:gd name="connsiteX8" fmla="*/ 333375 w 976312"/>
              <a:gd name="connsiteY8" fmla="*/ 257175 h 723900"/>
              <a:gd name="connsiteX9" fmla="*/ 328612 w 976312"/>
              <a:gd name="connsiteY9" fmla="*/ 1524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76312" h="723900">
                <a:moveTo>
                  <a:pt x="328612" y="152400"/>
                </a:moveTo>
                <a:lnTo>
                  <a:pt x="0" y="152400"/>
                </a:lnTo>
                <a:lnTo>
                  <a:pt x="0" y="0"/>
                </a:lnTo>
                <a:lnTo>
                  <a:pt x="976312" y="0"/>
                </a:lnTo>
                <a:lnTo>
                  <a:pt x="976312" y="152400"/>
                </a:lnTo>
                <a:lnTo>
                  <a:pt x="657225" y="152400"/>
                </a:lnTo>
                <a:lnTo>
                  <a:pt x="657225" y="723900"/>
                </a:lnTo>
                <a:lnTo>
                  <a:pt x="333375" y="723900"/>
                </a:lnTo>
                <a:lnTo>
                  <a:pt x="333375" y="257175"/>
                </a:lnTo>
                <a:lnTo>
                  <a:pt x="328612" y="15240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46" name="Oval 745">
            <a:extLst>
              <a:ext uri="{FF2B5EF4-FFF2-40B4-BE49-F238E27FC236}">
                <a16:creationId xmlns:a16="http://schemas.microsoft.com/office/drawing/2014/main" id="{602AE942-6FB2-4FA5-AD69-AFB01193875C}"/>
              </a:ext>
            </a:extLst>
          </xdr:cNvPr>
          <xdr:cNvSpPr/>
        </xdr:nvSpPr>
        <xdr:spPr>
          <a:xfrm>
            <a:off x="6515099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47" name="Oval 746">
            <a:extLst>
              <a:ext uri="{FF2B5EF4-FFF2-40B4-BE49-F238E27FC236}">
                <a16:creationId xmlns:a16="http://schemas.microsoft.com/office/drawing/2014/main" id="{79A9EF30-CF27-42A6-AF2E-99835E4BCF58}"/>
              </a:ext>
            </a:extLst>
          </xdr:cNvPr>
          <xdr:cNvSpPr/>
        </xdr:nvSpPr>
        <xdr:spPr>
          <a:xfrm>
            <a:off x="6396038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94A3EDC2-612C-4339-B7DC-5DB9EBA64756}"/>
              </a:ext>
            </a:extLst>
          </xdr:cNvPr>
          <xdr:cNvSpPr/>
        </xdr:nvSpPr>
        <xdr:spPr>
          <a:xfrm>
            <a:off x="6372225" y="1443038"/>
            <a:ext cx="228600" cy="633413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49" name="Oval 748">
            <a:extLst>
              <a:ext uri="{FF2B5EF4-FFF2-40B4-BE49-F238E27FC236}">
                <a16:creationId xmlns:a16="http://schemas.microsoft.com/office/drawing/2014/main" id="{6F7C5100-17F9-4C1F-A689-C6163398213E}"/>
              </a:ext>
            </a:extLst>
          </xdr:cNvPr>
          <xdr:cNvSpPr/>
        </xdr:nvSpPr>
        <xdr:spPr>
          <a:xfrm>
            <a:off x="6515099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50" name="Oval 749">
            <a:extLst>
              <a:ext uri="{FF2B5EF4-FFF2-40B4-BE49-F238E27FC236}">
                <a16:creationId xmlns:a16="http://schemas.microsoft.com/office/drawing/2014/main" id="{CFCEA94F-C661-40E5-A18A-BE8A16231212}"/>
              </a:ext>
            </a:extLst>
          </xdr:cNvPr>
          <xdr:cNvSpPr/>
        </xdr:nvSpPr>
        <xdr:spPr>
          <a:xfrm>
            <a:off x="6396038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51" name="Straight Connector 750">
            <a:extLst>
              <a:ext uri="{FF2B5EF4-FFF2-40B4-BE49-F238E27FC236}">
                <a16:creationId xmlns:a16="http://schemas.microsoft.com/office/drawing/2014/main" id="{5EF9B588-0DDA-456E-90C8-E75FC06F4C7A}"/>
              </a:ext>
            </a:extLst>
          </xdr:cNvPr>
          <xdr:cNvCxnSpPr/>
        </xdr:nvCxnSpPr>
        <xdr:spPr>
          <a:xfrm flipV="1">
            <a:off x="599122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" name="Straight Connector 751">
            <a:extLst>
              <a:ext uri="{FF2B5EF4-FFF2-40B4-BE49-F238E27FC236}">
                <a16:creationId xmlns:a16="http://schemas.microsoft.com/office/drawing/2014/main" id="{5206AFFF-3129-4283-A5A6-59E724E1BFB4}"/>
              </a:ext>
            </a:extLst>
          </xdr:cNvPr>
          <xdr:cNvCxnSpPr/>
        </xdr:nvCxnSpPr>
        <xdr:spPr>
          <a:xfrm>
            <a:off x="5910263" y="1114426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" name="Straight Connector 752">
            <a:extLst>
              <a:ext uri="{FF2B5EF4-FFF2-40B4-BE49-F238E27FC236}">
                <a16:creationId xmlns:a16="http://schemas.microsoft.com/office/drawing/2014/main" id="{88DC7853-BE4F-42EA-A373-A82BE742394F}"/>
              </a:ext>
            </a:extLst>
          </xdr:cNvPr>
          <xdr:cNvCxnSpPr/>
        </xdr:nvCxnSpPr>
        <xdr:spPr>
          <a:xfrm flipH="1">
            <a:off x="594836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Straight Connector 753">
            <a:extLst>
              <a:ext uri="{FF2B5EF4-FFF2-40B4-BE49-F238E27FC236}">
                <a16:creationId xmlns:a16="http://schemas.microsoft.com/office/drawing/2014/main" id="{038F9342-FD87-4592-82F3-D200C33D52B3}"/>
              </a:ext>
            </a:extLst>
          </xdr:cNvPr>
          <xdr:cNvCxnSpPr/>
        </xdr:nvCxnSpPr>
        <xdr:spPr>
          <a:xfrm flipV="1">
            <a:off x="696277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" name="Straight Connector 754">
            <a:extLst>
              <a:ext uri="{FF2B5EF4-FFF2-40B4-BE49-F238E27FC236}">
                <a16:creationId xmlns:a16="http://schemas.microsoft.com/office/drawing/2014/main" id="{CEACDAF7-4A1A-422D-AE3D-8C0DD217C1FF}"/>
              </a:ext>
            </a:extLst>
          </xdr:cNvPr>
          <xdr:cNvCxnSpPr/>
        </xdr:nvCxnSpPr>
        <xdr:spPr>
          <a:xfrm flipH="1">
            <a:off x="691991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" name="Straight Connector 755">
            <a:extLst>
              <a:ext uri="{FF2B5EF4-FFF2-40B4-BE49-F238E27FC236}">
                <a16:creationId xmlns:a16="http://schemas.microsoft.com/office/drawing/2014/main" id="{6E342080-7CC5-4EE4-93A5-8049FDEA74BA}"/>
              </a:ext>
            </a:extLst>
          </xdr:cNvPr>
          <xdr:cNvCxnSpPr/>
        </xdr:nvCxnSpPr>
        <xdr:spPr>
          <a:xfrm flipH="1">
            <a:off x="5410200" y="1400174"/>
            <a:ext cx="5381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Straight Connector 756">
            <a:extLst>
              <a:ext uri="{FF2B5EF4-FFF2-40B4-BE49-F238E27FC236}">
                <a16:creationId xmlns:a16="http://schemas.microsoft.com/office/drawing/2014/main" id="{586994E8-55D9-4E87-8CF2-800A42D17F07}"/>
              </a:ext>
            </a:extLst>
          </xdr:cNvPr>
          <xdr:cNvCxnSpPr/>
        </xdr:nvCxnSpPr>
        <xdr:spPr>
          <a:xfrm>
            <a:off x="5505443" y="1333499"/>
            <a:ext cx="0" cy="857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" name="Straight Connector 757">
            <a:extLst>
              <a:ext uri="{FF2B5EF4-FFF2-40B4-BE49-F238E27FC236}">
                <a16:creationId xmlns:a16="http://schemas.microsoft.com/office/drawing/2014/main" id="{72FEAD73-6190-4214-B3BF-C9042CBFE37C}"/>
              </a:ext>
            </a:extLst>
          </xdr:cNvPr>
          <xdr:cNvCxnSpPr/>
        </xdr:nvCxnSpPr>
        <xdr:spPr>
          <a:xfrm flipH="1">
            <a:off x="5462581" y="1357310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" name="Straight Connector 758">
            <a:extLst>
              <a:ext uri="{FF2B5EF4-FFF2-40B4-BE49-F238E27FC236}">
                <a16:creationId xmlns:a16="http://schemas.microsoft.com/office/drawing/2014/main" id="{11856C68-FEAF-4984-AB7E-15860DF22192}"/>
              </a:ext>
            </a:extLst>
          </xdr:cNvPr>
          <xdr:cNvCxnSpPr/>
        </xdr:nvCxnSpPr>
        <xdr:spPr>
          <a:xfrm flipH="1">
            <a:off x="5438775" y="2114549"/>
            <a:ext cx="8286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Straight Connector 759">
            <a:extLst>
              <a:ext uri="{FF2B5EF4-FFF2-40B4-BE49-F238E27FC236}">
                <a16:creationId xmlns:a16="http://schemas.microsoft.com/office/drawing/2014/main" id="{C86F2B65-85A2-4521-9FC7-A516B765B98D}"/>
              </a:ext>
            </a:extLst>
          </xdr:cNvPr>
          <xdr:cNvCxnSpPr/>
        </xdr:nvCxnSpPr>
        <xdr:spPr>
          <a:xfrm flipH="1">
            <a:off x="5462581" y="20716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" name="Straight Connector 760">
            <a:extLst>
              <a:ext uri="{FF2B5EF4-FFF2-40B4-BE49-F238E27FC236}">
                <a16:creationId xmlns:a16="http://schemas.microsoft.com/office/drawing/2014/main" id="{B8863B96-85A1-4DB2-82CC-C2AFC8462785}"/>
              </a:ext>
            </a:extLst>
          </xdr:cNvPr>
          <xdr:cNvCxnSpPr/>
        </xdr:nvCxnSpPr>
        <xdr:spPr>
          <a:xfrm>
            <a:off x="7019925" y="1400175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" name="Straight Connector 761">
            <a:extLst>
              <a:ext uri="{FF2B5EF4-FFF2-40B4-BE49-F238E27FC236}">
                <a16:creationId xmlns:a16="http://schemas.microsoft.com/office/drawing/2014/main" id="{BD1B8E57-D644-4A9C-9251-B056494A6C4E}"/>
              </a:ext>
            </a:extLst>
          </xdr:cNvPr>
          <xdr:cNvCxnSpPr/>
        </xdr:nvCxnSpPr>
        <xdr:spPr>
          <a:xfrm>
            <a:off x="6719888" y="2114550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Straight Connector 762">
            <a:extLst>
              <a:ext uri="{FF2B5EF4-FFF2-40B4-BE49-F238E27FC236}">
                <a16:creationId xmlns:a16="http://schemas.microsoft.com/office/drawing/2014/main" id="{5F1BC642-59A7-4025-8218-14E86767F4AD}"/>
              </a:ext>
            </a:extLst>
          </xdr:cNvPr>
          <xdr:cNvCxnSpPr/>
        </xdr:nvCxnSpPr>
        <xdr:spPr>
          <a:xfrm>
            <a:off x="7286625" y="1338263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" name="Straight Connector 763">
            <a:extLst>
              <a:ext uri="{FF2B5EF4-FFF2-40B4-BE49-F238E27FC236}">
                <a16:creationId xmlns:a16="http://schemas.microsoft.com/office/drawing/2014/main" id="{DF4222D3-4A32-4C56-9817-C2A947EFB859}"/>
              </a:ext>
            </a:extLst>
          </xdr:cNvPr>
          <xdr:cNvCxnSpPr/>
        </xdr:nvCxnSpPr>
        <xdr:spPr>
          <a:xfrm flipH="1">
            <a:off x="7239000" y="136207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" name="Straight Connector 764">
            <a:extLst>
              <a:ext uri="{FF2B5EF4-FFF2-40B4-BE49-F238E27FC236}">
                <a16:creationId xmlns:a16="http://schemas.microsoft.com/office/drawing/2014/main" id="{23F9F949-E618-4E50-8698-1202DA67E508}"/>
              </a:ext>
            </a:extLst>
          </xdr:cNvPr>
          <xdr:cNvCxnSpPr/>
        </xdr:nvCxnSpPr>
        <xdr:spPr>
          <a:xfrm flipH="1">
            <a:off x="7238998" y="207645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" name="Straight Connector 765">
            <a:extLst>
              <a:ext uri="{FF2B5EF4-FFF2-40B4-BE49-F238E27FC236}">
                <a16:creationId xmlns:a16="http://schemas.microsoft.com/office/drawing/2014/main" id="{F268962E-4524-4BE7-A076-F977C70763AE}"/>
              </a:ext>
            </a:extLst>
          </xdr:cNvPr>
          <xdr:cNvCxnSpPr/>
        </xdr:nvCxnSpPr>
        <xdr:spPr>
          <a:xfrm>
            <a:off x="6543675" y="2019300"/>
            <a:ext cx="81915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" name="Straight Connector 766">
            <a:extLst>
              <a:ext uri="{FF2B5EF4-FFF2-40B4-BE49-F238E27FC236}">
                <a16:creationId xmlns:a16="http://schemas.microsoft.com/office/drawing/2014/main" id="{6220F4B9-BC5B-4E73-A256-515D64D06373}"/>
              </a:ext>
            </a:extLst>
          </xdr:cNvPr>
          <xdr:cNvCxnSpPr/>
        </xdr:nvCxnSpPr>
        <xdr:spPr>
          <a:xfrm flipH="1">
            <a:off x="7234239" y="198120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" name="Straight Connector 767">
            <a:extLst>
              <a:ext uri="{FF2B5EF4-FFF2-40B4-BE49-F238E27FC236}">
                <a16:creationId xmlns:a16="http://schemas.microsoft.com/office/drawing/2014/main" id="{433109BD-84D7-48B0-8207-1F2202B3C6CB}"/>
              </a:ext>
            </a:extLst>
          </xdr:cNvPr>
          <xdr:cNvCxnSpPr/>
        </xdr:nvCxnSpPr>
        <xdr:spPr>
          <a:xfrm flipH="1">
            <a:off x="5757863" y="1543051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" name="Straight Connector 768">
            <a:extLst>
              <a:ext uri="{FF2B5EF4-FFF2-40B4-BE49-F238E27FC236}">
                <a16:creationId xmlns:a16="http://schemas.microsoft.com/office/drawing/2014/main" id="{83386B4E-B8D2-4C5A-B541-F326AE7E1F5B}"/>
              </a:ext>
            </a:extLst>
          </xdr:cNvPr>
          <xdr:cNvCxnSpPr/>
        </xdr:nvCxnSpPr>
        <xdr:spPr>
          <a:xfrm>
            <a:off x="5829300" y="1333498"/>
            <a:ext cx="0" cy="2857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" name="Straight Connector 769">
            <a:extLst>
              <a:ext uri="{FF2B5EF4-FFF2-40B4-BE49-F238E27FC236}">
                <a16:creationId xmlns:a16="http://schemas.microsoft.com/office/drawing/2014/main" id="{C01935F0-57DC-47F0-8ADA-43D654877890}"/>
              </a:ext>
            </a:extLst>
          </xdr:cNvPr>
          <xdr:cNvCxnSpPr/>
        </xdr:nvCxnSpPr>
        <xdr:spPr>
          <a:xfrm flipH="1">
            <a:off x="5791193" y="15001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" name="Straight Connector 770">
            <a:extLst>
              <a:ext uri="{FF2B5EF4-FFF2-40B4-BE49-F238E27FC236}">
                <a16:creationId xmlns:a16="http://schemas.microsoft.com/office/drawing/2014/main" id="{B9858084-3EC3-4319-BA10-2EBE6E41575A}"/>
              </a:ext>
            </a:extLst>
          </xdr:cNvPr>
          <xdr:cNvCxnSpPr/>
        </xdr:nvCxnSpPr>
        <xdr:spPr>
          <a:xfrm flipH="1">
            <a:off x="5786431" y="136207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" name="Straight Connector 771">
            <a:extLst>
              <a:ext uri="{FF2B5EF4-FFF2-40B4-BE49-F238E27FC236}">
                <a16:creationId xmlns:a16="http://schemas.microsoft.com/office/drawing/2014/main" id="{F814A223-678C-4B5E-9B78-9A3983BC18D2}"/>
              </a:ext>
            </a:extLst>
          </xdr:cNvPr>
          <xdr:cNvCxnSpPr/>
        </xdr:nvCxnSpPr>
        <xdr:spPr>
          <a:xfrm>
            <a:off x="631507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" name="Straight Connector 772">
            <a:extLst>
              <a:ext uri="{FF2B5EF4-FFF2-40B4-BE49-F238E27FC236}">
                <a16:creationId xmlns:a16="http://schemas.microsoft.com/office/drawing/2014/main" id="{9377EBCD-8A63-4059-AEA8-2504E99CE226}"/>
              </a:ext>
            </a:extLst>
          </xdr:cNvPr>
          <xdr:cNvCxnSpPr/>
        </xdr:nvCxnSpPr>
        <xdr:spPr>
          <a:xfrm>
            <a:off x="6248400" y="2400300"/>
            <a:ext cx="471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" name="Straight Connector 773">
            <a:extLst>
              <a:ext uri="{FF2B5EF4-FFF2-40B4-BE49-F238E27FC236}">
                <a16:creationId xmlns:a16="http://schemas.microsoft.com/office/drawing/2014/main" id="{847D7C4F-5A38-46CC-9103-969616DE762B}"/>
              </a:ext>
            </a:extLst>
          </xdr:cNvPr>
          <xdr:cNvCxnSpPr/>
        </xdr:nvCxnSpPr>
        <xdr:spPr>
          <a:xfrm flipH="1">
            <a:off x="626744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" name="Straight Connector 774">
            <a:extLst>
              <a:ext uri="{FF2B5EF4-FFF2-40B4-BE49-F238E27FC236}">
                <a16:creationId xmlns:a16="http://schemas.microsoft.com/office/drawing/2014/main" id="{B4202733-0934-4AF0-8116-E117176E1955}"/>
              </a:ext>
            </a:extLst>
          </xdr:cNvPr>
          <xdr:cNvCxnSpPr/>
        </xdr:nvCxnSpPr>
        <xdr:spPr>
          <a:xfrm>
            <a:off x="663892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" name="Straight Connector 775">
            <a:extLst>
              <a:ext uri="{FF2B5EF4-FFF2-40B4-BE49-F238E27FC236}">
                <a16:creationId xmlns:a16="http://schemas.microsoft.com/office/drawing/2014/main" id="{DDF71271-5B18-4388-B4A4-F1C98BD68B8E}"/>
              </a:ext>
            </a:extLst>
          </xdr:cNvPr>
          <xdr:cNvCxnSpPr/>
        </xdr:nvCxnSpPr>
        <xdr:spPr>
          <a:xfrm flipH="1">
            <a:off x="659129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57150</xdr:colOff>
      <xdr:row>210</xdr:row>
      <xdr:rowOff>128588</xdr:rowOff>
    </xdr:from>
    <xdr:to>
      <xdr:col>31</xdr:col>
      <xdr:colOff>4763</xdr:colOff>
      <xdr:row>220</xdr:row>
      <xdr:rowOff>90488</xdr:rowOff>
    </xdr:to>
    <xdr:grpSp>
      <xdr:nvGrpSpPr>
        <xdr:cNvPr id="153" name="Group 152">
          <a:extLst>
            <a:ext uri="{FF2B5EF4-FFF2-40B4-BE49-F238E27FC236}">
              <a16:creationId xmlns:a16="http://schemas.microsoft.com/office/drawing/2014/main" id="{24CA8ABD-7F84-49DD-9143-7D0D8297D95C}"/>
            </a:ext>
          </a:extLst>
        </xdr:cNvPr>
        <xdr:cNvGrpSpPr/>
      </xdr:nvGrpSpPr>
      <xdr:grpSpPr>
        <a:xfrm>
          <a:off x="1190625" y="30675263"/>
          <a:ext cx="3833813" cy="1390650"/>
          <a:chOff x="1190625" y="25388888"/>
          <a:chExt cx="3833813" cy="1390650"/>
        </a:xfrm>
      </xdr:grpSpPr>
      <xdr:sp macro="" textlink="">
        <xdr:nvSpPr>
          <xdr:cNvPr id="777" name="Isosceles Triangle 776">
            <a:extLst>
              <a:ext uri="{FF2B5EF4-FFF2-40B4-BE49-F238E27FC236}">
                <a16:creationId xmlns:a16="http://schemas.microsoft.com/office/drawing/2014/main" id="{A10457E4-2047-4C03-A493-4D56E969A5CE}"/>
              </a:ext>
            </a:extLst>
          </xdr:cNvPr>
          <xdr:cNvSpPr/>
        </xdr:nvSpPr>
        <xdr:spPr>
          <a:xfrm>
            <a:off x="1190625" y="258508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78" name="Straight Connector 777">
            <a:extLst>
              <a:ext uri="{FF2B5EF4-FFF2-40B4-BE49-F238E27FC236}">
                <a16:creationId xmlns:a16="http://schemas.microsoft.com/office/drawing/2014/main" id="{C6A1574D-3601-4A31-8456-65ED2AE39D1E}"/>
              </a:ext>
            </a:extLst>
          </xdr:cNvPr>
          <xdr:cNvCxnSpPr/>
        </xdr:nvCxnSpPr>
        <xdr:spPr>
          <a:xfrm>
            <a:off x="1295400" y="25841325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79" name="Isosceles Triangle 778">
            <a:extLst>
              <a:ext uri="{FF2B5EF4-FFF2-40B4-BE49-F238E27FC236}">
                <a16:creationId xmlns:a16="http://schemas.microsoft.com/office/drawing/2014/main" id="{CA81D75C-0CC1-47ED-9208-3F62447D40E0}"/>
              </a:ext>
            </a:extLst>
          </xdr:cNvPr>
          <xdr:cNvSpPr/>
        </xdr:nvSpPr>
        <xdr:spPr>
          <a:xfrm>
            <a:off x="4119562" y="258508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6" name="Freeform: Shape 75">
            <a:extLst>
              <a:ext uri="{FF2B5EF4-FFF2-40B4-BE49-F238E27FC236}">
                <a16:creationId xmlns:a16="http://schemas.microsoft.com/office/drawing/2014/main" id="{D52DC51F-3045-4BC0-9F41-C12C01CF34D0}"/>
              </a:ext>
            </a:extLst>
          </xdr:cNvPr>
          <xdr:cNvSpPr/>
        </xdr:nvSpPr>
        <xdr:spPr>
          <a:xfrm>
            <a:off x="1295400" y="25403175"/>
            <a:ext cx="3729038" cy="862013"/>
          </a:xfrm>
          <a:custGeom>
            <a:avLst/>
            <a:gdLst>
              <a:gd name="connsiteX0" fmla="*/ 0 w 3729038"/>
              <a:gd name="connsiteY0" fmla="*/ 433388 h 862013"/>
              <a:gd name="connsiteX1" fmla="*/ 0 w 3729038"/>
              <a:gd name="connsiteY1" fmla="*/ 0 h 862013"/>
              <a:gd name="connsiteX2" fmla="*/ 2919413 w 3729038"/>
              <a:gd name="connsiteY2" fmla="*/ 862013 h 862013"/>
              <a:gd name="connsiteX3" fmla="*/ 2919413 w 3729038"/>
              <a:gd name="connsiteY3" fmla="*/ 9525 h 862013"/>
              <a:gd name="connsiteX4" fmla="*/ 3729038 w 3729038"/>
              <a:gd name="connsiteY4" fmla="*/ 438150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729038" h="862013">
                <a:moveTo>
                  <a:pt x="0" y="433388"/>
                </a:moveTo>
                <a:lnTo>
                  <a:pt x="0" y="0"/>
                </a:lnTo>
                <a:lnTo>
                  <a:pt x="2919413" y="862013"/>
                </a:lnTo>
                <a:lnTo>
                  <a:pt x="2919413" y="9525"/>
                </a:lnTo>
                <a:lnTo>
                  <a:pt x="3729038" y="438150"/>
                </a:ln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793C2802-C39C-4389-A59F-7010E83E3666}"/>
              </a:ext>
            </a:extLst>
          </xdr:cNvPr>
          <xdr:cNvCxnSpPr/>
        </xdr:nvCxnSpPr>
        <xdr:spPr>
          <a:xfrm>
            <a:off x="1457325" y="25465088"/>
            <a:ext cx="0" cy="37147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Connector 689">
            <a:extLst>
              <a:ext uri="{FF2B5EF4-FFF2-40B4-BE49-F238E27FC236}">
                <a16:creationId xmlns:a16="http://schemas.microsoft.com/office/drawing/2014/main" id="{B2703C0E-0621-4CD5-AC74-2181E5C77DDF}"/>
              </a:ext>
            </a:extLst>
          </xdr:cNvPr>
          <xdr:cNvCxnSpPr/>
        </xdr:nvCxnSpPr>
        <xdr:spPr>
          <a:xfrm>
            <a:off x="1781175" y="25555575"/>
            <a:ext cx="0" cy="2857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Connector 690">
            <a:extLst>
              <a:ext uri="{FF2B5EF4-FFF2-40B4-BE49-F238E27FC236}">
                <a16:creationId xmlns:a16="http://schemas.microsoft.com/office/drawing/2014/main" id="{0A4B9CA0-ADA6-43C2-9500-EE1FD35E28B5}"/>
              </a:ext>
            </a:extLst>
          </xdr:cNvPr>
          <xdr:cNvCxnSpPr/>
        </xdr:nvCxnSpPr>
        <xdr:spPr>
          <a:xfrm>
            <a:off x="2105025" y="25636538"/>
            <a:ext cx="0" cy="1952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Straight Connector 691">
            <a:extLst>
              <a:ext uri="{FF2B5EF4-FFF2-40B4-BE49-F238E27FC236}">
                <a16:creationId xmlns:a16="http://schemas.microsoft.com/office/drawing/2014/main" id="{03882C1F-A22F-41E0-8B14-F92880DFAE6E}"/>
              </a:ext>
            </a:extLst>
          </xdr:cNvPr>
          <xdr:cNvCxnSpPr/>
        </xdr:nvCxnSpPr>
        <xdr:spPr>
          <a:xfrm>
            <a:off x="4048125" y="25846087"/>
            <a:ext cx="0" cy="37147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" name="Straight Connector 692">
            <a:extLst>
              <a:ext uri="{FF2B5EF4-FFF2-40B4-BE49-F238E27FC236}">
                <a16:creationId xmlns:a16="http://schemas.microsoft.com/office/drawing/2014/main" id="{948444F6-BDE4-4CB2-8967-D6162B319F25}"/>
              </a:ext>
            </a:extLst>
          </xdr:cNvPr>
          <xdr:cNvCxnSpPr/>
        </xdr:nvCxnSpPr>
        <xdr:spPr>
          <a:xfrm>
            <a:off x="3724275" y="25836561"/>
            <a:ext cx="0" cy="2857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Straight Connector 693">
            <a:extLst>
              <a:ext uri="{FF2B5EF4-FFF2-40B4-BE49-F238E27FC236}">
                <a16:creationId xmlns:a16="http://schemas.microsoft.com/office/drawing/2014/main" id="{3ECF4DA1-9D2A-429C-9CE4-B60597726028}"/>
              </a:ext>
            </a:extLst>
          </xdr:cNvPr>
          <xdr:cNvCxnSpPr/>
        </xdr:nvCxnSpPr>
        <xdr:spPr>
          <a:xfrm>
            <a:off x="3400425" y="25836562"/>
            <a:ext cx="0" cy="1952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E57CBD0D-B7DD-410D-9ABA-27984D7B6F3D}"/>
              </a:ext>
            </a:extLst>
          </xdr:cNvPr>
          <xdr:cNvCxnSpPr/>
        </xdr:nvCxnSpPr>
        <xdr:spPr>
          <a:xfrm flipV="1">
            <a:off x="1457325" y="25388888"/>
            <a:ext cx="442913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7A4DC38B-EDD0-4A77-8B0F-CAF8160698D0}"/>
              </a:ext>
            </a:extLst>
          </xdr:cNvPr>
          <xdr:cNvCxnSpPr/>
        </xdr:nvCxnSpPr>
        <xdr:spPr>
          <a:xfrm flipV="1">
            <a:off x="1776413" y="25527000"/>
            <a:ext cx="266700" cy="1666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DE7DA530-A093-4C3A-9BFD-D96A06F7AB88}"/>
              </a:ext>
            </a:extLst>
          </xdr:cNvPr>
          <xdr:cNvCxnSpPr/>
        </xdr:nvCxnSpPr>
        <xdr:spPr>
          <a:xfrm flipV="1">
            <a:off x="2105025" y="25641300"/>
            <a:ext cx="247650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EE288485-2DBD-430B-B8D6-C3BA73E38E6E}"/>
              </a:ext>
            </a:extLst>
          </xdr:cNvPr>
          <xdr:cNvCxnSpPr/>
        </xdr:nvCxnSpPr>
        <xdr:spPr>
          <a:xfrm flipV="1">
            <a:off x="3657600" y="26103263"/>
            <a:ext cx="390525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7F0C5A9A-EB44-4697-A165-87596901C37C}"/>
              </a:ext>
            </a:extLst>
          </xdr:cNvPr>
          <xdr:cNvCxnSpPr/>
        </xdr:nvCxnSpPr>
        <xdr:spPr>
          <a:xfrm flipH="1">
            <a:off x="3514725" y="25984200"/>
            <a:ext cx="214313" cy="1666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" name="Straight Connector 721">
            <a:extLst>
              <a:ext uri="{FF2B5EF4-FFF2-40B4-BE49-F238E27FC236}">
                <a16:creationId xmlns:a16="http://schemas.microsoft.com/office/drawing/2014/main" id="{90E89E64-122D-437D-9298-ECBE4D65D8E1}"/>
              </a:ext>
            </a:extLst>
          </xdr:cNvPr>
          <xdr:cNvCxnSpPr/>
        </xdr:nvCxnSpPr>
        <xdr:spPr>
          <a:xfrm>
            <a:off x="4371975" y="25507950"/>
            <a:ext cx="0" cy="3238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5C4A7B22-C33E-43BF-965F-B4E29C6F955F}"/>
              </a:ext>
            </a:extLst>
          </xdr:cNvPr>
          <xdr:cNvCxnSpPr/>
        </xdr:nvCxnSpPr>
        <xdr:spPr>
          <a:xfrm>
            <a:off x="1295400" y="26060400"/>
            <a:ext cx="0" cy="719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2CE4F5AF-8113-4D04-B05E-9388BE5CA195}"/>
              </a:ext>
            </a:extLst>
          </xdr:cNvPr>
          <xdr:cNvCxnSpPr/>
        </xdr:nvCxnSpPr>
        <xdr:spPr>
          <a:xfrm>
            <a:off x="1209672" y="26689050"/>
            <a:ext cx="308134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Connector 103">
            <a:extLst>
              <a:ext uri="{FF2B5EF4-FFF2-40B4-BE49-F238E27FC236}">
                <a16:creationId xmlns:a16="http://schemas.microsoft.com/office/drawing/2014/main" id="{42CE5FA7-2762-4D4D-A816-FF32DE1FBE82}"/>
              </a:ext>
            </a:extLst>
          </xdr:cNvPr>
          <xdr:cNvCxnSpPr/>
        </xdr:nvCxnSpPr>
        <xdr:spPr>
          <a:xfrm flipH="1">
            <a:off x="1243011" y="26646188"/>
            <a:ext cx="90488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Straight Connector 783">
            <a:extLst>
              <a:ext uri="{FF2B5EF4-FFF2-40B4-BE49-F238E27FC236}">
                <a16:creationId xmlns:a16="http://schemas.microsoft.com/office/drawing/2014/main" id="{75949A77-2635-48C7-BE56-DB88635AA838}"/>
              </a:ext>
            </a:extLst>
          </xdr:cNvPr>
          <xdr:cNvCxnSpPr/>
        </xdr:nvCxnSpPr>
        <xdr:spPr>
          <a:xfrm>
            <a:off x="2752725" y="26060400"/>
            <a:ext cx="0" cy="709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Straight Connector 784">
            <a:extLst>
              <a:ext uri="{FF2B5EF4-FFF2-40B4-BE49-F238E27FC236}">
                <a16:creationId xmlns:a16="http://schemas.microsoft.com/office/drawing/2014/main" id="{C36D9781-28A3-42F4-A6A7-39C283A743B9}"/>
              </a:ext>
            </a:extLst>
          </xdr:cNvPr>
          <xdr:cNvCxnSpPr/>
        </xdr:nvCxnSpPr>
        <xdr:spPr>
          <a:xfrm flipH="1">
            <a:off x="2700336" y="26646188"/>
            <a:ext cx="90488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Straight Connector 785">
            <a:extLst>
              <a:ext uri="{FF2B5EF4-FFF2-40B4-BE49-F238E27FC236}">
                <a16:creationId xmlns:a16="http://schemas.microsoft.com/office/drawing/2014/main" id="{07D7EB93-4D53-40F6-9D85-358B52D4469B}"/>
              </a:ext>
            </a:extLst>
          </xdr:cNvPr>
          <xdr:cNvCxnSpPr/>
        </xdr:nvCxnSpPr>
        <xdr:spPr>
          <a:xfrm>
            <a:off x="4210050" y="26560463"/>
            <a:ext cx="0" cy="21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Straight Connector 786">
            <a:extLst>
              <a:ext uri="{FF2B5EF4-FFF2-40B4-BE49-F238E27FC236}">
                <a16:creationId xmlns:a16="http://schemas.microsoft.com/office/drawing/2014/main" id="{013DA84C-20E9-477C-9226-0A4651E7EFE5}"/>
              </a:ext>
            </a:extLst>
          </xdr:cNvPr>
          <xdr:cNvCxnSpPr/>
        </xdr:nvCxnSpPr>
        <xdr:spPr>
          <a:xfrm flipH="1">
            <a:off x="4162424" y="26646187"/>
            <a:ext cx="90488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57150</xdr:colOff>
      <xdr:row>222</xdr:row>
      <xdr:rowOff>138113</xdr:rowOff>
    </xdr:from>
    <xdr:to>
      <xdr:col>31</xdr:col>
      <xdr:colOff>4762</xdr:colOff>
      <xdr:row>229</xdr:row>
      <xdr:rowOff>7585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67C36110-30A3-4253-8B76-C42EBF494160}"/>
            </a:ext>
          </a:extLst>
        </xdr:cNvPr>
        <xdr:cNvGrpSpPr/>
      </xdr:nvGrpSpPr>
      <xdr:grpSpPr>
        <a:xfrm>
          <a:off x="1190625" y="32399288"/>
          <a:ext cx="3833812" cy="869597"/>
          <a:chOff x="1190625" y="27112913"/>
          <a:chExt cx="3833812" cy="869597"/>
        </a:xfrm>
      </xdr:grpSpPr>
      <xdr:sp macro="" textlink="">
        <xdr:nvSpPr>
          <xdr:cNvPr id="724" name="Isosceles Triangle 723">
            <a:extLst>
              <a:ext uri="{FF2B5EF4-FFF2-40B4-BE49-F238E27FC236}">
                <a16:creationId xmlns:a16="http://schemas.microsoft.com/office/drawing/2014/main" id="{82D2C8BF-208E-42A8-AC2E-7FA8BDF9A26E}"/>
              </a:ext>
            </a:extLst>
          </xdr:cNvPr>
          <xdr:cNvSpPr/>
        </xdr:nvSpPr>
        <xdr:spPr>
          <a:xfrm>
            <a:off x="1190625" y="275653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0" name="Straight Connector 779">
            <a:extLst>
              <a:ext uri="{FF2B5EF4-FFF2-40B4-BE49-F238E27FC236}">
                <a16:creationId xmlns:a16="http://schemas.microsoft.com/office/drawing/2014/main" id="{BCD91CB5-742C-4C2F-88F8-D0FC7C4DDA54}"/>
              </a:ext>
            </a:extLst>
          </xdr:cNvPr>
          <xdr:cNvCxnSpPr/>
        </xdr:nvCxnSpPr>
        <xdr:spPr>
          <a:xfrm>
            <a:off x="1295400" y="27555825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81" name="Isosceles Triangle 780">
            <a:extLst>
              <a:ext uri="{FF2B5EF4-FFF2-40B4-BE49-F238E27FC236}">
                <a16:creationId xmlns:a16="http://schemas.microsoft.com/office/drawing/2014/main" id="{83F3C6B8-B7AC-4E67-B83A-9C179B120D73}"/>
              </a:ext>
            </a:extLst>
          </xdr:cNvPr>
          <xdr:cNvSpPr/>
        </xdr:nvSpPr>
        <xdr:spPr>
          <a:xfrm>
            <a:off x="4119562" y="275653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3" name="Freeform: Shape 82">
            <a:extLst>
              <a:ext uri="{FF2B5EF4-FFF2-40B4-BE49-F238E27FC236}">
                <a16:creationId xmlns:a16="http://schemas.microsoft.com/office/drawing/2014/main" id="{F0A0A202-6261-4F30-90FD-11A7C0E9EC00}"/>
              </a:ext>
            </a:extLst>
          </xdr:cNvPr>
          <xdr:cNvSpPr/>
        </xdr:nvSpPr>
        <xdr:spPr>
          <a:xfrm>
            <a:off x="4210050" y="27112913"/>
            <a:ext cx="809625" cy="442912"/>
          </a:xfrm>
          <a:custGeom>
            <a:avLst/>
            <a:gdLst>
              <a:gd name="connsiteX0" fmla="*/ 0 w 809625"/>
              <a:gd name="connsiteY0" fmla="*/ 0 h 442912"/>
              <a:gd name="connsiteX1" fmla="*/ 304800 w 809625"/>
              <a:gd name="connsiteY1" fmla="*/ 285750 h 442912"/>
              <a:gd name="connsiteX2" fmla="*/ 809625 w 809625"/>
              <a:gd name="connsiteY2" fmla="*/ 442912 h 4429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442912">
                <a:moveTo>
                  <a:pt x="0" y="0"/>
                </a:moveTo>
                <a:cubicBezTo>
                  <a:pt x="84931" y="105965"/>
                  <a:pt x="169863" y="211931"/>
                  <a:pt x="304800" y="285750"/>
                </a:cubicBezTo>
                <a:cubicBezTo>
                  <a:pt x="439737" y="359569"/>
                  <a:pt x="738188" y="418306"/>
                  <a:pt x="809625" y="442912"/>
                </a:cubicBez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2" name="Straight Connector 781">
            <a:extLst>
              <a:ext uri="{FF2B5EF4-FFF2-40B4-BE49-F238E27FC236}">
                <a16:creationId xmlns:a16="http://schemas.microsoft.com/office/drawing/2014/main" id="{03FE091B-8FE3-479F-BFDC-5C8C2ED8A413}"/>
              </a:ext>
            </a:extLst>
          </xdr:cNvPr>
          <xdr:cNvCxnSpPr/>
        </xdr:nvCxnSpPr>
        <xdr:spPr>
          <a:xfrm>
            <a:off x="4371975" y="27293888"/>
            <a:ext cx="0" cy="25241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Straight Connector 782">
            <a:extLst>
              <a:ext uri="{FF2B5EF4-FFF2-40B4-BE49-F238E27FC236}">
                <a16:creationId xmlns:a16="http://schemas.microsoft.com/office/drawing/2014/main" id="{FF136702-8D7D-432B-8E06-0F61C9E64151}"/>
              </a:ext>
            </a:extLst>
          </xdr:cNvPr>
          <xdr:cNvCxnSpPr/>
        </xdr:nvCxnSpPr>
        <xdr:spPr>
          <a:xfrm>
            <a:off x="4048125" y="27255788"/>
            <a:ext cx="0" cy="30480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0" name="Freeform: Shape 119">
            <a:extLst>
              <a:ext uri="{FF2B5EF4-FFF2-40B4-BE49-F238E27FC236}">
                <a16:creationId xmlns:a16="http://schemas.microsoft.com/office/drawing/2014/main" id="{9C6554F6-E40A-4B70-BD92-FC819007FE6C}"/>
              </a:ext>
            </a:extLst>
          </xdr:cNvPr>
          <xdr:cNvSpPr/>
        </xdr:nvSpPr>
        <xdr:spPr>
          <a:xfrm>
            <a:off x="1290638" y="27127201"/>
            <a:ext cx="2919412" cy="855309"/>
          </a:xfrm>
          <a:custGeom>
            <a:avLst/>
            <a:gdLst>
              <a:gd name="connsiteX0" fmla="*/ 0 w 2919412"/>
              <a:gd name="connsiteY0" fmla="*/ 423862 h 855309"/>
              <a:gd name="connsiteX1" fmla="*/ 1466850 w 2919412"/>
              <a:gd name="connsiteY1" fmla="*/ 842962 h 855309"/>
              <a:gd name="connsiteX2" fmla="*/ 2919412 w 2919412"/>
              <a:gd name="connsiteY2" fmla="*/ 0 h 8553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919412" h="855309">
                <a:moveTo>
                  <a:pt x="0" y="423862"/>
                </a:moveTo>
                <a:cubicBezTo>
                  <a:pt x="490140" y="668734"/>
                  <a:pt x="980281" y="913606"/>
                  <a:pt x="1466850" y="842962"/>
                </a:cubicBezTo>
                <a:cubicBezTo>
                  <a:pt x="1953419" y="772318"/>
                  <a:pt x="2436415" y="386159"/>
                  <a:pt x="2919412" y="0"/>
                </a:cubicBez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33</xdr:col>
      <xdr:colOff>66675</xdr:colOff>
      <xdr:row>233</xdr:row>
      <xdr:rowOff>76200</xdr:rowOff>
    </xdr:from>
    <xdr:to>
      <xdr:col>45</xdr:col>
      <xdr:colOff>80963</xdr:colOff>
      <xdr:row>243</xdr:row>
      <xdr:rowOff>80963</xdr:rowOff>
    </xdr:to>
    <xdr:grpSp>
      <xdr:nvGrpSpPr>
        <xdr:cNvPr id="838" name="Group 837">
          <a:extLst>
            <a:ext uri="{FF2B5EF4-FFF2-40B4-BE49-F238E27FC236}">
              <a16:creationId xmlns:a16="http://schemas.microsoft.com/office/drawing/2014/main" id="{58E1DE02-409B-47AD-9FDA-2EF0114FED39}"/>
            </a:ext>
          </a:extLst>
        </xdr:cNvPr>
        <xdr:cNvGrpSpPr/>
      </xdr:nvGrpSpPr>
      <xdr:grpSpPr>
        <a:xfrm>
          <a:off x="5410200" y="33909000"/>
          <a:ext cx="1957388" cy="1433513"/>
          <a:chOff x="5410200" y="1047750"/>
          <a:chExt cx="1957388" cy="1433513"/>
        </a:xfrm>
      </xdr:grpSpPr>
      <xdr:sp macro="" textlink="">
        <xdr:nvSpPr>
          <xdr:cNvPr id="839" name="Freeform: Shape 838">
            <a:extLst>
              <a:ext uri="{FF2B5EF4-FFF2-40B4-BE49-F238E27FC236}">
                <a16:creationId xmlns:a16="http://schemas.microsoft.com/office/drawing/2014/main" id="{3A3E1039-2627-4BFA-8C45-82B89B89C7BA}"/>
              </a:ext>
            </a:extLst>
          </xdr:cNvPr>
          <xdr:cNvSpPr/>
        </xdr:nvSpPr>
        <xdr:spPr>
          <a:xfrm>
            <a:off x="5986463" y="1395413"/>
            <a:ext cx="976312" cy="723900"/>
          </a:xfrm>
          <a:custGeom>
            <a:avLst/>
            <a:gdLst>
              <a:gd name="connsiteX0" fmla="*/ 328612 w 976312"/>
              <a:gd name="connsiteY0" fmla="*/ 152400 h 723900"/>
              <a:gd name="connsiteX1" fmla="*/ 0 w 976312"/>
              <a:gd name="connsiteY1" fmla="*/ 152400 h 723900"/>
              <a:gd name="connsiteX2" fmla="*/ 0 w 976312"/>
              <a:gd name="connsiteY2" fmla="*/ 0 h 723900"/>
              <a:gd name="connsiteX3" fmla="*/ 976312 w 976312"/>
              <a:gd name="connsiteY3" fmla="*/ 0 h 723900"/>
              <a:gd name="connsiteX4" fmla="*/ 976312 w 976312"/>
              <a:gd name="connsiteY4" fmla="*/ 152400 h 723900"/>
              <a:gd name="connsiteX5" fmla="*/ 657225 w 976312"/>
              <a:gd name="connsiteY5" fmla="*/ 152400 h 723900"/>
              <a:gd name="connsiteX6" fmla="*/ 657225 w 976312"/>
              <a:gd name="connsiteY6" fmla="*/ 723900 h 723900"/>
              <a:gd name="connsiteX7" fmla="*/ 333375 w 976312"/>
              <a:gd name="connsiteY7" fmla="*/ 723900 h 723900"/>
              <a:gd name="connsiteX8" fmla="*/ 333375 w 976312"/>
              <a:gd name="connsiteY8" fmla="*/ 257175 h 723900"/>
              <a:gd name="connsiteX9" fmla="*/ 328612 w 976312"/>
              <a:gd name="connsiteY9" fmla="*/ 1524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76312" h="723900">
                <a:moveTo>
                  <a:pt x="328612" y="152400"/>
                </a:moveTo>
                <a:lnTo>
                  <a:pt x="0" y="152400"/>
                </a:lnTo>
                <a:lnTo>
                  <a:pt x="0" y="0"/>
                </a:lnTo>
                <a:lnTo>
                  <a:pt x="976312" y="0"/>
                </a:lnTo>
                <a:lnTo>
                  <a:pt x="976312" y="152400"/>
                </a:lnTo>
                <a:lnTo>
                  <a:pt x="657225" y="152400"/>
                </a:lnTo>
                <a:lnTo>
                  <a:pt x="657225" y="723900"/>
                </a:lnTo>
                <a:lnTo>
                  <a:pt x="333375" y="723900"/>
                </a:lnTo>
                <a:lnTo>
                  <a:pt x="333375" y="257175"/>
                </a:lnTo>
                <a:lnTo>
                  <a:pt x="328612" y="15240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40" name="Oval 839">
            <a:extLst>
              <a:ext uri="{FF2B5EF4-FFF2-40B4-BE49-F238E27FC236}">
                <a16:creationId xmlns:a16="http://schemas.microsoft.com/office/drawing/2014/main" id="{D0119999-2DA7-4E45-A73D-C2E9622C9402}"/>
              </a:ext>
            </a:extLst>
          </xdr:cNvPr>
          <xdr:cNvSpPr/>
        </xdr:nvSpPr>
        <xdr:spPr>
          <a:xfrm>
            <a:off x="6515099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41" name="Oval 840">
            <a:extLst>
              <a:ext uri="{FF2B5EF4-FFF2-40B4-BE49-F238E27FC236}">
                <a16:creationId xmlns:a16="http://schemas.microsoft.com/office/drawing/2014/main" id="{55DB3281-DCAC-48E8-AEBE-42A8EDBA02E5}"/>
              </a:ext>
            </a:extLst>
          </xdr:cNvPr>
          <xdr:cNvSpPr/>
        </xdr:nvSpPr>
        <xdr:spPr>
          <a:xfrm>
            <a:off x="6396038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1251EFAA-FB8C-4FCC-BF33-70F022E42BCC}"/>
              </a:ext>
            </a:extLst>
          </xdr:cNvPr>
          <xdr:cNvSpPr/>
        </xdr:nvSpPr>
        <xdr:spPr>
          <a:xfrm>
            <a:off x="6372225" y="1443038"/>
            <a:ext cx="228600" cy="633413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43" name="Oval 842">
            <a:extLst>
              <a:ext uri="{FF2B5EF4-FFF2-40B4-BE49-F238E27FC236}">
                <a16:creationId xmlns:a16="http://schemas.microsoft.com/office/drawing/2014/main" id="{E2BC32E0-BED0-40B1-A5A0-F88F830651B8}"/>
              </a:ext>
            </a:extLst>
          </xdr:cNvPr>
          <xdr:cNvSpPr/>
        </xdr:nvSpPr>
        <xdr:spPr>
          <a:xfrm>
            <a:off x="6515099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44" name="Oval 843">
            <a:extLst>
              <a:ext uri="{FF2B5EF4-FFF2-40B4-BE49-F238E27FC236}">
                <a16:creationId xmlns:a16="http://schemas.microsoft.com/office/drawing/2014/main" id="{A18E3B6D-3AE3-478F-B8D6-2D242C80AD93}"/>
              </a:ext>
            </a:extLst>
          </xdr:cNvPr>
          <xdr:cNvSpPr/>
        </xdr:nvSpPr>
        <xdr:spPr>
          <a:xfrm>
            <a:off x="6396038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45" name="Straight Connector 844">
            <a:extLst>
              <a:ext uri="{FF2B5EF4-FFF2-40B4-BE49-F238E27FC236}">
                <a16:creationId xmlns:a16="http://schemas.microsoft.com/office/drawing/2014/main" id="{5BF652F7-3709-402C-96FA-3391A1537DC5}"/>
              </a:ext>
            </a:extLst>
          </xdr:cNvPr>
          <xdr:cNvCxnSpPr/>
        </xdr:nvCxnSpPr>
        <xdr:spPr>
          <a:xfrm flipV="1">
            <a:off x="599122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6" name="Straight Connector 845">
            <a:extLst>
              <a:ext uri="{FF2B5EF4-FFF2-40B4-BE49-F238E27FC236}">
                <a16:creationId xmlns:a16="http://schemas.microsoft.com/office/drawing/2014/main" id="{00CB4AF7-DF92-413B-B8C3-CA4B0850AC20}"/>
              </a:ext>
            </a:extLst>
          </xdr:cNvPr>
          <xdr:cNvCxnSpPr/>
        </xdr:nvCxnSpPr>
        <xdr:spPr>
          <a:xfrm>
            <a:off x="5910263" y="1114426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Straight Connector 846">
            <a:extLst>
              <a:ext uri="{FF2B5EF4-FFF2-40B4-BE49-F238E27FC236}">
                <a16:creationId xmlns:a16="http://schemas.microsoft.com/office/drawing/2014/main" id="{EA1F43D0-FBE6-47B8-B9F7-8CBBE28A39EF}"/>
              </a:ext>
            </a:extLst>
          </xdr:cNvPr>
          <xdr:cNvCxnSpPr/>
        </xdr:nvCxnSpPr>
        <xdr:spPr>
          <a:xfrm flipH="1">
            <a:off x="594836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8" name="Straight Connector 847">
            <a:extLst>
              <a:ext uri="{FF2B5EF4-FFF2-40B4-BE49-F238E27FC236}">
                <a16:creationId xmlns:a16="http://schemas.microsoft.com/office/drawing/2014/main" id="{4B212564-3749-4FFF-9875-FFD297C58B2D}"/>
              </a:ext>
            </a:extLst>
          </xdr:cNvPr>
          <xdr:cNvCxnSpPr/>
        </xdr:nvCxnSpPr>
        <xdr:spPr>
          <a:xfrm flipV="1">
            <a:off x="696277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9" name="Straight Connector 848">
            <a:extLst>
              <a:ext uri="{FF2B5EF4-FFF2-40B4-BE49-F238E27FC236}">
                <a16:creationId xmlns:a16="http://schemas.microsoft.com/office/drawing/2014/main" id="{50645108-FD01-40F5-8BC4-348515501505}"/>
              </a:ext>
            </a:extLst>
          </xdr:cNvPr>
          <xdr:cNvCxnSpPr/>
        </xdr:nvCxnSpPr>
        <xdr:spPr>
          <a:xfrm flipH="1">
            <a:off x="691991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0" name="Straight Connector 849">
            <a:extLst>
              <a:ext uri="{FF2B5EF4-FFF2-40B4-BE49-F238E27FC236}">
                <a16:creationId xmlns:a16="http://schemas.microsoft.com/office/drawing/2014/main" id="{76CDE039-B314-4047-B107-0F92DB58F196}"/>
              </a:ext>
            </a:extLst>
          </xdr:cNvPr>
          <xdr:cNvCxnSpPr/>
        </xdr:nvCxnSpPr>
        <xdr:spPr>
          <a:xfrm flipH="1">
            <a:off x="5410200" y="1400174"/>
            <a:ext cx="5381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1" name="Straight Connector 850">
            <a:extLst>
              <a:ext uri="{FF2B5EF4-FFF2-40B4-BE49-F238E27FC236}">
                <a16:creationId xmlns:a16="http://schemas.microsoft.com/office/drawing/2014/main" id="{49E0DE9C-74FF-4C20-BD7B-6231DEA180EF}"/>
              </a:ext>
            </a:extLst>
          </xdr:cNvPr>
          <xdr:cNvCxnSpPr/>
        </xdr:nvCxnSpPr>
        <xdr:spPr>
          <a:xfrm>
            <a:off x="5505443" y="1333499"/>
            <a:ext cx="0" cy="857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2" name="Straight Connector 851">
            <a:extLst>
              <a:ext uri="{FF2B5EF4-FFF2-40B4-BE49-F238E27FC236}">
                <a16:creationId xmlns:a16="http://schemas.microsoft.com/office/drawing/2014/main" id="{F0C8F4E2-943D-4C6C-AB60-8A671361A721}"/>
              </a:ext>
            </a:extLst>
          </xdr:cNvPr>
          <xdr:cNvCxnSpPr/>
        </xdr:nvCxnSpPr>
        <xdr:spPr>
          <a:xfrm flipH="1">
            <a:off x="5462581" y="1357310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3" name="Straight Connector 852">
            <a:extLst>
              <a:ext uri="{FF2B5EF4-FFF2-40B4-BE49-F238E27FC236}">
                <a16:creationId xmlns:a16="http://schemas.microsoft.com/office/drawing/2014/main" id="{26597658-EFDA-41D0-815C-2D85779EAB82}"/>
              </a:ext>
            </a:extLst>
          </xdr:cNvPr>
          <xdr:cNvCxnSpPr/>
        </xdr:nvCxnSpPr>
        <xdr:spPr>
          <a:xfrm flipH="1">
            <a:off x="5438775" y="2114549"/>
            <a:ext cx="8286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4" name="Straight Connector 853">
            <a:extLst>
              <a:ext uri="{FF2B5EF4-FFF2-40B4-BE49-F238E27FC236}">
                <a16:creationId xmlns:a16="http://schemas.microsoft.com/office/drawing/2014/main" id="{D50467C5-361A-41D5-BD9F-F98E9BAF85FD}"/>
              </a:ext>
            </a:extLst>
          </xdr:cNvPr>
          <xdr:cNvCxnSpPr/>
        </xdr:nvCxnSpPr>
        <xdr:spPr>
          <a:xfrm flipH="1">
            <a:off x="5462581" y="20716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5" name="Straight Connector 854">
            <a:extLst>
              <a:ext uri="{FF2B5EF4-FFF2-40B4-BE49-F238E27FC236}">
                <a16:creationId xmlns:a16="http://schemas.microsoft.com/office/drawing/2014/main" id="{C3009FBF-75E0-430C-900E-A59040993EA1}"/>
              </a:ext>
            </a:extLst>
          </xdr:cNvPr>
          <xdr:cNvCxnSpPr/>
        </xdr:nvCxnSpPr>
        <xdr:spPr>
          <a:xfrm>
            <a:off x="7019925" y="1400175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Straight Connector 855">
            <a:extLst>
              <a:ext uri="{FF2B5EF4-FFF2-40B4-BE49-F238E27FC236}">
                <a16:creationId xmlns:a16="http://schemas.microsoft.com/office/drawing/2014/main" id="{E9B4E416-1412-4ED3-97EB-3C1BE126EFEF}"/>
              </a:ext>
            </a:extLst>
          </xdr:cNvPr>
          <xdr:cNvCxnSpPr/>
        </xdr:nvCxnSpPr>
        <xdr:spPr>
          <a:xfrm>
            <a:off x="6719888" y="2114550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7" name="Straight Connector 856">
            <a:extLst>
              <a:ext uri="{FF2B5EF4-FFF2-40B4-BE49-F238E27FC236}">
                <a16:creationId xmlns:a16="http://schemas.microsoft.com/office/drawing/2014/main" id="{47C9D3A5-1BBE-4077-A4A5-116DAEF7A8AA}"/>
              </a:ext>
            </a:extLst>
          </xdr:cNvPr>
          <xdr:cNvCxnSpPr/>
        </xdr:nvCxnSpPr>
        <xdr:spPr>
          <a:xfrm>
            <a:off x="7286625" y="1338263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8" name="Straight Connector 857">
            <a:extLst>
              <a:ext uri="{FF2B5EF4-FFF2-40B4-BE49-F238E27FC236}">
                <a16:creationId xmlns:a16="http://schemas.microsoft.com/office/drawing/2014/main" id="{B516B202-AD18-4731-B76D-EFC48A1D0B54}"/>
              </a:ext>
            </a:extLst>
          </xdr:cNvPr>
          <xdr:cNvCxnSpPr/>
        </xdr:nvCxnSpPr>
        <xdr:spPr>
          <a:xfrm flipH="1">
            <a:off x="7239000" y="136207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Straight Connector 858">
            <a:extLst>
              <a:ext uri="{FF2B5EF4-FFF2-40B4-BE49-F238E27FC236}">
                <a16:creationId xmlns:a16="http://schemas.microsoft.com/office/drawing/2014/main" id="{0F5DFA5D-7284-4770-B9EF-A787BFC86676}"/>
              </a:ext>
            </a:extLst>
          </xdr:cNvPr>
          <xdr:cNvCxnSpPr/>
        </xdr:nvCxnSpPr>
        <xdr:spPr>
          <a:xfrm flipH="1">
            <a:off x="7238998" y="207645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0" name="Straight Connector 859">
            <a:extLst>
              <a:ext uri="{FF2B5EF4-FFF2-40B4-BE49-F238E27FC236}">
                <a16:creationId xmlns:a16="http://schemas.microsoft.com/office/drawing/2014/main" id="{8957613C-4DF8-47D5-9570-DFB97175B356}"/>
              </a:ext>
            </a:extLst>
          </xdr:cNvPr>
          <xdr:cNvCxnSpPr/>
        </xdr:nvCxnSpPr>
        <xdr:spPr>
          <a:xfrm>
            <a:off x="6543675" y="2019300"/>
            <a:ext cx="81915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1" name="Straight Connector 860">
            <a:extLst>
              <a:ext uri="{FF2B5EF4-FFF2-40B4-BE49-F238E27FC236}">
                <a16:creationId xmlns:a16="http://schemas.microsoft.com/office/drawing/2014/main" id="{D46DAB0A-B6EA-4A49-A395-08D9FD285F6F}"/>
              </a:ext>
            </a:extLst>
          </xdr:cNvPr>
          <xdr:cNvCxnSpPr/>
        </xdr:nvCxnSpPr>
        <xdr:spPr>
          <a:xfrm flipH="1">
            <a:off x="7234239" y="198120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Straight Connector 861">
            <a:extLst>
              <a:ext uri="{FF2B5EF4-FFF2-40B4-BE49-F238E27FC236}">
                <a16:creationId xmlns:a16="http://schemas.microsoft.com/office/drawing/2014/main" id="{6E637B69-9B31-40D9-BC21-F35950E31229}"/>
              </a:ext>
            </a:extLst>
          </xdr:cNvPr>
          <xdr:cNvCxnSpPr/>
        </xdr:nvCxnSpPr>
        <xdr:spPr>
          <a:xfrm flipH="1">
            <a:off x="5757863" y="1543051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3" name="Straight Connector 862">
            <a:extLst>
              <a:ext uri="{FF2B5EF4-FFF2-40B4-BE49-F238E27FC236}">
                <a16:creationId xmlns:a16="http://schemas.microsoft.com/office/drawing/2014/main" id="{C1A5BA7C-9E0C-4C4D-8989-F15C06E43C05}"/>
              </a:ext>
            </a:extLst>
          </xdr:cNvPr>
          <xdr:cNvCxnSpPr/>
        </xdr:nvCxnSpPr>
        <xdr:spPr>
          <a:xfrm>
            <a:off x="5829300" y="1333498"/>
            <a:ext cx="0" cy="2857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4" name="Straight Connector 863">
            <a:extLst>
              <a:ext uri="{FF2B5EF4-FFF2-40B4-BE49-F238E27FC236}">
                <a16:creationId xmlns:a16="http://schemas.microsoft.com/office/drawing/2014/main" id="{B5613728-89F4-4AC8-9846-E9AE66AE119C}"/>
              </a:ext>
            </a:extLst>
          </xdr:cNvPr>
          <xdr:cNvCxnSpPr/>
        </xdr:nvCxnSpPr>
        <xdr:spPr>
          <a:xfrm flipH="1">
            <a:off x="5791193" y="15001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5" name="Straight Connector 864">
            <a:extLst>
              <a:ext uri="{FF2B5EF4-FFF2-40B4-BE49-F238E27FC236}">
                <a16:creationId xmlns:a16="http://schemas.microsoft.com/office/drawing/2014/main" id="{E0822779-2B66-490F-AA1D-0AE255C49282}"/>
              </a:ext>
            </a:extLst>
          </xdr:cNvPr>
          <xdr:cNvCxnSpPr/>
        </xdr:nvCxnSpPr>
        <xdr:spPr>
          <a:xfrm flipH="1">
            <a:off x="5786431" y="136207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6" name="Straight Connector 865">
            <a:extLst>
              <a:ext uri="{FF2B5EF4-FFF2-40B4-BE49-F238E27FC236}">
                <a16:creationId xmlns:a16="http://schemas.microsoft.com/office/drawing/2014/main" id="{920C29BB-6ADE-457E-A5EA-193385DE6F75}"/>
              </a:ext>
            </a:extLst>
          </xdr:cNvPr>
          <xdr:cNvCxnSpPr/>
        </xdr:nvCxnSpPr>
        <xdr:spPr>
          <a:xfrm>
            <a:off x="631507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7" name="Straight Connector 866">
            <a:extLst>
              <a:ext uri="{FF2B5EF4-FFF2-40B4-BE49-F238E27FC236}">
                <a16:creationId xmlns:a16="http://schemas.microsoft.com/office/drawing/2014/main" id="{A34D6D01-2565-4658-90FD-2113FD9BAD54}"/>
              </a:ext>
            </a:extLst>
          </xdr:cNvPr>
          <xdr:cNvCxnSpPr/>
        </xdr:nvCxnSpPr>
        <xdr:spPr>
          <a:xfrm>
            <a:off x="6248400" y="2400300"/>
            <a:ext cx="471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8" name="Straight Connector 867">
            <a:extLst>
              <a:ext uri="{FF2B5EF4-FFF2-40B4-BE49-F238E27FC236}">
                <a16:creationId xmlns:a16="http://schemas.microsoft.com/office/drawing/2014/main" id="{CC170D0C-7BD9-4071-843D-5B52621ED5DA}"/>
              </a:ext>
            </a:extLst>
          </xdr:cNvPr>
          <xdr:cNvCxnSpPr/>
        </xdr:nvCxnSpPr>
        <xdr:spPr>
          <a:xfrm flipH="1">
            <a:off x="626744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9" name="Straight Connector 868">
            <a:extLst>
              <a:ext uri="{FF2B5EF4-FFF2-40B4-BE49-F238E27FC236}">
                <a16:creationId xmlns:a16="http://schemas.microsoft.com/office/drawing/2014/main" id="{86965358-5F98-4964-B019-82C4056462C5}"/>
              </a:ext>
            </a:extLst>
          </xdr:cNvPr>
          <xdr:cNvCxnSpPr/>
        </xdr:nvCxnSpPr>
        <xdr:spPr>
          <a:xfrm>
            <a:off x="663892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0" name="Straight Connector 869">
            <a:extLst>
              <a:ext uri="{FF2B5EF4-FFF2-40B4-BE49-F238E27FC236}">
                <a16:creationId xmlns:a16="http://schemas.microsoft.com/office/drawing/2014/main" id="{AF9D5865-C627-49C4-9FEB-87FC6E4D8205}"/>
              </a:ext>
            </a:extLst>
          </xdr:cNvPr>
          <xdr:cNvCxnSpPr/>
        </xdr:nvCxnSpPr>
        <xdr:spPr>
          <a:xfrm flipH="1">
            <a:off x="659129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57150</xdr:colOff>
      <xdr:row>248</xdr:row>
      <xdr:rowOff>128588</xdr:rowOff>
    </xdr:from>
    <xdr:to>
      <xdr:col>31</xdr:col>
      <xdr:colOff>4763</xdr:colOff>
      <xdr:row>258</xdr:row>
      <xdr:rowOff>90488</xdr:rowOff>
    </xdr:to>
    <xdr:grpSp>
      <xdr:nvGrpSpPr>
        <xdr:cNvPr id="158" name="Group 157">
          <a:extLst>
            <a:ext uri="{FF2B5EF4-FFF2-40B4-BE49-F238E27FC236}">
              <a16:creationId xmlns:a16="http://schemas.microsoft.com/office/drawing/2014/main" id="{45B1D65F-0C41-4FAB-8CF2-CD5D64C88909}"/>
            </a:ext>
          </a:extLst>
        </xdr:cNvPr>
        <xdr:cNvGrpSpPr/>
      </xdr:nvGrpSpPr>
      <xdr:grpSpPr>
        <a:xfrm>
          <a:off x="1190625" y="36104513"/>
          <a:ext cx="3833813" cy="1390650"/>
          <a:chOff x="1190625" y="31103888"/>
          <a:chExt cx="3833813" cy="1390650"/>
        </a:xfrm>
      </xdr:grpSpPr>
      <xdr:sp macro="" textlink="">
        <xdr:nvSpPr>
          <xdr:cNvPr id="871" name="Isosceles Triangle 870">
            <a:extLst>
              <a:ext uri="{FF2B5EF4-FFF2-40B4-BE49-F238E27FC236}">
                <a16:creationId xmlns:a16="http://schemas.microsoft.com/office/drawing/2014/main" id="{EFAD158E-4BEB-4FCF-A44B-AFEAC9DA815E}"/>
              </a:ext>
            </a:extLst>
          </xdr:cNvPr>
          <xdr:cNvSpPr/>
        </xdr:nvSpPr>
        <xdr:spPr>
          <a:xfrm>
            <a:off x="1190625" y="315658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72" name="Straight Connector 871">
            <a:extLst>
              <a:ext uri="{FF2B5EF4-FFF2-40B4-BE49-F238E27FC236}">
                <a16:creationId xmlns:a16="http://schemas.microsoft.com/office/drawing/2014/main" id="{8DAF1E50-6987-4121-A5C0-416F1DD78885}"/>
              </a:ext>
            </a:extLst>
          </xdr:cNvPr>
          <xdr:cNvCxnSpPr/>
        </xdr:nvCxnSpPr>
        <xdr:spPr>
          <a:xfrm>
            <a:off x="1295400" y="31556325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3" name="Isosceles Triangle 872">
            <a:extLst>
              <a:ext uri="{FF2B5EF4-FFF2-40B4-BE49-F238E27FC236}">
                <a16:creationId xmlns:a16="http://schemas.microsoft.com/office/drawing/2014/main" id="{959CB5DD-7D2A-4681-A676-763F99C5ADC0}"/>
              </a:ext>
            </a:extLst>
          </xdr:cNvPr>
          <xdr:cNvSpPr/>
        </xdr:nvSpPr>
        <xdr:spPr>
          <a:xfrm>
            <a:off x="4119562" y="315658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74" name="Freeform: Shape 873">
            <a:extLst>
              <a:ext uri="{FF2B5EF4-FFF2-40B4-BE49-F238E27FC236}">
                <a16:creationId xmlns:a16="http://schemas.microsoft.com/office/drawing/2014/main" id="{449F0E07-5074-4CF6-B4A8-4AF8B4E46726}"/>
              </a:ext>
            </a:extLst>
          </xdr:cNvPr>
          <xdr:cNvSpPr/>
        </xdr:nvSpPr>
        <xdr:spPr>
          <a:xfrm>
            <a:off x="1295400" y="31118175"/>
            <a:ext cx="3729038" cy="862013"/>
          </a:xfrm>
          <a:custGeom>
            <a:avLst/>
            <a:gdLst>
              <a:gd name="connsiteX0" fmla="*/ 0 w 3729038"/>
              <a:gd name="connsiteY0" fmla="*/ 433388 h 862013"/>
              <a:gd name="connsiteX1" fmla="*/ 0 w 3729038"/>
              <a:gd name="connsiteY1" fmla="*/ 0 h 862013"/>
              <a:gd name="connsiteX2" fmla="*/ 2919413 w 3729038"/>
              <a:gd name="connsiteY2" fmla="*/ 862013 h 862013"/>
              <a:gd name="connsiteX3" fmla="*/ 2919413 w 3729038"/>
              <a:gd name="connsiteY3" fmla="*/ 9525 h 862013"/>
              <a:gd name="connsiteX4" fmla="*/ 3729038 w 3729038"/>
              <a:gd name="connsiteY4" fmla="*/ 438150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729038" h="862013">
                <a:moveTo>
                  <a:pt x="0" y="433388"/>
                </a:moveTo>
                <a:lnTo>
                  <a:pt x="0" y="0"/>
                </a:lnTo>
                <a:lnTo>
                  <a:pt x="2919413" y="862013"/>
                </a:lnTo>
                <a:lnTo>
                  <a:pt x="2919413" y="9525"/>
                </a:lnTo>
                <a:lnTo>
                  <a:pt x="3729038" y="438150"/>
                </a:ln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75" name="Straight Connector 874">
            <a:extLst>
              <a:ext uri="{FF2B5EF4-FFF2-40B4-BE49-F238E27FC236}">
                <a16:creationId xmlns:a16="http://schemas.microsoft.com/office/drawing/2014/main" id="{0983F515-B56A-4B7E-B3F2-4216B837BBA6}"/>
              </a:ext>
            </a:extLst>
          </xdr:cNvPr>
          <xdr:cNvCxnSpPr/>
        </xdr:nvCxnSpPr>
        <xdr:spPr>
          <a:xfrm>
            <a:off x="1457325" y="31180088"/>
            <a:ext cx="0" cy="37147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6" name="Straight Connector 875">
            <a:extLst>
              <a:ext uri="{FF2B5EF4-FFF2-40B4-BE49-F238E27FC236}">
                <a16:creationId xmlns:a16="http://schemas.microsoft.com/office/drawing/2014/main" id="{BBEAA972-4664-47B5-9DB4-E9DA9A34CBD7}"/>
              </a:ext>
            </a:extLst>
          </xdr:cNvPr>
          <xdr:cNvCxnSpPr/>
        </xdr:nvCxnSpPr>
        <xdr:spPr>
          <a:xfrm>
            <a:off x="1781175" y="31270575"/>
            <a:ext cx="0" cy="2857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Straight Connector 876">
            <a:extLst>
              <a:ext uri="{FF2B5EF4-FFF2-40B4-BE49-F238E27FC236}">
                <a16:creationId xmlns:a16="http://schemas.microsoft.com/office/drawing/2014/main" id="{C420C605-3231-4523-BCBE-967B070A38BD}"/>
              </a:ext>
            </a:extLst>
          </xdr:cNvPr>
          <xdr:cNvCxnSpPr/>
        </xdr:nvCxnSpPr>
        <xdr:spPr>
          <a:xfrm>
            <a:off x="2105025" y="31351538"/>
            <a:ext cx="0" cy="1952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8" name="Straight Connector 877">
            <a:extLst>
              <a:ext uri="{FF2B5EF4-FFF2-40B4-BE49-F238E27FC236}">
                <a16:creationId xmlns:a16="http://schemas.microsoft.com/office/drawing/2014/main" id="{4483EF08-1C9C-4220-B2DD-F4734733D311}"/>
              </a:ext>
            </a:extLst>
          </xdr:cNvPr>
          <xdr:cNvCxnSpPr/>
        </xdr:nvCxnSpPr>
        <xdr:spPr>
          <a:xfrm>
            <a:off x="4048125" y="31561087"/>
            <a:ext cx="0" cy="37147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9" name="Straight Connector 878">
            <a:extLst>
              <a:ext uri="{FF2B5EF4-FFF2-40B4-BE49-F238E27FC236}">
                <a16:creationId xmlns:a16="http://schemas.microsoft.com/office/drawing/2014/main" id="{2AE5D300-6F45-4E13-9FD1-4DB3D4F7E9C0}"/>
              </a:ext>
            </a:extLst>
          </xdr:cNvPr>
          <xdr:cNvCxnSpPr/>
        </xdr:nvCxnSpPr>
        <xdr:spPr>
          <a:xfrm>
            <a:off x="3724275" y="31551561"/>
            <a:ext cx="0" cy="2857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Straight Connector 879">
            <a:extLst>
              <a:ext uri="{FF2B5EF4-FFF2-40B4-BE49-F238E27FC236}">
                <a16:creationId xmlns:a16="http://schemas.microsoft.com/office/drawing/2014/main" id="{D12C9BCF-4579-4B8B-8FA8-A14EDC60E13C}"/>
              </a:ext>
            </a:extLst>
          </xdr:cNvPr>
          <xdr:cNvCxnSpPr/>
        </xdr:nvCxnSpPr>
        <xdr:spPr>
          <a:xfrm>
            <a:off x="3400425" y="31551562"/>
            <a:ext cx="0" cy="1952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1" name="Straight Connector 880">
            <a:extLst>
              <a:ext uri="{FF2B5EF4-FFF2-40B4-BE49-F238E27FC236}">
                <a16:creationId xmlns:a16="http://schemas.microsoft.com/office/drawing/2014/main" id="{EC304FE2-406F-458E-B103-78EA34B31FE1}"/>
              </a:ext>
            </a:extLst>
          </xdr:cNvPr>
          <xdr:cNvCxnSpPr/>
        </xdr:nvCxnSpPr>
        <xdr:spPr>
          <a:xfrm flipV="1">
            <a:off x="1457325" y="31103888"/>
            <a:ext cx="442913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2" name="Straight Connector 881">
            <a:extLst>
              <a:ext uri="{FF2B5EF4-FFF2-40B4-BE49-F238E27FC236}">
                <a16:creationId xmlns:a16="http://schemas.microsoft.com/office/drawing/2014/main" id="{19A57DEE-D0EC-4A76-A84B-CD7C8A91A19F}"/>
              </a:ext>
            </a:extLst>
          </xdr:cNvPr>
          <xdr:cNvCxnSpPr/>
        </xdr:nvCxnSpPr>
        <xdr:spPr>
          <a:xfrm flipV="1">
            <a:off x="1776413" y="31242000"/>
            <a:ext cx="266700" cy="1666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Straight Connector 882">
            <a:extLst>
              <a:ext uri="{FF2B5EF4-FFF2-40B4-BE49-F238E27FC236}">
                <a16:creationId xmlns:a16="http://schemas.microsoft.com/office/drawing/2014/main" id="{1FE00E1C-0B6F-48A6-84BD-ED682DB9BE1D}"/>
              </a:ext>
            </a:extLst>
          </xdr:cNvPr>
          <xdr:cNvCxnSpPr/>
        </xdr:nvCxnSpPr>
        <xdr:spPr>
          <a:xfrm flipV="1">
            <a:off x="2105025" y="31356300"/>
            <a:ext cx="247650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4" name="Straight Connector 883">
            <a:extLst>
              <a:ext uri="{FF2B5EF4-FFF2-40B4-BE49-F238E27FC236}">
                <a16:creationId xmlns:a16="http://schemas.microsoft.com/office/drawing/2014/main" id="{6783CE70-328B-4D1E-AC5D-53C9804C3D9C}"/>
              </a:ext>
            </a:extLst>
          </xdr:cNvPr>
          <xdr:cNvCxnSpPr/>
        </xdr:nvCxnSpPr>
        <xdr:spPr>
          <a:xfrm flipV="1">
            <a:off x="3657600" y="31818263"/>
            <a:ext cx="390525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5" name="Straight Connector 884">
            <a:extLst>
              <a:ext uri="{FF2B5EF4-FFF2-40B4-BE49-F238E27FC236}">
                <a16:creationId xmlns:a16="http://schemas.microsoft.com/office/drawing/2014/main" id="{F097B419-7CD6-4081-8B92-99389330A4C4}"/>
              </a:ext>
            </a:extLst>
          </xdr:cNvPr>
          <xdr:cNvCxnSpPr/>
        </xdr:nvCxnSpPr>
        <xdr:spPr>
          <a:xfrm flipH="1">
            <a:off x="3514725" y="31699200"/>
            <a:ext cx="214313" cy="1666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6" name="Straight Connector 885">
            <a:extLst>
              <a:ext uri="{FF2B5EF4-FFF2-40B4-BE49-F238E27FC236}">
                <a16:creationId xmlns:a16="http://schemas.microsoft.com/office/drawing/2014/main" id="{B8707415-8F32-4093-9316-6EAA366F4078}"/>
              </a:ext>
            </a:extLst>
          </xdr:cNvPr>
          <xdr:cNvCxnSpPr/>
        </xdr:nvCxnSpPr>
        <xdr:spPr>
          <a:xfrm>
            <a:off x="4371975" y="31222950"/>
            <a:ext cx="0" cy="3238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3" name="Straight Connector 892">
            <a:extLst>
              <a:ext uri="{FF2B5EF4-FFF2-40B4-BE49-F238E27FC236}">
                <a16:creationId xmlns:a16="http://schemas.microsoft.com/office/drawing/2014/main" id="{87B4B200-6FEC-4723-B79B-C348D2F5566E}"/>
              </a:ext>
            </a:extLst>
          </xdr:cNvPr>
          <xdr:cNvCxnSpPr/>
        </xdr:nvCxnSpPr>
        <xdr:spPr>
          <a:xfrm>
            <a:off x="1295400" y="31775400"/>
            <a:ext cx="0" cy="719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4" name="Straight Connector 893">
            <a:extLst>
              <a:ext uri="{FF2B5EF4-FFF2-40B4-BE49-F238E27FC236}">
                <a16:creationId xmlns:a16="http://schemas.microsoft.com/office/drawing/2014/main" id="{7000C5F2-EB17-481F-8B08-E25D2F7155F5}"/>
              </a:ext>
            </a:extLst>
          </xdr:cNvPr>
          <xdr:cNvCxnSpPr/>
        </xdr:nvCxnSpPr>
        <xdr:spPr>
          <a:xfrm>
            <a:off x="1209672" y="32404050"/>
            <a:ext cx="308134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Straight Connector 894">
            <a:extLst>
              <a:ext uri="{FF2B5EF4-FFF2-40B4-BE49-F238E27FC236}">
                <a16:creationId xmlns:a16="http://schemas.microsoft.com/office/drawing/2014/main" id="{65181415-1706-469E-B156-CA0AA3C57B77}"/>
              </a:ext>
            </a:extLst>
          </xdr:cNvPr>
          <xdr:cNvCxnSpPr/>
        </xdr:nvCxnSpPr>
        <xdr:spPr>
          <a:xfrm flipH="1">
            <a:off x="1243011" y="32361188"/>
            <a:ext cx="90488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6" name="Straight Connector 895">
            <a:extLst>
              <a:ext uri="{FF2B5EF4-FFF2-40B4-BE49-F238E27FC236}">
                <a16:creationId xmlns:a16="http://schemas.microsoft.com/office/drawing/2014/main" id="{39357277-CA1D-4895-82E1-B7F404B2CEB0}"/>
              </a:ext>
            </a:extLst>
          </xdr:cNvPr>
          <xdr:cNvCxnSpPr/>
        </xdr:nvCxnSpPr>
        <xdr:spPr>
          <a:xfrm>
            <a:off x="2752725" y="31775400"/>
            <a:ext cx="0" cy="709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7" name="Straight Connector 896">
            <a:extLst>
              <a:ext uri="{FF2B5EF4-FFF2-40B4-BE49-F238E27FC236}">
                <a16:creationId xmlns:a16="http://schemas.microsoft.com/office/drawing/2014/main" id="{EB48EB55-95B9-4A04-A32E-DF781C802BED}"/>
              </a:ext>
            </a:extLst>
          </xdr:cNvPr>
          <xdr:cNvCxnSpPr/>
        </xdr:nvCxnSpPr>
        <xdr:spPr>
          <a:xfrm flipH="1">
            <a:off x="2700336" y="32361188"/>
            <a:ext cx="90488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8" name="Straight Connector 897">
            <a:extLst>
              <a:ext uri="{FF2B5EF4-FFF2-40B4-BE49-F238E27FC236}">
                <a16:creationId xmlns:a16="http://schemas.microsoft.com/office/drawing/2014/main" id="{A87A6126-A307-44D7-AC55-18035877407D}"/>
              </a:ext>
            </a:extLst>
          </xdr:cNvPr>
          <xdr:cNvCxnSpPr/>
        </xdr:nvCxnSpPr>
        <xdr:spPr>
          <a:xfrm>
            <a:off x="4210050" y="32275463"/>
            <a:ext cx="0" cy="21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9" name="Straight Connector 898">
            <a:extLst>
              <a:ext uri="{FF2B5EF4-FFF2-40B4-BE49-F238E27FC236}">
                <a16:creationId xmlns:a16="http://schemas.microsoft.com/office/drawing/2014/main" id="{D3E82A4A-AF34-486D-AE1E-11DD41847A1E}"/>
              </a:ext>
            </a:extLst>
          </xdr:cNvPr>
          <xdr:cNvCxnSpPr/>
        </xdr:nvCxnSpPr>
        <xdr:spPr>
          <a:xfrm flipH="1">
            <a:off x="4162424" y="32361187"/>
            <a:ext cx="90488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57150</xdr:colOff>
      <xdr:row>260</xdr:row>
      <xdr:rowOff>138113</xdr:rowOff>
    </xdr:from>
    <xdr:to>
      <xdr:col>31</xdr:col>
      <xdr:colOff>4762</xdr:colOff>
      <xdr:row>267</xdr:row>
      <xdr:rowOff>7585</xdr:rowOff>
    </xdr:to>
    <xdr:grpSp>
      <xdr:nvGrpSpPr>
        <xdr:cNvPr id="160" name="Group 159">
          <a:extLst>
            <a:ext uri="{FF2B5EF4-FFF2-40B4-BE49-F238E27FC236}">
              <a16:creationId xmlns:a16="http://schemas.microsoft.com/office/drawing/2014/main" id="{FE6F86E3-6B08-4462-A7AE-A0312D3B41E2}"/>
            </a:ext>
          </a:extLst>
        </xdr:cNvPr>
        <xdr:cNvGrpSpPr/>
      </xdr:nvGrpSpPr>
      <xdr:grpSpPr>
        <a:xfrm>
          <a:off x="1190625" y="37828538"/>
          <a:ext cx="3833812" cy="869597"/>
          <a:chOff x="1190625" y="32827913"/>
          <a:chExt cx="3833812" cy="869597"/>
        </a:xfrm>
      </xdr:grpSpPr>
      <xdr:sp macro="" textlink="">
        <xdr:nvSpPr>
          <xdr:cNvPr id="887" name="Isosceles Triangle 886">
            <a:extLst>
              <a:ext uri="{FF2B5EF4-FFF2-40B4-BE49-F238E27FC236}">
                <a16:creationId xmlns:a16="http://schemas.microsoft.com/office/drawing/2014/main" id="{1A0CAC49-F1F5-44D0-B57E-7CCA9B926591}"/>
              </a:ext>
            </a:extLst>
          </xdr:cNvPr>
          <xdr:cNvSpPr/>
        </xdr:nvSpPr>
        <xdr:spPr>
          <a:xfrm>
            <a:off x="1190625" y="332803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88" name="Straight Connector 887">
            <a:extLst>
              <a:ext uri="{FF2B5EF4-FFF2-40B4-BE49-F238E27FC236}">
                <a16:creationId xmlns:a16="http://schemas.microsoft.com/office/drawing/2014/main" id="{61428D68-2E06-4866-A246-D12B5A053A8C}"/>
              </a:ext>
            </a:extLst>
          </xdr:cNvPr>
          <xdr:cNvCxnSpPr/>
        </xdr:nvCxnSpPr>
        <xdr:spPr>
          <a:xfrm>
            <a:off x="1295400" y="33270825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89" name="Isosceles Triangle 888">
            <a:extLst>
              <a:ext uri="{FF2B5EF4-FFF2-40B4-BE49-F238E27FC236}">
                <a16:creationId xmlns:a16="http://schemas.microsoft.com/office/drawing/2014/main" id="{CCC1A1F4-B16E-48E3-A20E-4FA74B891A92}"/>
              </a:ext>
            </a:extLst>
          </xdr:cNvPr>
          <xdr:cNvSpPr/>
        </xdr:nvSpPr>
        <xdr:spPr>
          <a:xfrm>
            <a:off x="4119562" y="332803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90" name="Freeform: Shape 889">
            <a:extLst>
              <a:ext uri="{FF2B5EF4-FFF2-40B4-BE49-F238E27FC236}">
                <a16:creationId xmlns:a16="http://schemas.microsoft.com/office/drawing/2014/main" id="{30BA52DD-9034-4CEF-8869-45B238BB07BF}"/>
              </a:ext>
            </a:extLst>
          </xdr:cNvPr>
          <xdr:cNvSpPr/>
        </xdr:nvSpPr>
        <xdr:spPr>
          <a:xfrm>
            <a:off x="4210050" y="32827913"/>
            <a:ext cx="809625" cy="442912"/>
          </a:xfrm>
          <a:custGeom>
            <a:avLst/>
            <a:gdLst>
              <a:gd name="connsiteX0" fmla="*/ 0 w 809625"/>
              <a:gd name="connsiteY0" fmla="*/ 0 h 442912"/>
              <a:gd name="connsiteX1" fmla="*/ 304800 w 809625"/>
              <a:gd name="connsiteY1" fmla="*/ 285750 h 442912"/>
              <a:gd name="connsiteX2" fmla="*/ 809625 w 809625"/>
              <a:gd name="connsiteY2" fmla="*/ 442912 h 4429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442912">
                <a:moveTo>
                  <a:pt x="0" y="0"/>
                </a:moveTo>
                <a:cubicBezTo>
                  <a:pt x="84931" y="105965"/>
                  <a:pt x="169863" y="211931"/>
                  <a:pt x="304800" y="285750"/>
                </a:cubicBezTo>
                <a:cubicBezTo>
                  <a:pt x="439737" y="359569"/>
                  <a:pt x="738188" y="418306"/>
                  <a:pt x="809625" y="442912"/>
                </a:cubicBez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91" name="Straight Connector 890">
            <a:extLst>
              <a:ext uri="{FF2B5EF4-FFF2-40B4-BE49-F238E27FC236}">
                <a16:creationId xmlns:a16="http://schemas.microsoft.com/office/drawing/2014/main" id="{E5BEDEDE-1F76-4E8B-87C8-E4305F3EBB35}"/>
              </a:ext>
            </a:extLst>
          </xdr:cNvPr>
          <xdr:cNvCxnSpPr/>
        </xdr:nvCxnSpPr>
        <xdr:spPr>
          <a:xfrm>
            <a:off x="4371975" y="33008888"/>
            <a:ext cx="0" cy="25241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Straight Connector 891">
            <a:extLst>
              <a:ext uri="{FF2B5EF4-FFF2-40B4-BE49-F238E27FC236}">
                <a16:creationId xmlns:a16="http://schemas.microsoft.com/office/drawing/2014/main" id="{39FBFDC7-4F4E-4B5B-BB99-3BB6BEED9EB0}"/>
              </a:ext>
            </a:extLst>
          </xdr:cNvPr>
          <xdr:cNvCxnSpPr/>
        </xdr:nvCxnSpPr>
        <xdr:spPr>
          <a:xfrm>
            <a:off x="4048125" y="32970788"/>
            <a:ext cx="0" cy="30480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00" name="Freeform: Shape 899">
            <a:extLst>
              <a:ext uri="{FF2B5EF4-FFF2-40B4-BE49-F238E27FC236}">
                <a16:creationId xmlns:a16="http://schemas.microsoft.com/office/drawing/2014/main" id="{4FEEA6E5-9674-43EF-896B-14F4D5F305B9}"/>
              </a:ext>
            </a:extLst>
          </xdr:cNvPr>
          <xdr:cNvSpPr/>
        </xdr:nvSpPr>
        <xdr:spPr>
          <a:xfrm>
            <a:off x="1290638" y="32842201"/>
            <a:ext cx="2919412" cy="855309"/>
          </a:xfrm>
          <a:custGeom>
            <a:avLst/>
            <a:gdLst>
              <a:gd name="connsiteX0" fmla="*/ 0 w 2919412"/>
              <a:gd name="connsiteY0" fmla="*/ 423862 h 855309"/>
              <a:gd name="connsiteX1" fmla="*/ 1466850 w 2919412"/>
              <a:gd name="connsiteY1" fmla="*/ 842962 h 855309"/>
              <a:gd name="connsiteX2" fmla="*/ 2919412 w 2919412"/>
              <a:gd name="connsiteY2" fmla="*/ 0 h 8553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919412" h="855309">
                <a:moveTo>
                  <a:pt x="0" y="423862"/>
                </a:moveTo>
                <a:cubicBezTo>
                  <a:pt x="490140" y="668734"/>
                  <a:pt x="980281" y="913606"/>
                  <a:pt x="1466850" y="842962"/>
                </a:cubicBezTo>
                <a:cubicBezTo>
                  <a:pt x="1953419" y="772318"/>
                  <a:pt x="2436415" y="386159"/>
                  <a:pt x="2919412" y="0"/>
                </a:cubicBez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6</xdr:col>
      <xdr:colOff>109537</xdr:colOff>
      <xdr:row>233</xdr:row>
      <xdr:rowOff>80963</xdr:rowOff>
    </xdr:from>
    <xdr:to>
      <xdr:col>31</xdr:col>
      <xdr:colOff>80963</xdr:colOff>
      <xdr:row>245</xdr:row>
      <xdr:rowOff>90488</xdr:rowOff>
    </xdr:to>
    <xdr:grpSp>
      <xdr:nvGrpSpPr>
        <xdr:cNvPr id="156" name="Group 155">
          <a:extLst>
            <a:ext uri="{FF2B5EF4-FFF2-40B4-BE49-F238E27FC236}">
              <a16:creationId xmlns:a16="http://schemas.microsoft.com/office/drawing/2014/main" id="{789A9BCB-56C7-42BC-9F7C-2E0ADCAACF44}"/>
            </a:ext>
          </a:extLst>
        </xdr:cNvPr>
        <xdr:cNvGrpSpPr/>
      </xdr:nvGrpSpPr>
      <xdr:grpSpPr>
        <a:xfrm>
          <a:off x="1081087" y="33913763"/>
          <a:ext cx="4019551" cy="1724025"/>
          <a:chOff x="1081087" y="28913138"/>
          <a:chExt cx="4019551" cy="1724025"/>
        </a:xfrm>
      </xdr:grpSpPr>
      <xdr:sp macro="" textlink="">
        <xdr:nvSpPr>
          <xdr:cNvPr id="788" name="Isosceles Triangle 787">
            <a:extLst>
              <a:ext uri="{FF2B5EF4-FFF2-40B4-BE49-F238E27FC236}">
                <a16:creationId xmlns:a16="http://schemas.microsoft.com/office/drawing/2014/main" id="{1C60F2C3-BE0B-4E9C-8552-35E295A842EA}"/>
              </a:ext>
            </a:extLst>
          </xdr:cNvPr>
          <xdr:cNvSpPr/>
        </xdr:nvSpPr>
        <xdr:spPr>
          <a:xfrm>
            <a:off x="1195388" y="292703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9" name="Straight Connector 788">
            <a:extLst>
              <a:ext uri="{FF2B5EF4-FFF2-40B4-BE49-F238E27FC236}">
                <a16:creationId xmlns:a16="http://schemas.microsoft.com/office/drawing/2014/main" id="{0D5F74D6-9D82-46CC-82F1-88ED76709BE7}"/>
              </a:ext>
            </a:extLst>
          </xdr:cNvPr>
          <xdr:cNvCxnSpPr/>
        </xdr:nvCxnSpPr>
        <xdr:spPr>
          <a:xfrm>
            <a:off x="1300163" y="29260800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0" name="Isosceles Triangle 789">
            <a:extLst>
              <a:ext uri="{FF2B5EF4-FFF2-40B4-BE49-F238E27FC236}">
                <a16:creationId xmlns:a16="http://schemas.microsoft.com/office/drawing/2014/main" id="{EB82C9F5-4515-487D-9746-B24A429B8D3C}"/>
              </a:ext>
            </a:extLst>
          </xdr:cNvPr>
          <xdr:cNvSpPr/>
        </xdr:nvSpPr>
        <xdr:spPr>
          <a:xfrm>
            <a:off x="4114800" y="292703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91" name="Straight Arrow Connector 790">
            <a:extLst>
              <a:ext uri="{FF2B5EF4-FFF2-40B4-BE49-F238E27FC236}">
                <a16:creationId xmlns:a16="http://schemas.microsoft.com/office/drawing/2014/main" id="{FEE75C9C-E496-48F3-8C12-7BB1BC1D0531}"/>
              </a:ext>
            </a:extLst>
          </xdr:cNvPr>
          <xdr:cNvCxnSpPr/>
        </xdr:nvCxnSpPr>
        <xdr:spPr>
          <a:xfrm>
            <a:off x="1295400" y="29032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Straight Arrow Connector 791">
            <a:extLst>
              <a:ext uri="{FF2B5EF4-FFF2-40B4-BE49-F238E27FC236}">
                <a16:creationId xmlns:a16="http://schemas.microsoft.com/office/drawing/2014/main" id="{98D55344-9C41-4556-B810-572703978DBD}"/>
              </a:ext>
            </a:extLst>
          </xdr:cNvPr>
          <xdr:cNvCxnSpPr/>
        </xdr:nvCxnSpPr>
        <xdr:spPr>
          <a:xfrm>
            <a:off x="1457325" y="290274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Straight Arrow Connector 792">
            <a:extLst>
              <a:ext uri="{FF2B5EF4-FFF2-40B4-BE49-F238E27FC236}">
                <a16:creationId xmlns:a16="http://schemas.microsoft.com/office/drawing/2014/main" id="{C49EEFDD-5BB3-49FE-88E8-68637EEE8C83}"/>
              </a:ext>
            </a:extLst>
          </xdr:cNvPr>
          <xdr:cNvCxnSpPr/>
        </xdr:nvCxnSpPr>
        <xdr:spPr>
          <a:xfrm>
            <a:off x="1619250" y="290226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" name="Straight Arrow Connector 793">
            <a:extLst>
              <a:ext uri="{FF2B5EF4-FFF2-40B4-BE49-F238E27FC236}">
                <a16:creationId xmlns:a16="http://schemas.microsoft.com/office/drawing/2014/main" id="{252725EF-A088-42DA-B7EE-09860703879B}"/>
              </a:ext>
            </a:extLst>
          </xdr:cNvPr>
          <xdr:cNvCxnSpPr/>
        </xdr:nvCxnSpPr>
        <xdr:spPr>
          <a:xfrm>
            <a:off x="1781175" y="290369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" name="Straight Arrow Connector 794">
            <a:extLst>
              <a:ext uri="{FF2B5EF4-FFF2-40B4-BE49-F238E27FC236}">
                <a16:creationId xmlns:a16="http://schemas.microsoft.com/office/drawing/2014/main" id="{8D46A7D2-3CE9-4B34-8A3D-E0D46F1F4792}"/>
              </a:ext>
            </a:extLst>
          </xdr:cNvPr>
          <xdr:cNvCxnSpPr/>
        </xdr:nvCxnSpPr>
        <xdr:spPr>
          <a:xfrm>
            <a:off x="1943100" y="29032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" name="Straight Arrow Connector 795">
            <a:extLst>
              <a:ext uri="{FF2B5EF4-FFF2-40B4-BE49-F238E27FC236}">
                <a16:creationId xmlns:a16="http://schemas.microsoft.com/office/drawing/2014/main" id="{BEFD9C10-D719-4C16-B11C-B1E3C87BA5DA}"/>
              </a:ext>
            </a:extLst>
          </xdr:cNvPr>
          <xdr:cNvCxnSpPr/>
        </xdr:nvCxnSpPr>
        <xdr:spPr>
          <a:xfrm>
            <a:off x="2105025" y="290274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" name="Straight Arrow Connector 796">
            <a:extLst>
              <a:ext uri="{FF2B5EF4-FFF2-40B4-BE49-F238E27FC236}">
                <a16:creationId xmlns:a16="http://schemas.microsoft.com/office/drawing/2014/main" id="{8DA05350-508C-4610-AD33-573F309FCF10}"/>
              </a:ext>
            </a:extLst>
          </xdr:cNvPr>
          <xdr:cNvCxnSpPr/>
        </xdr:nvCxnSpPr>
        <xdr:spPr>
          <a:xfrm>
            <a:off x="2266950" y="290226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" name="Straight Arrow Connector 797">
            <a:extLst>
              <a:ext uri="{FF2B5EF4-FFF2-40B4-BE49-F238E27FC236}">
                <a16:creationId xmlns:a16="http://schemas.microsoft.com/office/drawing/2014/main" id="{DFDB5368-A080-4524-AD82-C51CC53A3A3B}"/>
              </a:ext>
            </a:extLst>
          </xdr:cNvPr>
          <xdr:cNvCxnSpPr/>
        </xdr:nvCxnSpPr>
        <xdr:spPr>
          <a:xfrm>
            <a:off x="2428875" y="29032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Straight Arrow Connector 798">
            <a:extLst>
              <a:ext uri="{FF2B5EF4-FFF2-40B4-BE49-F238E27FC236}">
                <a16:creationId xmlns:a16="http://schemas.microsoft.com/office/drawing/2014/main" id="{E7410BE2-3C40-4567-8462-B43CCDA259B3}"/>
              </a:ext>
            </a:extLst>
          </xdr:cNvPr>
          <xdr:cNvCxnSpPr/>
        </xdr:nvCxnSpPr>
        <xdr:spPr>
          <a:xfrm>
            <a:off x="2590800" y="290274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" name="Straight Arrow Connector 799">
            <a:extLst>
              <a:ext uri="{FF2B5EF4-FFF2-40B4-BE49-F238E27FC236}">
                <a16:creationId xmlns:a16="http://schemas.microsoft.com/office/drawing/2014/main" id="{1DAF40DF-A069-439F-87E1-31B0D2E9FFBF}"/>
              </a:ext>
            </a:extLst>
          </xdr:cNvPr>
          <xdr:cNvCxnSpPr/>
        </xdr:nvCxnSpPr>
        <xdr:spPr>
          <a:xfrm>
            <a:off x="2752725" y="290226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" name="Straight Arrow Connector 800">
            <a:extLst>
              <a:ext uri="{FF2B5EF4-FFF2-40B4-BE49-F238E27FC236}">
                <a16:creationId xmlns:a16="http://schemas.microsoft.com/office/drawing/2014/main" id="{EDAF2ADB-7167-425E-B52F-AC41AB9EB88C}"/>
              </a:ext>
            </a:extLst>
          </xdr:cNvPr>
          <xdr:cNvCxnSpPr/>
        </xdr:nvCxnSpPr>
        <xdr:spPr>
          <a:xfrm>
            <a:off x="2914650" y="2901791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Straight Arrow Connector 801">
            <a:extLst>
              <a:ext uri="{FF2B5EF4-FFF2-40B4-BE49-F238E27FC236}">
                <a16:creationId xmlns:a16="http://schemas.microsoft.com/office/drawing/2014/main" id="{95E6CB6D-92C3-4C40-9F51-6F7724ED94AB}"/>
              </a:ext>
            </a:extLst>
          </xdr:cNvPr>
          <xdr:cNvCxnSpPr/>
        </xdr:nvCxnSpPr>
        <xdr:spPr>
          <a:xfrm>
            <a:off x="3076575" y="290369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" name="Straight Arrow Connector 802">
            <a:extLst>
              <a:ext uri="{FF2B5EF4-FFF2-40B4-BE49-F238E27FC236}">
                <a16:creationId xmlns:a16="http://schemas.microsoft.com/office/drawing/2014/main" id="{A71460DF-52A6-43FD-955F-F2223E63C5D4}"/>
              </a:ext>
            </a:extLst>
          </xdr:cNvPr>
          <xdr:cNvCxnSpPr/>
        </xdr:nvCxnSpPr>
        <xdr:spPr>
          <a:xfrm>
            <a:off x="3238500" y="29032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" name="Straight Arrow Connector 803">
            <a:extLst>
              <a:ext uri="{FF2B5EF4-FFF2-40B4-BE49-F238E27FC236}">
                <a16:creationId xmlns:a16="http://schemas.microsoft.com/office/drawing/2014/main" id="{E2157434-4BF9-4E49-ABD7-EBB366266284}"/>
              </a:ext>
            </a:extLst>
          </xdr:cNvPr>
          <xdr:cNvCxnSpPr/>
        </xdr:nvCxnSpPr>
        <xdr:spPr>
          <a:xfrm>
            <a:off x="3400425" y="290274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" name="Straight Arrow Connector 804">
            <a:extLst>
              <a:ext uri="{FF2B5EF4-FFF2-40B4-BE49-F238E27FC236}">
                <a16:creationId xmlns:a16="http://schemas.microsoft.com/office/drawing/2014/main" id="{70923AAD-2706-4114-A0DF-4DDADDA6867C}"/>
              </a:ext>
            </a:extLst>
          </xdr:cNvPr>
          <xdr:cNvCxnSpPr/>
        </xdr:nvCxnSpPr>
        <xdr:spPr>
          <a:xfrm>
            <a:off x="3562350" y="290226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" name="Straight Arrow Connector 805">
            <a:extLst>
              <a:ext uri="{FF2B5EF4-FFF2-40B4-BE49-F238E27FC236}">
                <a16:creationId xmlns:a16="http://schemas.microsoft.com/office/drawing/2014/main" id="{A1A01571-D060-4D07-B6E5-EDA7C0671259}"/>
              </a:ext>
            </a:extLst>
          </xdr:cNvPr>
          <xdr:cNvCxnSpPr/>
        </xdr:nvCxnSpPr>
        <xdr:spPr>
          <a:xfrm>
            <a:off x="3724275" y="290369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" name="Straight Arrow Connector 806">
            <a:extLst>
              <a:ext uri="{FF2B5EF4-FFF2-40B4-BE49-F238E27FC236}">
                <a16:creationId xmlns:a16="http://schemas.microsoft.com/office/drawing/2014/main" id="{05AA332C-B0F2-4599-887E-499A5DEF3BAC}"/>
              </a:ext>
            </a:extLst>
          </xdr:cNvPr>
          <xdr:cNvCxnSpPr/>
        </xdr:nvCxnSpPr>
        <xdr:spPr>
          <a:xfrm>
            <a:off x="3886200" y="290322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Straight Arrow Connector 807">
            <a:extLst>
              <a:ext uri="{FF2B5EF4-FFF2-40B4-BE49-F238E27FC236}">
                <a16:creationId xmlns:a16="http://schemas.microsoft.com/office/drawing/2014/main" id="{5FDEDB16-3F80-4676-9C78-A43AF7F3A9A4}"/>
              </a:ext>
            </a:extLst>
          </xdr:cNvPr>
          <xdr:cNvCxnSpPr/>
        </xdr:nvCxnSpPr>
        <xdr:spPr>
          <a:xfrm>
            <a:off x="4048125" y="290274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" name="Straight Arrow Connector 808">
            <a:extLst>
              <a:ext uri="{FF2B5EF4-FFF2-40B4-BE49-F238E27FC236}">
                <a16:creationId xmlns:a16="http://schemas.microsoft.com/office/drawing/2014/main" id="{315591CB-4A50-4804-9844-D73FB0E6E7C1}"/>
              </a:ext>
            </a:extLst>
          </xdr:cNvPr>
          <xdr:cNvCxnSpPr/>
        </xdr:nvCxnSpPr>
        <xdr:spPr>
          <a:xfrm>
            <a:off x="4210050" y="28917900"/>
            <a:ext cx="0" cy="31908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" name="Straight Arrow Connector 809">
            <a:extLst>
              <a:ext uri="{FF2B5EF4-FFF2-40B4-BE49-F238E27FC236}">
                <a16:creationId xmlns:a16="http://schemas.microsoft.com/office/drawing/2014/main" id="{78424B79-69D5-43CD-BBB1-E37A39E39B02}"/>
              </a:ext>
            </a:extLst>
          </xdr:cNvPr>
          <xdr:cNvCxnSpPr/>
        </xdr:nvCxnSpPr>
        <xdr:spPr>
          <a:xfrm>
            <a:off x="4371975" y="28922663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" name="Straight Arrow Connector 810">
            <a:extLst>
              <a:ext uri="{FF2B5EF4-FFF2-40B4-BE49-F238E27FC236}">
                <a16:creationId xmlns:a16="http://schemas.microsoft.com/office/drawing/2014/main" id="{9FC481E4-221A-45C2-AE33-1461B42FD847}"/>
              </a:ext>
            </a:extLst>
          </xdr:cNvPr>
          <xdr:cNvCxnSpPr/>
        </xdr:nvCxnSpPr>
        <xdr:spPr>
          <a:xfrm>
            <a:off x="4533900" y="28927425"/>
            <a:ext cx="0" cy="32385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" name="Straight Arrow Connector 811">
            <a:extLst>
              <a:ext uri="{FF2B5EF4-FFF2-40B4-BE49-F238E27FC236}">
                <a16:creationId xmlns:a16="http://schemas.microsoft.com/office/drawing/2014/main" id="{B0630775-BC5D-4950-B518-C6F72269F979}"/>
              </a:ext>
            </a:extLst>
          </xdr:cNvPr>
          <xdr:cNvCxnSpPr/>
        </xdr:nvCxnSpPr>
        <xdr:spPr>
          <a:xfrm>
            <a:off x="4695825" y="28936950"/>
            <a:ext cx="0" cy="3095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" name="Straight Arrow Connector 812">
            <a:extLst>
              <a:ext uri="{FF2B5EF4-FFF2-40B4-BE49-F238E27FC236}">
                <a16:creationId xmlns:a16="http://schemas.microsoft.com/office/drawing/2014/main" id="{9C62AE39-5290-414F-B208-275D9D0A41A5}"/>
              </a:ext>
            </a:extLst>
          </xdr:cNvPr>
          <xdr:cNvCxnSpPr/>
        </xdr:nvCxnSpPr>
        <xdr:spPr>
          <a:xfrm>
            <a:off x="4857750" y="28927425"/>
            <a:ext cx="0" cy="31432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Straight Arrow Connector 813">
            <a:extLst>
              <a:ext uri="{FF2B5EF4-FFF2-40B4-BE49-F238E27FC236}">
                <a16:creationId xmlns:a16="http://schemas.microsoft.com/office/drawing/2014/main" id="{D62FA514-3E82-46FC-BBD2-7DE1BF631D62}"/>
              </a:ext>
            </a:extLst>
          </xdr:cNvPr>
          <xdr:cNvCxnSpPr/>
        </xdr:nvCxnSpPr>
        <xdr:spPr>
          <a:xfrm>
            <a:off x="5019675" y="28913138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" name="Straight Connector 814">
            <a:extLst>
              <a:ext uri="{FF2B5EF4-FFF2-40B4-BE49-F238E27FC236}">
                <a16:creationId xmlns:a16="http://schemas.microsoft.com/office/drawing/2014/main" id="{3C9315A7-4C34-46F1-B3AD-B70C239C69BC}"/>
              </a:ext>
            </a:extLst>
          </xdr:cNvPr>
          <xdr:cNvCxnSpPr/>
        </xdr:nvCxnSpPr>
        <xdr:spPr>
          <a:xfrm>
            <a:off x="1295400" y="29032200"/>
            <a:ext cx="29146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" name="Straight Arrow Connector 815">
            <a:extLst>
              <a:ext uri="{FF2B5EF4-FFF2-40B4-BE49-F238E27FC236}">
                <a16:creationId xmlns:a16="http://schemas.microsoft.com/office/drawing/2014/main" id="{662B4048-A332-4D66-BE5F-F2C049953E2B}"/>
              </a:ext>
            </a:extLst>
          </xdr:cNvPr>
          <xdr:cNvCxnSpPr/>
        </xdr:nvCxnSpPr>
        <xdr:spPr>
          <a:xfrm flipV="1">
            <a:off x="1295400" y="294132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" name="Straight Arrow Connector 816">
            <a:extLst>
              <a:ext uri="{FF2B5EF4-FFF2-40B4-BE49-F238E27FC236}">
                <a16:creationId xmlns:a16="http://schemas.microsoft.com/office/drawing/2014/main" id="{354C3AA1-F17A-4DD6-95E1-5FBEE271E9FF}"/>
              </a:ext>
            </a:extLst>
          </xdr:cNvPr>
          <xdr:cNvCxnSpPr/>
        </xdr:nvCxnSpPr>
        <xdr:spPr>
          <a:xfrm flipV="1">
            <a:off x="4210050" y="294132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" name="Straight Connector 817">
            <a:extLst>
              <a:ext uri="{FF2B5EF4-FFF2-40B4-BE49-F238E27FC236}">
                <a16:creationId xmlns:a16="http://schemas.microsoft.com/office/drawing/2014/main" id="{BA5928B3-E614-46A0-BFA6-2D40E10582EC}"/>
              </a:ext>
            </a:extLst>
          </xdr:cNvPr>
          <xdr:cNvCxnSpPr/>
        </xdr:nvCxnSpPr>
        <xdr:spPr>
          <a:xfrm>
            <a:off x="1214438" y="30260925"/>
            <a:ext cx="38862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" name="Straight Connector 818">
            <a:extLst>
              <a:ext uri="{FF2B5EF4-FFF2-40B4-BE49-F238E27FC236}">
                <a16:creationId xmlns:a16="http://schemas.microsoft.com/office/drawing/2014/main" id="{0270AD96-1A8C-41FE-8626-739A26F73B39}"/>
              </a:ext>
            </a:extLst>
          </xdr:cNvPr>
          <xdr:cNvCxnSpPr/>
        </xdr:nvCxnSpPr>
        <xdr:spPr>
          <a:xfrm>
            <a:off x="1295400" y="30041850"/>
            <a:ext cx="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" name="Straight Connector 819">
            <a:extLst>
              <a:ext uri="{FF2B5EF4-FFF2-40B4-BE49-F238E27FC236}">
                <a16:creationId xmlns:a16="http://schemas.microsoft.com/office/drawing/2014/main" id="{FD9F9EAC-5D7E-4921-8C44-BF9CF1EBFCB6}"/>
              </a:ext>
            </a:extLst>
          </xdr:cNvPr>
          <xdr:cNvCxnSpPr/>
        </xdr:nvCxnSpPr>
        <xdr:spPr>
          <a:xfrm flipH="1">
            <a:off x="1247775" y="302133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" name="Straight Connector 820">
            <a:extLst>
              <a:ext uri="{FF2B5EF4-FFF2-40B4-BE49-F238E27FC236}">
                <a16:creationId xmlns:a16="http://schemas.microsoft.com/office/drawing/2014/main" id="{E89A0C52-A4B6-4621-AC71-6470049B2EEF}"/>
              </a:ext>
            </a:extLst>
          </xdr:cNvPr>
          <xdr:cNvCxnSpPr/>
        </xdr:nvCxnSpPr>
        <xdr:spPr>
          <a:xfrm>
            <a:off x="4210050" y="30022800"/>
            <a:ext cx="0" cy="319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" name="Straight Connector 821">
            <a:extLst>
              <a:ext uri="{FF2B5EF4-FFF2-40B4-BE49-F238E27FC236}">
                <a16:creationId xmlns:a16="http://schemas.microsoft.com/office/drawing/2014/main" id="{ED4D3723-BE4F-4153-BBD8-E452F11324D2}"/>
              </a:ext>
            </a:extLst>
          </xdr:cNvPr>
          <xdr:cNvCxnSpPr/>
        </xdr:nvCxnSpPr>
        <xdr:spPr>
          <a:xfrm flipH="1">
            <a:off x="4162425" y="302133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" name="Straight Connector 822">
            <a:extLst>
              <a:ext uri="{FF2B5EF4-FFF2-40B4-BE49-F238E27FC236}">
                <a16:creationId xmlns:a16="http://schemas.microsoft.com/office/drawing/2014/main" id="{305FC87B-CA4E-4448-A793-F740858BC8CE}"/>
              </a:ext>
            </a:extLst>
          </xdr:cNvPr>
          <xdr:cNvCxnSpPr/>
        </xdr:nvCxnSpPr>
        <xdr:spPr>
          <a:xfrm>
            <a:off x="5019675" y="29337001"/>
            <a:ext cx="0" cy="13001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" name="Straight Connector 823">
            <a:extLst>
              <a:ext uri="{FF2B5EF4-FFF2-40B4-BE49-F238E27FC236}">
                <a16:creationId xmlns:a16="http://schemas.microsoft.com/office/drawing/2014/main" id="{09B4B3CC-BB23-49EF-BD53-6444DB7476DD}"/>
              </a:ext>
            </a:extLst>
          </xdr:cNvPr>
          <xdr:cNvCxnSpPr/>
        </xdr:nvCxnSpPr>
        <xdr:spPr>
          <a:xfrm flipH="1">
            <a:off x="4972050" y="3020853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" name="Straight Connector 824">
            <a:extLst>
              <a:ext uri="{FF2B5EF4-FFF2-40B4-BE49-F238E27FC236}">
                <a16:creationId xmlns:a16="http://schemas.microsoft.com/office/drawing/2014/main" id="{6F4FF3DF-5CC6-4F08-A264-9FDCD39AC914}"/>
              </a:ext>
            </a:extLst>
          </xdr:cNvPr>
          <xdr:cNvCxnSpPr/>
        </xdr:nvCxnSpPr>
        <xdr:spPr>
          <a:xfrm>
            <a:off x="1195388" y="30546675"/>
            <a:ext cx="3905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" name="Straight Connector 825">
            <a:extLst>
              <a:ext uri="{FF2B5EF4-FFF2-40B4-BE49-F238E27FC236}">
                <a16:creationId xmlns:a16="http://schemas.microsoft.com/office/drawing/2014/main" id="{1D8E672E-2AE7-473E-B906-AD3C5F6D648C}"/>
              </a:ext>
            </a:extLst>
          </xdr:cNvPr>
          <xdr:cNvCxnSpPr/>
        </xdr:nvCxnSpPr>
        <xdr:spPr>
          <a:xfrm flipH="1">
            <a:off x="1247775" y="3049905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" name="Straight Connector 826">
            <a:extLst>
              <a:ext uri="{FF2B5EF4-FFF2-40B4-BE49-F238E27FC236}">
                <a16:creationId xmlns:a16="http://schemas.microsoft.com/office/drawing/2014/main" id="{2E488D7F-16F3-405B-8E95-CE70BBC87B90}"/>
              </a:ext>
            </a:extLst>
          </xdr:cNvPr>
          <xdr:cNvCxnSpPr/>
        </xdr:nvCxnSpPr>
        <xdr:spPr>
          <a:xfrm flipH="1">
            <a:off x="4972050" y="3049428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" name="Straight Connector 827">
            <a:extLst>
              <a:ext uri="{FF2B5EF4-FFF2-40B4-BE49-F238E27FC236}">
                <a16:creationId xmlns:a16="http://schemas.microsoft.com/office/drawing/2014/main" id="{B7CB7216-D894-4AC4-ACC2-BE2CEC45D7D4}"/>
              </a:ext>
            </a:extLst>
          </xdr:cNvPr>
          <xdr:cNvCxnSpPr/>
        </xdr:nvCxnSpPr>
        <xdr:spPr>
          <a:xfrm>
            <a:off x="1133476" y="298465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" name="Straight Connector 828">
            <a:extLst>
              <a:ext uri="{FF2B5EF4-FFF2-40B4-BE49-F238E27FC236}">
                <a16:creationId xmlns:a16="http://schemas.microsoft.com/office/drawing/2014/main" id="{8CBA81EC-50B5-4A5A-8AAF-AB1BBBC66EE1}"/>
              </a:ext>
            </a:extLst>
          </xdr:cNvPr>
          <xdr:cNvCxnSpPr/>
        </xdr:nvCxnSpPr>
        <xdr:spPr>
          <a:xfrm>
            <a:off x="1081087" y="299751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0" name="Straight Connector 829">
            <a:extLst>
              <a:ext uri="{FF2B5EF4-FFF2-40B4-BE49-F238E27FC236}">
                <a16:creationId xmlns:a16="http://schemas.microsoft.com/office/drawing/2014/main" id="{D0EB60A5-3627-4992-B837-5C7841980767}"/>
              </a:ext>
            </a:extLst>
          </xdr:cNvPr>
          <xdr:cNvCxnSpPr/>
        </xdr:nvCxnSpPr>
        <xdr:spPr>
          <a:xfrm flipH="1">
            <a:off x="1090612" y="299370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1" name="Straight Connector 830">
            <a:extLst>
              <a:ext uri="{FF2B5EF4-FFF2-40B4-BE49-F238E27FC236}">
                <a16:creationId xmlns:a16="http://schemas.microsoft.com/office/drawing/2014/main" id="{44944008-47B1-4C58-8657-7F38720A8AA7}"/>
              </a:ext>
            </a:extLst>
          </xdr:cNvPr>
          <xdr:cNvCxnSpPr/>
        </xdr:nvCxnSpPr>
        <xdr:spPr>
          <a:xfrm>
            <a:off x="1457325" y="298465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Straight Connector 831">
            <a:extLst>
              <a:ext uri="{FF2B5EF4-FFF2-40B4-BE49-F238E27FC236}">
                <a16:creationId xmlns:a16="http://schemas.microsoft.com/office/drawing/2014/main" id="{84C194B3-1F25-4F5B-A29F-21AE1561DEBA}"/>
              </a:ext>
            </a:extLst>
          </xdr:cNvPr>
          <xdr:cNvCxnSpPr/>
        </xdr:nvCxnSpPr>
        <xdr:spPr>
          <a:xfrm flipH="1">
            <a:off x="1414461" y="299370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3" name="Straight Connector 832">
            <a:extLst>
              <a:ext uri="{FF2B5EF4-FFF2-40B4-BE49-F238E27FC236}">
                <a16:creationId xmlns:a16="http://schemas.microsoft.com/office/drawing/2014/main" id="{F640D682-EB6E-4BFC-A184-6EED8C1D69C8}"/>
              </a:ext>
            </a:extLst>
          </xdr:cNvPr>
          <xdr:cNvCxnSpPr/>
        </xdr:nvCxnSpPr>
        <xdr:spPr>
          <a:xfrm>
            <a:off x="4048126" y="298465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4" name="Straight Connector 833">
            <a:extLst>
              <a:ext uri="{FF2B5EF4-FFF2-40B4-BE49-F238E27FC236}">
                <a16:creationId xmlns:a16="http://schemas.microsoft.com/office/drawing/2014/main" id="{55136702-C91F-41BA-B2AC-73E7F879E80A}"/>
              </a:ext>
            </a:extLst>
          </xdr:cNvPr>
          <xdr:cNvCxnSpPr/>
        </xdr:nvCxnSpPr>
        <xdr:spPr>
          <a:xfrm>
            <a:off x="3995737" y="299751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Straight Connector 834">
            <a:extLst>
              <a:ext uri="{FF2B5EF4-FFF2-40B4-BE49-F238E27FC236}">
                <a16:creationId xmlns:a16="http://schemas.microsoft.com/office/drawing/2014/main" id="{65EBFB42-675A-489A-ACFE-86C915ACF6FE}"/>
              </a:ext>
            </a:extLst>
          </xdr:cNvPr>
          <xdr:cNvCxnSpPr/>
        </xdr:nvCxnSpPr>
        <xdr:spPr>
          <a:xfrm flipH="1">
            <a:off x="4005262" y="299370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6" name="Straight Connector 835">
            <a:extLst>
              <a:ext uri="{FF2B5EF4-FFF2-40B4-BE49-F238E27FC236}">
                <a16:creationId xmlns:a16="http://schemas.microsoft.com/office/drawing/2014/main" id="{F2595EEE-CCEA-4B89-B540-9606FA003321}"/>
              </a:ext>
            </a:extLst>
          </xdr:cNvPr>
          <xdr:cNvCxnSpPr/>
        </xdr:nvCxnSpPr>
        <xdr:spPr>
          <a:xfrm>
            <a:off x="4371975" y="298465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7" name="Straight Connector 836">
            <a:extLst>
              <a:ext uri="{FF2B5EF4-FFF2-40B4-BE49-F238E27FC236}">
                <a16:creationId xmlns:a16="http://schemas.microsoft.com/office/drawing/2014/main" id="{B09E836D-45F7-4300-9DE5-1124D2AEC87D}"/>
              </a:ext>
            </a:extLst>
          </xdr:cNvPr>
          <xdr:cNvCxnSpPr/>
        </xdr:nvCxnSpPr>
        <xdr:spPr>
          <a:xfrm flipH="1">
            <a:off x="4329111" y="299370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39143D61-CD1D-419A-B9CD-A79903F728C3}"/>
              </a:ext>
            </a:extLst>
          </xdr:cNvPr>
          <xdr:cNvCxnSpPr/>
        </xdr:nvCxnSpPr>
        <xdr:spPr>
          <a:xfrm>
            <a:off x="4214812" y="28922663"/>
            <a:ext cx="8048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66675</xdr:colOff>
      <xdr:row>273</xdr:row>
      <xdr:rowOff>76200</xdr:rowOff>
    </xdr:from>
    <xdr:to>
      <xdr:col>45</xdr:col>
      <xdr:colOff>80963</xdr:colOff>
      <xdr:row>283</xdr:row>
      <xdr:rowOff>80963</xdr:rowOff>
    </xdr:to>
    <xdr:grpSp>
      <xdr:nvGrpSpPr>
        <xdr:cNvPr id="951" name="Group 950">
          <a:extLst>
            <a:ext uri="{FF2B5EF4-FFF2-40B4-BE49-F238E27FC236}">
              <a16:creationId xmlns:a16="http://schemas.microsoft.com/office/drawing/2014/main" id="{977E85DB-F816-4DDD-BAEC-9151DF8492E4}"/>
            </a:ext>
          </a:extLst>
        </xdr:cNvPr>
        <xdr:cNvGrpSpPr/>
      </xdr:nvGrpSpPr>
      <xdr:grpSpPr>
        <a:xfrm>
          <a:off x="5410200" y="39624000"/>
          <a:ext cx="1957388" cy="1433513"/>
          <a:chOff x="5410200" y="1047750"/>
          <a:chExt cx="1957388" cy="1433513"/>
        </a:xfrm>
      </xdr:grpSpPr>
      <xdr:sp macro="" textlink="">
        <xdr:nvSpPr>
          <xdr:cNvPr id="952" name="Freeform: Shape 951">
            <a:extLst>
              <a:ext uri="{FF2B5EF4-FFF2-40B4-BE49-F238E27FC236}">
                <a16:creationId xmlns:a16="http://schemas.microsoft.com/office/drawing/2014/main" id="{1EDBF87B-4948-4E84-967A-482E44BD3E33}"/>
              </a:ext>
            </a:extLst>
          </xdr:cNvPr>
          <xdr:cNvSpPr/>
        </xdr:nvSpPr>
        <xdr:spPr>
          <a:xfrm>
            <a:off x="5986463" y="1395413"/>
            <a:ext cx="976312" cy="723900"/>
          </a:xfrm>
          <a:custGeom>
            <a:avLst/>
            <a:gdLst>
              <a:gd name="connsiteX0" fmla="*/ 328612 w 976312"/>
              <a:gd name="connsiteY0" fmla="*/ 152400 h 723900"/>
              <a:gd name="connsiteX1" fmla="*/ 0 w 976312"/>
              <a:gd name="connsiteY1" fmla="*/ 152400 h 723900"/>
              <a:gd name="connsiteX2" fmla="*/ 0 w 976312"/>
              <a:gd name="connsiteY2" fmla="*/ 0 h 723900"/>
              <a:gd name="connsiteX3" fmla="*/ 976312 w 976312"/>
              <a:gd name="connsiteY3" fmla="*/ 0 h 723900"/>
              <a:gd name="connsiteX4" fmla="*/ 976312 w 976312"/>
              <a:gd name="connsiteY4" fmla="*/ 152400 h 723900"/>
              <a:gd name="connsiteX5" fmla="*/ 657225 w 976312"/>
              <a:gd name="connsiteY5" fmla="*/ 152400 h 723900"/>
              <a:gd name="connsiteX6" fmla="*/ 657225 w 976312"/>
              <a:gd name="connsiteY6" fmla="*/ 723900 h 723900"/>
              <a:gd name="connsiteX7" fmla="*/ 333375 w 976312"/>
              <a:gd name="connsiteY7" fmla="*/ 723900 h 723900"/>
              <a:gd name="connsiteX8" fmla="*/ 333375 w 976312"/>
              <a:gd name="connsiteY8" fmla="*/ 257175 h 723900"/>
              <a:gd name="connsiteX9" fmla="*/ 328612 w 976312"/>
              <a:gd name="connsiteY9" fmla="*/ 1524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76312" h="723900">
                <a:moveTo>
                  <a:pt x="328612" y="152400"/>
                </a:moveTo>
                <a:lnTo>
                  <a:pt x="0" y="152400"/>
                </a:lnTo>
                <a:lnTo>
                  <a:pt x="0" y="0"/>
                </a:lnTo>
                <a:lnTo>
                  <a:pt x="976312" y="0"/>
                </a:lnTo>
                <a:lnTo>
                  <a:pt x="976312" y="152400"/>
                </a:lnTo>
                <a:lnTo>
                  <a:pt x="657225" y="152400"/>
                </a:lnTo>
                <a:lnTo>
                  <a:pt x="657225" y="723900"/>
                </a:lnTo>
                <a:lnTo>
                  <a:pt x="333375" y="723900"/>
                </a:lnTo>
                <a:lnTo>
                  <a:pt x="333375" y="257175"/>
                </a:lnTo>
                <a:lnTo>
                  <a:pt x="328612" y="15240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53" name="Oval 952">
            <a:extLst>
              <a:ext uri="{FF2B5EF4-FFF2-40B4-BE49-F238E27FC236}">
                <a16:creationId xmlns:a16="http://schemas.microsoft.com/office/drawing/2014/main" id="{97FACFE2-A3ED-46B7-B28C-D7CE87F641B2}"/>
              </a:ext>
            </a:extLst>
          </xdr:cNvPr>
          <xdr:cNvSpPr/>
        </xdr:nvSpPr>
        <xdr:spPr>
          <a:xfrm>
            <a:off x="6515099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54" name="Oval 953">
            <a:extLst>
              <a:ext uri="{FF2B5EF4-FFF2-40B4-BE49-F238E27FC236}">
                <a16:creationId xmlns:a16="http://schemas.microsoft.com/office/drawing/2014/main" id="{43737980-1964-4614-89EF-7DD71DCAD63D}"/>
              </a:ext>
            </a:extLst>
          </xdr:cNvPr>
          <xdr:cNvSpPr/>
        </xdr:nvSpPr>
        <xdr:spPr>
          <a:xfrm>
            <a:off x="6396038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420256E7-34CE-44FD-BA93-3478D6CBBE76}"/>
              </a:ext>
            </a:extLst>
          </xdr:cNvPr>
          <xdr:cNvSpPr/>
        </xdr:nvSpPr>
        <xdr:spPr>
          <a:xfrm>
            <a:off x="6372225" y="1443038"/>
            <a:ext cx="228600" cy="633413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56" name="Oval 955">
            <a:extLst>
              <a:ext uri="{FF2B5EF4-FFF2-40B4-BE49-F238E27FC236}">
                <a16:creationId xmlns:a16="http://schemas.microsoft.com/office/drawing/2014/main" id="{0EA347E3-6691-4E6D-840E-843E67E43560}"/>
              </a:ext>
            </a:extLst>
          </xdr:cNvPr>
          <xdr:cNvSpPr/>
        </xdr:nvSpPr>
        <xdr:spPr>
          <a:xfrm>
            <a:off x="6515099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57" name="Oval 956">
            <a:extLst>
              <a:ext uri="{FF2B5EF4-FFF2-40B4-BE49-F238E27FC236}">
                <a16:creationId xmlns:a16="http://schemas.microsoft.com/office/drawing/2014/main" id="{DD0CC1B6-BC29-44EE-8562-2503CB80BD4E}"/>
              </a:ext>
            </a:extLst>
          </xdr:cNvPr>
          <xdr:cNvSpPr/>
        </xdr:nvSpPr>
        <xdr:spPr>
          <a:xfrm>
            <a:off x="6396038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58" name="Straight Connector 957">
            <a:extLst>
              <a:ext uri="{FF2B5EF4-FFF2-40B4-BE49-F238E27FC236}">
                <a16:creationId xmlns:a16="http://schemas.microsoft.com/office/drawing/2014/main" id="{DB9F8F17-1C2A-453B-B3E9-C07C06DA9733}"/>
              </a:ext>
            </a:extLst>
          </xdr:cNvPr>
          <xdr:cNvCxnSpPr/>
        </xdr:nvCxnSpPr>
        <xdr:spPr>
          <a:xfrm flipV="1">
            <a:off x="599122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9" name="Straight Connector 958">
            <a:extLst>
              <a:ext uri="{FF2B5EF4-FFF2-40B4-BE49-F238E27FC236}">
                <a16:creationId xmlns:a16="http://schemas.microsoft.com/office/drawing/2014/main" id="{430005DF-C443-44F9-8D38-B0ABDAE870C5}"/>
              </a:ext>
            </a:extLst>
          </xdr:cNvPr>
          <xdr:cNvCxnSpPr/>
        </xdr:nvCxnSpPr>
        <xdr:spPr>
          <a:xfrm>
            <a:off x="5910263" y="1114426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0" name="Straight Connector 959">
            <a:extLst>
              <a:ext uri="{FF2B5EF4-FFF2-40B4-BE49-F238E27FC236}">
                <a16:creationId xmlns:a16="http://schemas.microsoft.com/office/drawing/2014/main" id="{48C65352-1184-482F-B522-B9500117E3A9}"/>
              </a:ext>
            </a:extLst>
          </xdr:cNvPr>
          <xdr:cNvCxnSpPr/>
        </xdr:nvCxnSpPr>
        <xdr:spPr>
          <a:xfrm flipH="1">
            <a:off x="594836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1" name="Straight Connector 960">
            <a:extLst>
              <a:ext uri="{FF2B5EF4-FFF2-40B4-BE49-F238E27FC236}">
                <a16:creationId xmlns:a16="http://schemas.microsoft.com/office/drawing/2014/main" id="{B5BFD307-8BB4-445E-B3A4-02D6159083CF}"/>
              </a:ext>
            </a:extLst>
          </xdr:cNvPr>
          <xdr:cNvCxnSpPr/>
        </xdr:nvCxnSpPr>
        <xdr:spPr>
          <a:xfrm flipV="1">
            <a:off x="696277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2" name="Straight Connector 961">
            <a:extLst>
              <a:ext uri="{FF2B5EF4-FFF2-40B4-BE49-F238E27FC236}">
                <a16:creationId xmlns:a16="http://schemas.microsoft.com/office/drawing/2014/main" id="{AAAED395-5CE9-4D44-B48B-DCC935A919C2}"/>
              </a:ext>
            </a:extLst>
          </xdr:cNvPr>
          <xdr:cNvCxnSpPr/>
        </xdr:nvCxnSpPr>
        <xdr:spPr>
          <a:xfrm flipH="1">
            <a:off x="691991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3" name="Straight Connector 962">
            <a:extLst>
              <a:ext uri="{FF2B5EF4-FFF2-40B4-BE49-F238E27FC236}">
                <a16:creationId xmlns:a16="http://schemas.microsoft.com/office/drawing/2014/main" id="{12C1B2D3-08B0-42E7-8DE6-E219C4CA5594}"/>
              </a:ext>
            </a:extLst>
          </xdr:cNvPr>
          <xdr:cNvCxnSpPr/>
        </xdr:nvCxnSpPr>
        <xdr:spPr>
          <a:xfrm flipH="1">
            <a:off x="5410200" y="1400174"/>
            <a:ext cx="5381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4" name="Straight Connector 963">
            <a:extLst>
              <a:ext uri="{FF2B5EF4-FFF2-40B4-BE49-F238E27FC236}">
                <a16:creationId xmlns:a16="http://schemas.microsoft.com/office/drawing/2014/main" id="{B5DAADC0-9098-4F97-9572-F312E93CDEA0}"/>
              </a:ext>
            </a:extLst>
          </xdr:cNvPr>
          <xdr:cNvCxnSpPr/>
        </xdr:nvCxnSpPr>
        <xdr:spPr>
          <a:xfrm>
            <a:off x="5505443" y="1333499"/>
            <a:ext cx="0" cy="857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5" name="Straight Connector 964">
            <a:extLst>
              <a:ext uri="{FF2B5EF4-FFF2-40B4-BE49-F238E27FC236}">
                <a16:creationId xmlns:a16="http://schemas.microsoft.com/office/drawing/2014/main" id="{A518DBBB-ADF0-483B-B043-A9B202735121}"/>
              </a:ext>
            </a:extLst>
          </xdr:cNvPr>
          <xdr:cNvCxnSpPr/>
        </xdr:nvCxnSpPr>
        <xdr:spPr>
          <a:xfrm flipH="1">
            <a:off x="5462581" y="1357310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6" name="Straight Connector 965">
            <a:extLst>
              <a:ext uri="{FF2B5EF4-FFF2-40B4-BE49-F238E27FC236}">
                <a16:creationId xmlns:a16="http://schemas.microsoft.com/office/drawing/2014/main" id="{BA4BEF45-1788-44DB-A681-362E019192F3}"/>
              </a:ext>
            </a:extLst>
          </xdr:cNvPr>
          <xdr:cNvCxnSpPr/>
        </xdr:nvCxnSpPr>
        <xdr:spPr>
          <a:xfrm flipH="1">
            <a:off x="5438775" y="2114549"/>
            <a:ext cx="8286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Straight Connector 966">
            <a:extLst>
              <a:ext uri="{FF2B5EF4-FFF2-40B4-BE49-F238E27FC236}">
                <a16:creationId xmlns:a16="http://schemas.microsoft.com/office/drawing/2014/main" id="{569C87BB-FC0B-4D7E-9D45-2B9545164CE7}"/>
              </a:ext>
            </a:extLst>
          </xdr:cNvPr>
          <xdr:cNvCxnSpPr/>
        </xdr:nvCxnSpPr>
        <xdr:spPr>
          <a:xfrm flipH="1">
            <a:off x="5462581" y="20716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8" name="Straight Connector 967">
            <a:extLst>
              <a:ext uri="{FF2B5EF4-FFF2-40B4-BE49-F238E27FC236}">
                <a16:creationId xmlns:a16="http://schemas.microsoft.com/office/drawing/2014/main" id="{3971CF9C-66C9-4D86-9432-2DD8C1108589}"/>
              </a:ext>
            </a:extLst>
          </xdr:cNvPr>
          <xdr:cNvCxnSpPr/>
        </xdr:nvCxnSpPr>
        <xdr:spPr>
          <a:xfrm>
            <a:off x="7019925" y="1400175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9" name="Straight Connector 968">
            <a:extLst>
              <a:ext uri="{FF2B5EF4-FFF2-40B4-BE49-F238E27FC236}">
                <a16:creationId xmlns:a16="http://schemas.microsoft.com/office/drawing/2014/main" id="{D630AAB9-8B14-44A8-8B17-5A6844DFD8A5}"/>
              </a:ext>
            </a:extLst>
          </xdr:cNvPr>
          <xdr:cNvCxnSpPr/>
        </xdr:nvCxnSpPr>
        <xdr:spPr>
          <a:xfrm>
            <a:off x="6719888" y="2114550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Straight Connector 969">
            <a:extLst>
              <a:ext uri="{FF2B5EF4-FFF2-40B4-BE49-F238E27FC236}">
                <a16:creationId xmlns:a16="http://schemas.microsoft.com/office/drawing/2014/main" id="{F7660BC6-F733-411F-9F55-7AE3258B11DD}"/>
              </a:ext>
            </a:extLst>
          </xdr:cNvPr>
          <xdr:cNvCxnSpPr/>
        </xdr:nvCxnSpPr>
        <xdr:spPr>
          <a:xfrm>
            <a:off x="7286625" y="1338263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Straight Connector 970">
            <a:extLst>
              <a:ext uri="{FF2B5EF4-FFF2-40B4-BE49-F238E27FC236}">
                <a16:creationId xmlns:a16="http://schemas.microsoft.com/office/drawing/2014/main" id="{9C0BBE4A-266D-44F3-8C02-F9FAE783B81F}"/>
              </a:ext>
            </a:extLst>
          </xdr:cNvPr>
          <xdr:cNvCxnSpPr/>
        </xdr:nvCxnSpPr>
        <xdr:spPr>
          <a:xfrm flipH="1">
            <a:off x="7239000" y="136207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2" name="Straight Connector 971">
            <a:extLst>
              <a:ext uri="{FF2B5EF4-FFF2-40B4-BE49-F238E27FC236}">
                <a16:creationId xmlns:a16="http://schemas.microsoft.com/office/drawing/2014/main" id="{38751C1D-AE51-479A-896E-C44B7AE27FE3}"/>
              </a:ext>
            </a:extLst>
          </xdr:cNvPr>
          <xdr:cNvCxnSpPr/>
        </xdr:nvCxnSpPr>
        <xdr:spPr>
          <a:xfrm flipH="1">
            <a:off x="7238998" y="207645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Straight Connector 972">
            <a:extLst>
              <a:ext uri="{FF2B5EF4-FFF2-40B4-BE49-F238E27FC236}">
                <a16:creationId xmlns:a16="http://schemas.microsoft.com/office/drawing/2014/main" id="{8B2569A3-04EA-4DD1-BD9B-A3B600C857C9}"/>
              </a:ext>
            </a:extLst>
          </xdr:cNvPr>
          <xdr:cNvCxnSpPr/>
        </xdr:nvCxnSpPr>
        <xdr:spPr>
          <a:xfrm>
            <a:off x="6543675" y="2019300"/>
            <a:ext cx="81915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4" name="Straight Connector 973">
            <a:extLst>
              <a:ext uri="{FF2B5EF4-FFF2-40B4-BE49-F238E27FC236}">
                <a16:creationId xmlns:a16="http://schemas.microsoft.com/office/drawing/2014/main" id="{0672FE76-7F7F-4EBE-B32B-747AC431C282}"/>
              </a:ext>
            </a:extLst>
          </xdr:cNvPr>
          <xdr:cNvCxnSpPr/>
        </xdr:nvCxnSpPr>
        <xdr:spPr>
          <a:xfrm flipH="1">
            <a:off x="7234239" y="198120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5" name="Straight Connector 974">
            <a:extLst>
              <a:ext uri="{FF2B5EF4-FFF2-40B4-BE49-F238E27FC236}">
                <a16:creationId xmlns:a16="http://schemas.microsoft.com/office/drawing/2014/main" id="{3C47A557-7422-44E2-B07D-4AB4A5CA4934}"/>
              </a:ext>
            </a:extLst>
          </xdr:cNvPr>
          <xdr:cNvCxnSpPr/>
        </xdr:nvCxnSpPr>
        <xdr:spPr>
          <a:xfrm flipH="1">
            <a:off x="5757863" y="1543051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6" name="Straight Connector 975">
            <a:extLst>
              <a:ext uri="{FF2B5EF4-FFF2-40B4-BE49-F238E27FC236}">
                <a16:creationId xmlns:a16="http://schemas.microsoft.com/office/drawing/2014/main" id="{E4B94461-0091-4933-B1B8-152B4974AAA8}"/>
              </a:ext>
            </a:extLst>
          </xdr:cNvPr>
          <xdr:cNvCxnSpPr/>
        </xdr:nvCxnSpPr>
        <xdr:spPr>
          <a:xfrm>
            <a:off x="5829300" y="1333498"/>
            <a:ext cx="0" cy="2857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7" name="Straight Connector 976">
            <a:extLst>
              <a:ext uri="{FF2B5EF4-FFF2-40B4-BE49-F238E27FC236}">
                <a16:creationId xmlns:a16="http://schemas.microsoft.com/office/drawing/2014/main" id="{AB4F5EA8-82BE-4F45-80DD-491D30E29CE1}"/>
              </a:ext>
            </a:extLst>
          </xdr:cNvPr>
          <xdr:cNvCxnSpPr/>
        </xdr:nvCxnSpPr>
        <xdr:spPr>
          <a:xfrm flipH="1">
            <a:off x="5791193" y="15001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8" name="Straight Connector 977">
            <a:extLst>
              <a:ext uri="{FF2B5EF4-FFF2-40B4-BE49-F238E27FC236}">
                <a16:creationId xmlns:a16="http://schemas.microsoft.com/office/drawing/2014/main" id="{CFE1FA0A-A8A2-4DFE-8EC0-88AD7DDF0728}"/>
              </a:ext>
            </a:extLst>
          </xdr:cNvPr>
          <xdr:cNvCxnSpPr/>
        </xdr:nvCxnSpPr>
        <xdr:spPr>
          <a:xfrm flipH="1">
            <a:off x="5786431" y="136207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Straight Connector 978">
            <a:extLst>
              <a:ext uri="{FF2B5EF4-FFF2-40B4-BE49-F238E27FC236}">
                <a16:creationId xmlns:a16="http://schemas.microsoft.com/office/drawing/2014/main" id="{56B36A95-44A0-4915-9775-5834AE3A43EA}"/>
              </a:ext>
            </a:extLst>
          </xdr:cNvPr>
          <xdr:cNvCxnSpPr/>
        </xdr:nvCxnSpPr>
        <xdr:spPr>
          <a:xfrm>
            <a:off x="631507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0" name="Straight Connector 979">
            <a:extLst>
              <a:ext uri="{FF2B5EF4-FFF2-40B4-BE49-F238E27FC236}">
                <a16:creationId xmlns:a16="http://schemas.microsoft.com/office/drawing/2014/main" id="{6C08EF72-4162-454A-BF6B-734CA63DBDA2}"/>
              </a:ext>
            </a:extLst>
          </xdr:cNvPr>
          <xdr:cNvCxnSpPr/>
        </xdr:nvCxnSpPr>
        <xdr:spPr>
          <a:xfrm>
            <a:off x="6248400" y="2400300"/>
            <a:ext cx="471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1" name="Straight Connector 980">
            <a:extLst>
              <a:ext uri="{FF2B5EF4-FFF2-40B4-BE49-F238E27FC236}">
                <a16:creationId xmlns:a16="http://schemas.microsoft.com/office/drawing/2014/main" id="{F40E2E83-09B8-4634-A509-D509AF02FB97}"/>
              </a:ext>
            </a:extLst>
          </xdr:cNvPr>
          <xdr:cNvCxnSpPr/>
        </xdr:nvCxnSpPr>
        <xdr:spPr>
          <a:xfrm flipH="1">
            <a:off x="626744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Straight Connector 981">
            <a:extLst>
              <a:ext uri="{FF2B5EF4-FFF2-40B4-BE49-F238E27FC236}">
                <a16:creationId xmlns:a16="http://schemas.microsoft.com/office/drawing/2014/main" id="{35D12E8B-A297-4863-B20E-78BD7716E579}"/>
              </a:ext>
            </a:extLst>
          </xdr:cNvPr>
          <xdr:cNvCxnSpPr/>
        </xdr:nvCxnSpPr>
        <xdr:spPr>
          <a:xfrm>
            <a:off x="663892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3" name="Straight Connector 982">
            <a:extLst>
              <a:ext uri="{FF2B5EF4-FFF2-40B4-BE49-F238E27FC236}">
                <a16:creationId xmlns:a16="http://schemas.microsoft.com/office/drawing/2014/main" id="{21E7C414-FD97-4B15-9406-DC9DD640CE8A}"/>
              </a:ext>
            </a:extLst>
          </xdr:cNvPr>
          <xdr:cNvCxnSpPr/>
        </xdr:nvCxnSpPr>
        <xdr:spPr>
          <a:xfrm flipH="1">
            <a:off x="659129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57150</xdr:colOff>
      <xdr:row>300</xdr:row>
      <xdr:rowOff>138113</xdr:rowOff>
    </xdr:from>
    <xdr:to>
      <xdr:col>31</xdr:col>
      <xdr:colOff>4762</xdr:colOff>
      <xdr:row>307</xdr:row>
      <xdr:rowOff>7585</xdr:rowOff>
    </xdr:to>
    <xdr:grpSp>
      <xdr:nvGrpSpPr>
        <xdr:cNvPr id="166" name="Group 165">
          <a:extLst>
            <a:ext uri="{FF2B5EF4-FFF2-40B4-BE49-F238E27FC236}">
              <a16:creationId xmlns:a16="http://schemas.microsoft.com/office/drawing/2014/main" id="{07E7261D-94B2-4701-AECD-8D17AC8FFB41}"/>
            </a:ext>
          </a:extLst>
        </xdr:cNvPr>
        <xdr:cNvGrpSpPr/>
      </xdr:nvGrpSpPr>
      <xdr:grpSpPr>
        <a:xfrm>
          <a:off x="1190625" y="43543538"/>
          <a:ext cx="3833812" cy="869597"/>
          <a:chOff x="1190625" y="38971538"/>
          <a:chExt cx="3833812" cy="869597"/>
        </a:xfrm>
      </xdr:grpSpPr>
      <xdr:sp macro="" textlink="">
        <xdr:nvSpPr>
          <xdr:cNvPr id="1000" name="Isosceles Triangle 999">
            <a:extLst>
              <a:ext uri="{FF2B5EF4-FFF2-40B4-BE49-F238E27FC236}">
                <a16:creationId xmlns:a16="http://schemas.microsoft.com/office/drawing/2014/main" id="{59F931ED-0DD8-46E2-92F1-FCF74741EB12}"/>
              </a:ext>
            </a:extLst>
          </xdr:cNvPr>
          <xdr:cNvSpPr/>
        </xdr:nvSpPr>
        <xdr:spPr>
          <a:xfrm>
            <a:off x="1190625" y="3942397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01" name="Straight Connector 1000">
            <a:extLst>
              <a:ext uri="{FF2B5EF4-FFF2-40B4-BE49-F238E27FC236}">
                <a16:creationId xmlns:a16="http://schemas.microsoft.com/office/drawing/2014/main" id="{276E21B3-9144-476D-9428-1D266EB33BF2}"/>
              </a:ext>
            </a:extLst>
          </xdr:cNvPr>
          <xdr:cNvCxnSpPr/>
        </xdr:nvCxnSpPr>
        <xdr:spPr>
          <a:xfrm>
            <a:off x="1295400" y="39414450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2" name="Isosceles Triangle 1001">
            <a:extLst>
              <a:ext uri="{FF2B5EF4-FFF2-40B4-BE49-F238E27FC236}">
                <a16:creationId xmlns:a16="http://schemas.microsoft.com/office/drawing/2014/main" id="{77ADA827-A8D0-4360-8E12-ECD3D23DD9BF}"/>
              </a:ext>
            </a:extLst>
          </xdr:cNvPr>
          <xdr:cNvSpPr/>
        </xdr:nvSpPr>
        <xdr:spPr>
          <a:xfrm>
            <a:off x="4119562" y="3942397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03" name="Freeform: Shape 1002">
            <a:extLst>
              <a:ext uri="{FF2B5EF4-FFF2-40B4-BE49-F238E27FC236}">
                <a16:creationId xmlns:a16="http://schemas.microsoft.com/office/drawing/2014/main" id="{F6B4576C-A315-40D1-86B4-5BAE41772E41}"/>
              </a:ext>
            </a:extLst>
          </xdr:cNvPr>
          <xdr:cNvSpPr/>
        </xdr:nvSpPr>
        <xdr:spPr>
          <a:xfrm>
            <a:off x="4210050" y="38971538"/>
            <a:ext cx="809625" cy="442912"/>
          </a:xfrm>
          <a:custGeom>
            <a:avLst/>
            <a:gdLst>
              <a:gd name="connsiteX0" fmla="*/ 0 w 809625"/>
              <a:gd name="connsiteY0" fmla="*/ 0 h 442912"/>
              <a:gd name="connsiteX1" fmla="*/ 304800 w 809625"/>
              <a:gd name="connsiteY1" fmla="*/ 285750 h 442912"/>
              <a:gd name="connsiteX2" fmla="*/ 809625 w 809625"/>
              <a:gd name="connsiteY2" fmla="*/ 442912 h 4429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442912">
                <a:moveTo>
                  <a:pt x="0" y="0"/>
                </a:moveTo>
                <a:cubicBezTo>
                  <a:pt x="84931" y="105965"/>
                  <a:pt x="169863" y="211931"/>
                  <a:pt x="304800" y="285750"/>
                </a:cubicBezTo>
                <a:cubicBezTo>
                  <a:pt x="439737" y="359569"/>
                  <a:pt x="738188" y="418306"/>
                  <a:pt x="809625" y="442912"/>
                </a:cubicBez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04" name="Straight Connector 1003">
            <a:extLst>
              <a:ext uri="{FF2B5EF4-FFF2-40B4-BE49-F238E27FC236}">
                <a16:creationId xmlns:a16="http://schemas.microsoft.com/office/drawing/2014/main" id="{04B82734-5E71-4DC9-8DEB-C333349F748D}"/>
              </a:ext>
            </a:extLst>
          </xdr:cNvPr>
          <xdr:cNvCxnSpPr/>
        </xdr:nvCxnSpPr>
        <xdr:spPr>
          <a:xfrm>
            <a:off x="4371975" y="39152513"/>
            <a:ext cx="0" cy="25241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5" name="Straight Connector 1004">
            <a:extLst>
              <a:ext uri="{FF2B5EF4-FFF2-40B4-BE49-F238E27FC236}">
                <a16:creationId xmlns:a16="http://schemas.microsoft.com/office/drawing/2014/main" id="{48D25404-F11B-4F05-BFBB-610461DA7E98}"/>
              </a:ext>
            </a:extLst>
          </xdr:cNvPr>
          <xdr:cNvCxnSpPr/>
        </xdr:nvCxnSpPr>
        <xdr:spPr>
          <a:xfrm>
            <a:off x="4048125" y="39114413"/>
            <a:ext cx="0" cy="30480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3" name="Freeform: Shape 1012">
            <a:extLst>
              <a:ext uri="{FF2B5EF4-FFF2-40B4-BE49-F238E27FC236}">
                <a16:creationId xmlns:a16="http://schemas.microsoft.com/office/drawing/2014/main" id="{1D8B08C3-848E-4E73-817E-C0DDC4C3CEF5}"/>
              </a:ext>
            </a:extLst>
          </xdr:cNvPr>
          <xdr:cNvSpPr/>
        </xdr:nvSpPr>
        <xdr:spPr>
          <a:xfrm>
            <a:off x="1290638" y="38985826"/>
            <a:ext cx="2919412" cy="855309"/>
          </a:xfrm>
          <a:custGeom>
            <a:avLst/>
            <a:gdLst>
              <a:gd name="connsiteX0" fmla="*/ 0 w 2919412"/>
              <a:gd name="connsiteY0" fmla="*/ 423862 h 855309"/>
              <a:gd name="connsiteX1" fmla="*/ 1466850 w 2919412"/>
              <a:gd name="connsiteY1" fmla="*/ 842962 h 855309"/>
              <a:gd name="connsiteX2" fmla="*/ 2919412 w 2919412"/>
              <a:gd name="connsiteY2" fmla="*/ 0 h 8553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919412" h="855309">
                <a:moveTo>
                  <a:pt x="0" y="423862"/>
                </a:moveTo>
                <a:cubicBezTo>
                  <a:pt x="490140" y="668734"/>
                  <a:pt x="980281" y="913606"/>
                  <a:pt x="1466850" y="842962"/>
                </a:cubicBezTo>
                <a:cubicBezTo>
                  <a:pt x="1953419" y="772318"/>
                  <a:pt x="2436415" y="386159"/>
                  <a:pt x="2919412" y="0"/>
                </a:cubicBez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6</xdr:col>
      <xdr:colOff>109537</xdr:colOff>
      <xdr:row>270</xdr:row>
      <xdr:rowOff>133350</xdr:rowOff>
    </xdr:from>
    <xdr:to>
      <xdr:col>31</xdr:col>
      <xdr:colOff>80963</xdr:colOff>
      <xdr:row>285</xdr:row>
      <xdr:rowOff>90488</xdr:rowOff>
    </xdr:to>
    <xdr:grpSp>
      <xdr:nvGrpSpPr>
        <xdr:cNvPr id="162" name="Group 161">
          <a:extLst>
            <a:ext uri="{FF2B5EF4-FFF2-40B4-BE49-F238E27FC236}">
              <a16:creationId xmlns:a16="http://schemas.microsoft.com/office/drawing/2014/main" id="{E813453C-C02D-4E46-A00D-7F6D37C097E4}"/>
            </a:ext>
          </a:extLst>
        </xdr:cNvPr>
        <xdr:cNvGrpSpPr/>
      </xdr:nvGrpSpPr>
      <xdr:grpSpPr>
        <a:xfrm>
          <a:off x="1081087" y="39252525"/>
          <a:ext cx="4019551" cy="2100263"/>
          <a:chOff x="1081087" y="34680525"/>
          <a:chExt cx="4019551" cy="2100263"/>
        </a:xfrm>
      </xdr:grpSpPr>
      <xdr:sp macro="" textlink="">
        <xdr:nvSpPr>
          <xdr:cNvPr id="901" name="Isosceles Triangle 900">
            <a:extLst>
              <a:ext uri="{FF2B5EF4-FFF2-40B4-BE49-F238E27FC236}">
                <a16:creationId xmlns:a16="http://schemas.microsoft.com/office/drawing/2014/main" id="{20EFA0F4-D0F1-40A0-B0DD-408A08A0157F}"/>
              </a:ext>
            </a:extLst>
          </xdr:cNvPr>
          <xdr:cNvSpPr/>
        </xdr:nvSpPr>
        <xdr:spPr>
          <a:xfrm>
            <a:off x="1195388" y="354139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02" name="Straight Connector 901">
            <a:extLst>
              <a:ext uri="{FF2B5EF4-FFF2-40B4-BE49-F238E27FC236}">
                <a16:creationId xmlns:a16="http://schemas.microsoft.com/office/drawing/2014/main" id="{8007CF61-09E9-4A9C-BD8E-B71083AFD747}"/>
              </a:ext>
            </a:extLst>
          </xdr:cNvPr>
          <xdr:cNvCxnSpPr/>
        </xdr:nvCxnSpPr>
        <xdr:spPr>
          <a:xfrm>
            <a:off x="1300163" y="35404425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03" name="Isosceles Triangle 902">
            <a:extLst>
              <a:ext uri="{FF2B5EF4-FFF2-40B4-BE49-F238E27FC236}">
                <a16:creationId xmlns:a16="http://schemas.microsoft.com/office/drawing/2014/main" id="{90A3D459-1F76-4BF1-BE12-703302A1ECF3}"/>
              </a:ext>
            </a:extLst>
          </xdr:cNvPr>
          <xdr:cNvSpPr/>
        </xdr:nvSpPr>
        <xdr:spPr>
          <a:xfrm>
            <a:off x="4114800" y="354139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04" name="Straight Arrow Connector 903">
            <a:extLst>
              <a:ext uri="{FF2B5EF4-FFF2-40B4-BE49-F238E27FC236}">
                <a16:creationId xmlns:a16="http://schemas.microsoft.com/office/drawing/2014/main" id="{60D818D1-29CF-4609-89F3-9D7EC2A0B81A}"/>
              </a:ext>
            </a:extLst>
          </xdr:cNvPr>
          <xdr:cNvCxnSpPr/>
        </xdr:nvCxnSpPr>
        <xdr:spPr>
          <a:xfrm>
            <a:off x="1295400" y="3517582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5" name="Straight Arrow Connector 904">
            <a:extLst>
              <a:ext uri="{FF2B5EF4-FFF2-40B4-BE49-F238E27FC236}">
                <a16:creationId xmlns:a16="http://schemas.microsoft.com/office/drawing/2014/main" id="{C286BF78-0B83-4330-A7BB-ECB14732B291}"/>
              </a:ext>
            </a:extLst>
          </xdr:cNvPr>
          <xdr:cNvCxnSpPr/>
        </xdr:nvCxnSpPr>
        <xdr:spPr>
          <a:xfrm>
            <a:off x="1457325" y="351710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6" name="Straight Arrow Connector 905">
            <a:extLst>
              <a:ext uri="{FF2B5EF4-FFF2-40B4-BE49-F238E27FC236}">
                <a16:creationId xmlns:a16="http://schemas.microsoft.com/office/drawing/2014/main" id="{2BF48B78-7BC8-47BA-9B0D-B061EA01E623}"/>
              </a:ext>
            </a:extLst>
          </xdr:cNvPr>
          <xdr:cNvCxnSpPr/>
        </xdr:nvCxnSpPr>
        <xdr:spPr>
          <a:xfrm>
            <a:off x="1619250" y="351663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7" name="Straight Arrow Connector 906">
            <a:extLst>
              <a:ext uri="{FF2B5EF4-FFF2-40B4-BE49-F238E27FC236}">
                <a16:creationId xmlns:a16="http://schemas.microsoft.com/office/drawing/2014/main" id="{B19480E5-1DC4-4D7A-850B-75769FB1751C}"/>
              </a:ext>
            </a:extLst>
          </xdr:cNvPr>
          <xdr:cNvCxnSpPr/>
        </xdr:nvCxnSpPr>
        <xdr:spPr>
          <a:xfrm>
            <a:off x="1781175" y="3518058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8" name="Straight Arrow Connector 907">
            <a:extLst>
              <a:ext uri="{FF2B5EF4-FFF2-40B4-BE49-F238E27FC236}">
                <a16:creationId xmlns:a16="http://schemas.microsoft.com/office/drawing/2014/main" id="{54BF9823-F081-4E95-8576-EB67D80BE4CC}"/>
              </a:ext>
            </a:extLst>
          </xdr:cNvPr>
          <xdr:cNvCxnSpPr/>
        </xdr:nvCxnSpPr>
        <xdr:spPr>
          <a:xfrm>
            <a:off x="1943100" y="3517582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9" name="Straight Arrow Connector 908">
            <a:extLst>
              <a:ext uri="{FF2B5EF4-FFF2-40B4-BE49-F238E27FC236}">
                <a16:creationId xmlns:a16="http://schemas.microsoft.com/office/drawing/2014/main" id="{0BE3CC27-6495-459E-B06C-63A31DB1D3D4}"/>
              </a:ext>
            </a:extLst>
          </xdr:cNvPr>
          <xdr:cNvCxnSpPr/>
        </xdr:nvCxnSpPr>
        <xdr:spPr>
          <a:xfrm>
            <a:off x="2105025" y="351710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0" name="Straight Arrow Connector 909">
            <a:extLst>
              <a:ext uri="{FF2B5EF4-FFF2-40B4-BE49-F238E27FC236}">
                <a16:creationId xmlns:a16="http://schemas.microsoft.com/office/drawing/2014/main" id="{2200076C-54C7-4177-B483-018064616D06}"/>
              </a:ext>
            </a:extLst>
          </xdr:cNvPr>
          <xdr:cNvCxnSpPr/>
        </xdr:nvCxnSpPr>
        <xdr:spPr>
          <a:xfrm>
            <a:off x="2266950" y="351663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1" name="Straight Arrow Connector 910">
            <a:extLst>
              <a:ext uri="{FF2B5EF4-FFF2-40B4-BE49-F238E27FC236}">
                <a16:creationId xmlns:a16="http://schemas.microsoft.com/office/drawing/2014/main" id="{44080606-5061-4D34-95E6-C21B970C5397}"/>
              </a:ext>
            </a:extLst>
          </xdr:cNvPr>
          <xdr:cNvCxnSpPr/>
        </xdr:nvCxnSpPr>
        <xdr:spPr>
          <a:xfrm>
            <a:off x="2428875" y="3517582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2" name="Straight Arrow Connector 911">
            <a:extLst>
              <a:ext uri="{FF2B5EF4-FFF2-40B4-BE49-F238E27FC236}">
                <a16:creationId xmlns:a16="http://schemas.microsoft.com/office/drawing/2014/main" id="{F96BAD69-541F-465B-8204-A1729B538685}"/>
              </a:ext>
            </a:extLst>
          </xdr:cNvPr>
          <xdr:cNvCxnSpPr/>
        </xdr:nvCxnSpPr>
        <xdr:spPr>
          <a:xfrm>
            <a:off x="2590800" y="3517106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Straight Arrow Connector 912">
            <a:extLst>
              <a:ext uri="{FF2B5EF4-FFF2-40B4-BE49-F238E27FC236}">
                <a16:creationId xmlns:a16="http://schemas.microsoft.com/office/drawing/2014/main" id="{0EDD25FE-7BCB-497F-B732-B1F7EB6CBA09}"/>
              </a:ext>
            </a:extLst>
          </xdr:cNvPr>
          <xdr:cNvCxnSpPr/>
        </xdr:nvCxnSpPr>
        <xdr:spPr>
          <a:xfrm>
            <a:off x="2752725" y="351663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4" name="Straight Arrow Connector 913">
            <a:extLst>
              <a:ext uri="{FF2B5EF4-FFF2-40B4-BE49-F238E27FC236}">
                <a16:creationId xmlns:a16="http://schemas.microsoft.com/office/drawing/2014/main" id="{0C8DEE54-8BC4-42D2-9A45-151A4F97D8A4}"/>
              </a:ext>
            </a:extLst>
          </xdr:cNvPr>
          <xdr:cNvCxnSpPr/>
        </xdr:nvCxnSpPr>
        <xdr:spPr>
          <a:xfrm>
            <a:off x="2914650" y="351615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5" name="Straight Arrow Connector 914">
            <a:extLst>
              <a:ext uri="{FF2B5EF4-FFF2-40B4-BE49-F238E27FC236}">
                <a16:creationId xmlns:a16="http://schemas.microsoft.com/office/drawing/2014/main" id="{34129503-501B-4A58-868A-7890BE861FC5}"/>
              </a:ext>
            </a:extLst>
          </xdr:cNvPr>
          <xdr:cNvCxnSpPr/>
        </xdr:nvCxnSpPr>
        <xdr:spPr>
          <a:xfrm>
            <a:off x="3076575" y="3518058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Straight Arrow Connector 915">
            <a:extLst>
              <a:ext uri="{FF2B5EF4-FFF2-40B4-BE49-F238E27FC236}">
                <a16:creationId xmlns:a16="http://schemas.microsoft.com/office/drawing/2014/main" id="{C31DAB93-34B6-4FD5-97DE-5774D43C0BF9}"/>
              </a:ext>
            </a:extLst>
          </xdr:cNvPr>
          <xdr:cNvCxnSpPr/>
        </xdr:nvCxnSpPr>
        <xdr:spPr>
          <a:xfrm>
            <a:off x="3238500" y="3517582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7" name="Straight Arrow Connector 916">
            <a:extLst>
              <a:ext uri="{FF2B5EF4-FFF2-40B4-BE49-F238E27FC236}">
                <a16:creationId xmlns:a16="http://schemas.microsoft.com/office/drawing/2014/main" id="{D388E420-668D-444A-BF9C-DE8C152199C5}"/>
              </a:ext>
            </a:extLst>
          </xdr:cNvPr>
          <xdr:cNvCxnSpPr/>
        </xdr:nvCxnSpPr>
        <xdr:spPr>
          <a:xfrm>
            <a:off x="3400425" y="351710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8" name="Straight Arrow Connector 917">
            <a:extLst>
              <a:ext uri="{FF2B5EF4-FFF2-40B4-BE49-F238E27FC236}">
                <a16:creationId xmlns:a16="http://schemas.microsoft.com/office/drawing/2014/main" id="{E46CC64A-B164-40CE-BE70-B53F1E7DA228}"/>
              </a:ext>
            </a:extLst>
          </xdr:cNvPr>
          <xdr:cNvCxnSpPr/>
        </xdr:nvCxnSpPr>
        <xdr:spPr>
          <a:xfrm>
            <a:off x="3562350" y="351663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9" name="Straight Arrow Connector 918">
            <a:extLst>
              <a:ext uri="{FF2B5EF4-FFF2-40B4-BE49-F238E27FC236}">
                <a16:creationId xmlns:a16="http://schemas.microsoft.com/office/drawing/2014/main" id="{81140D49-34BD-4D96-BB5E-1AF77E02D8F7}"/>
              </a:ext>
            </a:extLst>
          </xdr:cNvPr>
          <xdr:cNvCxnSpPr/>
        </xdr:nvCxnSpPr>
        <xdr:spPr>
          <a:xfrm>
            <a:off x="3724275" y="3518058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0" name="Straight Arrow Connector 919">
            <a:extLst>
              <a:ext uri="{FF2B5EF4-FFF2-40B4-BE49-F238E27FC236}">
                <a16:creationId xmlns:a16="http://schemas.microsoft.com/office/drawing/2014/main" id="{AA50DE90-150E-4838-B4F3-21063533724E}"/>
              </a:ext>
            </a:extLst>
          </xdr:cNvPr>
          <xdr:cNvCxnSpPr/>
        </xdr:nvCxnSpPr>
        <xdr:spPr>
          <a:xfrm>
            <a:off x="3886200" y="3517582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1" name="Straight Arrow Connector 920">
            <a:extLst>
              <a:ext uri="{FF2B5EF4-FFF2-40B4-BE49-F238E27FC236}">
                <a16:creationId xmlns:a16="http://schemas.microsoft.com/office/drawing/2014/main" id="{7149790D-58A9-43E2-8EAB-4618D9B55759}"/>
              </a:ext>
            </a:extLst>
          </xdr:cNvPr>
          <xdr:cNvCxnSpPr/>
        </xdr:nvCxnSpPr>
        <xdr:spPr>
          <a:xfrm>
            <a:off x="4048125" y="3517106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2" name="Straight Arrow Connector 921">
            <a:extLst>
              <a:ext uri="{FF2B5EF4-FFF2-40B4-BE49-F238E27FC236}">
                <a16:creationId xmlns:a16="http://schemas.microsoft.com/office/drawing/2014/main" id="{42C813C8-8897-4A11-A65C-B981BA414BF9}"/>
              </a:ext>
            </a:extLst>
          </xdr:cNvPr>
          <xdr:cNvCxnSpPr/>
        </xdr:nvCxnSpPr>
        <xdr:spPr>
          <a:xfrm>
            <a:off x="4210050" y="35061525"/>
            <a:ext cx="0" cy="31908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3" name="Straight Arrow Connector 922">
            <a:extLst>
              <a:ext uri="{FF2B5EF4-FFF2-40B4-BE49-F238E27FC236}">
                <a16:creationId xmlns:a16="http://schemas.microsoft.com/office/drawing/2014/main" id="{6B80EF04-DEB5-48C3-8912-FF3DF949F7BE}"/>
              </a:ext>
            </a:extLst>
          </xdr:cNvPr>
          <xdr:cNvCxnSpPr/>
        </xdr:nvCxnSpPr>
        <xdr:spPr>
          <a:xfrm>
            <a:off x="4371975" y="35066288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4" name="Straight Arrow Connector 923">
            <a:extLst>
              <a:ext uri="{FF2B5EF4-FFF2-40B4-BE49-F238E27FC236}">
                <a16:creationId xmlns:a16="http://schemas.microsoft.com/office/drawing/2014/main" id="{7F6DA253-C6A5-4975-B523-AD6C67C877BB}"/>
              </a:ext>
            </a:extLst>
          </xdr:cNvPr>
          <xdr:cNvCxnSpPr/>
        </xdr:nvCxnSpPr>
        <xdr:spPr>
          <a:xfrm>
            <a:off x="4533900" y="35071050"/>
            <a:ext cx="0" cy="32385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5" name="Straight Arrow Connector 924">
            <a:extLst>
              <a:ext uri="{FF2B5EF4-FFF2-40B4-BE49-F238E27FC236}">
                <a16:creationId xmlns:a16="http://schemas.microsoft.com/office/drawing/2014/main" id="{7B38A199-A32B-401B-B4E7-3BAEC120444F}"/>
              </a:ext>
            </a:extLst>
          </xdr:cNvPr>
          <xdr:cNvCxnSpPr/>
        </xdr:nvCxnSpPr>
        <xdr:spPr>
          <a:xfrm>
            <a:off x="4695825" y="35080575"/>
            <a:ext cx="0" cy="3095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6" name="Straight Arrow Connector 925">
            <a:extLst>
              <a:ext uri="{FF2B5EF4-FFF2-40B4-BE49-F238E27FC236}">
                <a16:creationId xmlns:a16="http://schemas.microsoft.com/office/drawing/2014/main" id="{664FB538-ECA5-40E5-802B-B071FD3B99B3}"/>
              </a:ext>
            </a:extLst>
          </xdr:cNvPr>
          <xdr:cNvCxnSpPr/>
        </xdr:nvCxnSpPr>
        <xdr:spPr>
          <a:xfrm>
            <a:off x="4857750" y="35071050"/>
            <a:ext cx="0" cy="31432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7" name="Straight Arrow Connector 926">
            <a:extLst>
              <a:ext uri="{FF2B5EF4-FFF2-40B4-BE49-F238E27FC236}">
                <a16:creationId xmlns:a16="http://schemas.microsoft.com/office/drawing/2014/main" id="{BA35F595-D0D7-4A0D-A4E4-BD13CD217C5F}"/>
              </a:ext>
            </a:extLst>
          </xdr:cNvPr>
          <xdr:cNvCxnSpPr/>
        </xdr:nvCxnSpPr>
        <xdr:spPr>
          <a:xfrm>
            <a:off x="5019675" y="34680525"/>
            <a:ext cx="0" cy="719139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8" name="Straight Connector 927">
            <a:extLst>
              <a:ext uri="{FF2B5EF4-FFF2-40B4-BE49-F238E27FC236}">
                <a16:creationId xmlns:a16="http://schemas.microsoft.com/office/drawing/2014/main" id="{9B0E9156-5CBB-4822-A704-A46D04972AF6}"/>
              </a:ext>
            </a:extLst>
          </xdr:cNvPr>
          <xdr:cNvCxnSpPr/>
        </xdr:nvCxnSpPr>
        <xdr:spPr>
          <a:xfrm>
            <a:off x="1295400" y="35175825"/>
            <a:ext cx="29146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9" name="Straight Arrow Connector 928">
            <a:extLst>
              <a:ext uri="{FF2B5EF4-FFF2-40B4-BE49-F238E27FC236}">
                <a16:creationId xmlns:a16="http://schemas.microsoft.com/office/drawing/2014/main" id="{39713241-F420-4DED-9D2B-76E67B328D14}"/>
              </a:ext>
            </a:extLst>
          </xdr:cNvPr>
          <xdr:cNvCxnSpPr/>
        </xdr:nvCxnSpPr>
        <xdr:spPr>
          <a:xfrm flipV="1">
            <a:off x="1295400" y="35556826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0" name="Straight Arrow Connector 929">
            <a:extLst>
              <a:ext uri="{FF2B5EF4-FFF2-40B4-BE49-F238E27FC236}">
                <a16:creationId xmlns:a16="http://schemas.microsoft.com/office/drawing/2014/main" id="{6CA28B6D-717C-4339-9BC4-45044E05A46D}"/>
              </a:ext>
            </a:extLst>
          </xdr:cNvPr>
          <xdr:cNvCxnSpPr/>
        </xdr:nvCxnSpPr>
        <xdr:spPr>
          <a:xfrm flipV="1">
            <a:off x="4210050" y="35556826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Straight Connector 930">
            <a:extLst>
              <a:ext uri="{FF2B5EF4-FFF2-40B4-BE49-F238E27FC236}">
                <a16:creationId xmlns:a16="http://schemas.microsoft.com/office/drawing/2014/main" id="{6CBF7449-C1E3-43D3-B0EC-62A54981F605}"/>
              </a:ext>
            </a:extLst>
          </xdr:cNvPr>
          <xdr:cNvCxnSpPr/>
        </xdr:nvCxnSpPr>
        <xdr:spPr>
          <a:xfrm>
            <a:off x="1214438" y="36404550"/>
            <a:ext cx="38862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2" name="Straight Connector 931">
            <a:extLst>
              <a:ext uri="{FF2B5EF4-FFF2-40B4-BE49-F238E27FC236}">
                <a16:creationId xmlns:a16="http://schemas.microsoft.com/office/drawing/2014/main" id="{A4335DFA-E3A7-4648-9065-B4B930F52DD8}"/>
              </a:ext>
            </a:extLst>
          </xdr:cNvPr>
          <xdr:cNvCxnSpPr/>
        </xdr:nvCxnSpPr>
        <xdr:spPr>
          <a:xfrm>
            <a:off x="1295400" y="36185475"/>
            <a:ext cx="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3" name="Straight Connector 932">
            <a:extLst>
              <a:ext uri="{FF2B5EF4-FFF2-40B4-BE49-F238E27FC236}">
                <a16:creationId xmlns:a16="http://schemas.microsoft.com/office/drawing/2014/main" id="{AD9478DF-70AA-427E-A51A-F0404D1BC5CC}"/>
              </a:ext>
            </a:extLst>
          </xdr:cNvPr>
          <xdr:cNvCxnSpPr/>
        </xdr:nvCxnSpPr>
        <xdr:spPr>
          <a:xfrm flipH="1">
            <a:off x="1247775" y="3635692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4" name="Straight Connector 933">
            <a:extLst>
              <a:ext uri="{FF2B5EF4-FFF2-40B4-BE49-F238E27FC236}">
                <a16:creationId xmlns:a16="http://schemas.microsoft.com/office/drawing/2014/main" id="{BBC75654-025A-40AF-B47A-7268883152C9}"/>
              </a:ext>
            </a:extLst>
          </xdr:cNvPr>
          <xdr:cNvCxnSpPr/>
        </xdr:nvCxnSpPr>
        <xdr:spPr>
          <a:xfrm>
            <a:off x="4210050" y="36166425"/>
            <a:ext cx="0" cy="319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5" name="Straight Connector 934">
            <a:extLst>
              <a:ext uri="{FF2B5EF4-FFF2-40B4-BE49-F238E27FC236}">
                <a16:creationId xmlns:a16="http://schemas.microsoft.com/office/drawing/2014/main" id="{5113C229-5063-4342-8A86-43EA6CE74FB2}"/>
              </a:ext>
            </a:extLst>
          </xdr:cNvPr>
          <xdr:cNvCxnSpPr/>
        </xdr:nvCxnSpPr>
        <xdr:spPr>
          <a:xfrm flipH="1">
            <a:off x="4162425" y="3635692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6" name="Straight Connector 935">
            <a:extLst>
              <a:ext uri="{FF2B5EF4-FFF2-40B4-BE49-F238E27FC236}">
                <a16:creationId xmlns:a16="http://schemas.microsoft.com/office/drawing/2014/main" id="{D6E9F165-8E82-4791-8D7D-41B8BABFA497}"/>
              </a:ext>
            </a:extLst>
          </xdr:cNvPr>
          <xdr:cNvCxnSpPr/>
        </xdr:nvCxnSpPr>
        <xdr:spPr>
          <a:xfrm>
            <a:off x="5019675" y="35480626"/>
            <a:ext cx="0" cy="13001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7" name="Straight Connector 936">
            <a:extLst>
              <a:ext uri="{FF2B5EF4-FFF2-40B4-BE49-F238E27FC236}">
                <a16:creationId xmlns:a16="http://schemas.microsoft.com/office/drawing/2014/main" id="{0D507DBE-6EDA-4DAA-B753-C21EF9516110}"/>
              </a:ext>
            </a:extLst>
          </xdr:cNvPr>
          <xdr:cNvCxnSpPr/>
        </xdr:nvCxnSpPr>
        <xdr:spPr>
          <a:xfrm flipH="1">
            <a:off x="4972050" y="36352164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8" name="Straight Connector 937">
            <a:extLst>
              <a:ext uri="{FF2B5EF4-FFF2-40B4-BE49-F238E27FC236}">
                <a16:creationId xmlns:a16="http://schemas.microsoft.com/office/drawing/2014/main" id="{61D05892-6BF9-4EB6-9FB8-E386A5F6AD6C}"/>
              </a:ext>
            </a:extLst>
          </xdr:cNvPr>
          <xdr:cNvCxnSpPr/>
        </xdr:nvCxnSpPr>
        <xdr:spPr>
          <a:xfrm>
            <a:off x="1195388" y="36690300"/>
            <a:ext cx="3905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9" name="Straight Connector 938">
            <a:extLst>
              <a:ext uri="{FF2B5EF4-FFF2-40B4-BE49-F238E27FC236}">
                <a16:creationId xmlns:a16="http://schemas.microsoft.com/office/drawing/2014/main" id="{59B7A5A9-5D64-4202-A461-E350C064E800}"/>
              </a:ext>
            </a:extLst>
          </xdr:cNvPr>
          <xdr:cNvCxnSpPr/>
        </xdr:nvCxnSpPr>
        <xdr:spPr>
          <a:xfrm flipH="1">
            <a:off x="1247775" y="3664267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Straight Connector 939">
            <a:extLst>
              <a:ext uri="{FF2B5EF4-FFF2-40B4-BE49-F238E27FC236}">
                <a16:creationId xmlns:a16="http://schemas.microsoft.com/office/drawing/2014/main" id="{1E8E9554-D5DD-4607-A4F4-9F2871D983E8}"/>
              </a:ext>
            </a:extLst>
          </xdr:cNvPr>
          <xdr:cNvCxnSpPr/>
        </xdr:nvCxnSpPr>
        <xdr:spPr>
          <a:xfrm flipH="1">
            <a:off x="4972050" y="36637914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1" name="Straight Connector 940">
            <a:extLst>
              <a:ext uri="{FF2B5EF4-FFF2-40B4-BE49-F238E27FC236}">
                <a16:creationId xmlns:a16="http://schemas.microsoft.com/office/drawing/2014/main" id="{EEF0999C-E890-42C9-907C-49D6514AF4BC}"/>
              </a:ext>
            </a:extLst>
          </xdr:cNvPr>
          <xdr:cNvCxnSpPr/>
        </xdr:nvCxnSpPr>
        <xdr:spPr>
          <a:xfrm>
            <a:off x="1133476" y="35990212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2" name="Straight Connector 941">
            <a:extLst>
              <a:ext uri="{FF2B5EF4-FFF2-40B4-BE49-F238E27FC236}">
                <a16:creationId xmlns:a16="http://schemas.microsoft.com/office/drawing/2014/main" id="{DDFCA6EA-8191-4693-8D12-01679FF1A708}"/>
              </a:ext>
            </a:extLst>
          </xdr:cNvPr>
          <xdr:cNvCxnSpPr/>
        </xdr:nvCxnSpPr>
        <xdr:spPr>
          <a:xfrm>
            <a:off x="1081087" y="36118800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3" name="Straight Connector 942">
            <a:extLst>
              <a:ext uri="{FF2B5EF4-FFF2-40B4-BE49-F238E27FC236}">
                <a16:creationId xmlns:a16="http://schemas.microsoft.com/office/drawing/2014/main" id="{22511590-0C58-4E8F-A205-EAFDEAE50956}"/>
              </a:ext>
            </a:extLst>
          </xdr:cNvPr>
          <xdr:cNvCxnSpPr/>
        </xdr:nvCxnSpPr>
        <xdr:spPr>
          <a:xfrm flipH="1">
            <a:off x="1090612" y="360806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4" name="Straight Connector 943">
            <a:extLst>
              <a:ext uri="{FF2B5EF4-FFF2-40B4-BE49-F238E27FC236}">
                <a16:creationId xmlns:a16="http://schemas.microsoft.com/office/drawing/2014/main" id="{B523DA8A-8BB6-485B-B362-D6DBD65CFED0}"/>
              </a:ext>
            </a:extLst>
          </xdr:cNvPr>
          <xdr:cNvCxnSpPr/>
        </xdr:nvCxnSpPr>
        <xdr:spPr>
          <a:xfrm>
            <a:off x="1457325" y="35990211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5" name="Straight Connector 944">
            <a:extLst>
              <a:ext uri="{FF2B5EF4-FFF2-40B4-BE49-F238E27FC236}">
                <a16:creationId xmlns:a16="http://schemas.microsoft.com/office/drawing/2014/main" id="{823BAFB3-3557-48D1-838E-73EC96746E2A}"/>
              </a:ext>
            </a:extLst>
          </xdr:cNvPr>
          <xdr:cNvCxnSpPr/>
        </xdr:nvCxnSpPr>
        <xdr:spPr>
          <a:xfrm flipH="1">
            <a:off x="1414461" y="360806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6" name="Straight Connector 945">
            <a:extLst>
              <a:ext uri="{FF2B5EF4-FFF2-40B4-BE49-F238E27FC236}">
                <a16:creationId xmlns:a16="http://schemas.microsoft.com/office/drawing/2014/main" id="{A9932648-EECD-4769-9519-D17B0FD411E3}"/>
              </a:ext>
            </a:extLst>
          </xdr:cNvPr>
          <xdr:cNvCxnSpPr/>
        </xdr:nvCxnSpPr>
        <xdr:spPr>
          <a:xfrm>
            <a:off x="4048126" y="35990212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7" name="Straight Connector 946">
            <a:extLst>
              <a:ext uri="{FF2B5EF4-FFF2-40B4-BE49-F238E27FC236}">
                <a16:creationId xmlns:a16="http://schemas.microsoft.com/office/drawing/2014/main" id="{B9E28631-3460-4ECB-B45F-0A4F49417D18}"/>
              </a:ext>
            </a:extLst>
          </xdr:cNvPr>
          <xdr:cNvCxnSpPr/>
        </xdr:nvCxnSpPr>
        <xdr:spPr>
          <a:xfrm>
            <a:off x="3995737" y="36118800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8" name="Straight Connector 947">
            <a:extLst>
              <a:ext uri="{FF2B5EF4-FFF2-40B4-BE49-F238E27FC236}">
                <a16:creationId xmlns:a16="http://schemas.microsoft.com/office/drawing/2014/main" id="{B6B261CD-4A3D-4E12-BDB2-D23B8234C721}"/>
              </a:ext>
            </a:extLst>
          </xdr:cNvPr>
          <xdr:cNvCxnSpPr/>
        </xdr:nvCxnSpPr>
        <xdr:spPr>
          <a:xfrm flipH="1">
            <a:off x="4005262" y="360806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9" name="Straight Connector 948">
            <a:extLst>
              <a:ext uri="{FF2B5EF4-FFF2-40B4-BE49-F238E27FC236}">
                <a16:creationId xmlns:a16="http://schemas.microsoft.com/office/drawing/2014/main" id="{BB78AA5F-3434-46F2-A007-9218336427D2}"/>
              </a:ext>
            </a:extLst>
          </xdr:cNvPr>
          <xdr:cNvCxnSpPr/>
        </xdr:nvCxnSpPr>
        <xdr:spPr>
          <a:xfrm>
            <a:off x="4371975" y="35990211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0" name="Straight Connector 949">
            <a:extLst>
              <a:ext uri="{FF2B5EF4-FFF2-40B4-BE49-F238E27FC236}">
                <a16:creationId xmlns:a16="http://schemas.microsoft.com/office/drawing/2014/main" id="{A740A3FF-2FF8-462E-A545-E1DA3D638167}"/>
              </a:ext>
            </a:extLst>
          </xdr:cNvPr>
          <xdr:cNvCxnSpPr/>
        </xdr:nvCxnSpPr>
        <xdr:spPr>
          <a:xfrm flipH="1">
            <a:off x="4329111" y="360806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4" name="Straight Connector 1013">
            <a:extLst>
              <a:ext uri="{FF2B5EF4-FFF2-40B4-BE49-F238E27FC236}">
                <a16:creationId xmlns:a16="http://schemas.microsoft.com/office/drawing/2014/main" id="{74CC9965-A240-41CF-B027-765D9E73665B}"/>
              </a:ext>
            </a:extLst>
          </xdr:cNvPr>
          <xdr:cNvCxnSpPr/>
        </xdr:nvCxnSpPr>
        <xdr:spPr>
          <a:xfrm>
            <a:off x="4214812" y="35066288"/>
            <a:ext cx="8048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57150</xdr:colOff>
      <xdr:row>288</xdr:row>
      <xdr:rowOff>119063</xdr:rowOff>
    </xdr:from>
    <xdr:to>
      <xdr:col>31</xdr:col>
      <xdr:colOff>4762</xdr:colOff>
      <xdr:row>298</xdr:row>
      <xdr:rowOff>90488</xdr:rowOff>
    </xdr:to>
    <xdr:grpSp>
      <xdr:nvGrpSpPr>
        <xdr:cNvPr id="164" name="Group 163">
          <a:extLst>
            <a:ext uri="{FF2B5EF4-FFF2-40B4-BE49-F238E27FC236}">
              <a16:creationId xmlns:a16="http://schemas.microsoft.com/office/drawing/2014/main" id="{6B441178-DF61-4C53-BB6E-C9E209B51019}"/>
            </a:ext>
          </a:extLst>
        </xdr:cNvPr>
        <xdr:cNvGrpSpPr/>
      </xdr:nvGrpSpPr>
      <xdr:grpSpPr>
        <a:xfrm>
          <a:off x="1190625" y="41809988"/>
          <a:ext cx="3833812" cy="1400175"/>
          <a:chOff x="1190625" y="37237988"/>
          <a:chExt cx="3833812" cy="1400175"/>
        </a:xfrm>
      </xdr:grpSpPr>
      <xdr:sp macro="" textlink="">
        <xdr:nvSpPr>
          <xdr:cNvPr id="984" name="Isosceles Triangle 983">
            <a:extLst>
              <a:ext uri="{FF2B5EF4-FFF2-40B4-BE49-F238E27FC236}">
                <a16:creationId xmlns:a16="http://schemas.microsoft.com/office/drawing/2014/main" id="{5BA51460-53E8-4CDD-BFA8-744F78FEFA61}"/>
              </a:ext>
            </a:extLst>
          </xdr:cNvPr>
          <xdr:cNvSpPr/>
        </xdr:nvSpPr>
        <xdr:spPr>
          <a:xfrm>
            <a:off x="1190625" y="3770947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85" name="Straight Connector 984">
            <a:extLst>
              <a:ext uri="{FF2B5EF4-FFF2-40B4-BE49-F238E27FC236}">
                <a16:creationId xmlns:a16="http://schemas.microsoft.com/office/drawing/2014/main" id="{337B1E56-0CFC-4F8E-8555-A944409C4062}"/>
              </a:ext>
            </a:extLst>
          </xdr:cNvPr>
          <xdr:cNvCxnSpPr/>
        </xdr:nvCxnSpPr>
        <xdr:spPr>
          <a:xfrm>
            <a:off x="1295400" y="37699950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86" name="Isosceles Triangle 985">
            <a:extLst>
              <a:ext uri="{FF2B5EF4-FFF2-40B4-BE49-F238E27FC236}">
                <a16:creationId xmlns:a16="http://schemas.microsoft.com/office/drawing/2014/main" id="{F36CF010-2982-40F3-8170-5868001BD2FD}"/>
              </a:ext>
            </a:extLst>
          </xdr:cNvPr>
          <xdr:cNvSpPr/>
        </xdr:nvSpPr>
        <xdr:spPr>
          <a:xfrm>
            <a:off x="4119562" y="3770947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88" name="Straight Connector 987">
            <a:extLst>
              <a:ext uri="{FF2B5EF4-FFF2-40B4-BE49-F238E27FC236}">
                <a16:creationId xmlns:a16="http://schemas.microsoft.com/office/drawing/2014/main" id="{2DC8B9BA-9F52-4131-9170-1FD39D1D6108}"/>
              </a:ext>
            </a:extLst>
          </xdr:cNvPr>
          <xdr:cNvCxnSpPr/>
        </xdr:nvCxnSpPr>
        <xdr:spPr>
          <a:xfrm>
            <a:off x="1457325" y="37323713"/>
            <a:ext cx="0" cy="37147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9" name="Straight Connector 988">
            <a:extLst>
              <a:ext uri="{FF2B5EF4-FFF2-40B4-BE49-F238E27FC236}">
                <a16:creationId xmlns:a16="http://schemas.microsoft.com/office/drawing/2014/main" id="{8D8FBBBA-3963-403B-8267-E5AFE22B5649}"/>
              </a:ext>
            </a:extLst>
          </xdr:cNvPr>
          <xdr:cNvCxnSpPr/>
        </xdr:nvCxnSpPr>
        <xdr:spPr>
          <a:xfrm>
            <a:off x="1781175" y="37414200"/>
            <a:ext cx="0" cy="2857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0" name="Straight Connector 989">
            <a:extLst>
              <a:ext uri="{FF2B5EF4-FFF2-40B4-BE49-F238E27FC236}">
                <a16:creationId xmlns:a16="http://schemas.microsoft.com/office/drawing/2014/main" id="{2A733E0A-EDE5-41EC-ACBD-5929F7EC9419}"/>
              </a:ext>
            </a:extLst>
          </xdr:cNvPr>
          <xdr:cNvCxnSpPr/>
        </xdr:nvCxnSpPr>
        <xdr:spPr>
          <a:xfrm>
            <a:off x="2105025" y="37495163"/>
            <a:ext cx="0" cy="1952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1" name="Straight Connector 990">
            <a:extLst>
              <a:ext uri="{FF2B5EF4-FFF2-40B4-BE49-F238E27FC236}">
                <a16:creationId xmlns:a16="http://schemas.microsoft.com/office/drawing/2014/main" id="{963F6985-FE78-46C6-80B1-1C2BA8A0F931}"/>
              </a:ext>
            </a:extLst>
          </xdr:cNvPr>
          <xdr:cNvCxnSpPr/>
        </xdr:nvCxnSpPr>
        <xdr:spPr>
          <a:xfrm>
            <a:off x="4048125" y="37704712"/>
            <a:ext cx="0" cy="37147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2" name="Straight Connector 991">
            <a:extLst>
              <a:ext uri="{FF2B5EF4-FFF2-40B4-BE49-F238E27FC236}">
                <a16:creationId xmlns:a16="http://schemas.microsoft.com/office/drawing/2014/main" id="{FE752D1C-C460-4BDB-B3A7-064FE98B2F84}"/>
              </a:ext>
            </a:extLst>
          </xdr:cNvPr>
          <xdr:cNvCxnSpPr/>
        </xdr:nvCxnSpPr>
        <xdr:spPr>
          <a:xfrm>
            <a:off x="3724275" y="37695186"/>
            <a:ext cx="0" cy="2857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3" name="Straight Connector 992">
            <a:extLst>
              <a:ext uri="{FF2B5EF4-FFF2-40B4-BE49-F238E27FC236}">
                <a16:creationId xmlns:a16="http://schemas.microsoft.com/office/drawing/2014/main" id="{B7A90576-C045-4706-82E9-85F02DA8A5BB}"/>
              </a:ext>
            </a:extLst>
          </xdr:cNvPr>
          <xdr:cNvCxnSpPr/>
        </xdr:nvCxnSpPr>
        <xdr:spPr>
          <a:xfrm>
            <a:off x="3400425" y="37695187"/>
            <a:ext cx="0" cy="19526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4" name="Straight Connector 993">
            <a:extLst>
              <a:ext uri="{FF2B5EF4-FFF2-40B4-BE49-F238E27FC236}">
                <a16:creationId xmlns:a16="http://schemas.microsoft.com/office/drawing/2014/main" id="{E9E44314-8976-4B10-92B4-5CA23700373F}"/>
              </a:ext>
            </a:extLst>
          </xdr:cNvPr>
          <xdr:cNvCxnSpPr/>
        </xdr:nvCxnSpPr>
        <xdr:spPr>
          <a:xfrm flipV="1">
            <a:off x="1457325" y="37247513"/>
            <a:ext cx="442913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5" name="Straight Connector 994">
            <a:extLst>
              <a:ext uri="{FF2B5EF4-FFF2-40B4-BE49-F238E27FC236}">
                <a16:creationId xmlns:a16="http://schemas.microsoft.com/office/drawing/2014/main" id="{8588E8D5-958D-4DC4-8B80-AC5326B76B46}"/>
              </a:ext>
            </a:extLst>
          </xdr:cNvPr>
          <xdr:cNvCxnSpPr/>
        </xdr:nvCxnSpPr>
        <xdr:spPr>
          <a:xfrm flipV="1">
            <a:off x="1776413" y="37385625"/>
            <a:ext cx="266700" cy="1666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6" name="Straight Connector 995">
            <a:extLst>
              <a:ext uri="{FF2B5EF4-FFF2-40B4-BE49-F238E27FC236}">
                <a16:creationId xmlns:a16="http://schemas.microsoft.com/office/drawing/2014/main" id="{87C928E7-B9D8-41F7-A1A3-BD00FF7CDC86}"/>
              </a:ext>
            </a:extLst>
          </xdr:cNvPr>
          <xdr:cNvCxnSpPr/>
        </xdr:nvCxnSpPr>
        <xdr:spPr>
          <a:xfrm flipV="1">
            <a:off x="2105025" y="37499925"/>
            <a:ext cx="247650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7" name="Straight Connector 996">
            <a:extLst>
              <a:ext uri="{FF2B5EF4-FFF2-40B4-BE49-F238E27FC236}">
                <a16:creationId xmlns:a16="http://schemas.microsoft.com/office/drawing/2014/main" id="{ABB6A55A-2F42-4237-A2AC-A852899A7ABA}"/>
              </a:ext>
            </a:extLst>
          </xdr:cNvPr>
          <xdr:cNvCxnSpPr/>
        </xdr:nvCxnSpPr>
        <xdr:spPr>
          <a:xfrm flipV="1">
            <a:off x="3657600" y="37961888"/>
            <a:ext cx="390525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8" name="Straight Connector 997">
            <a:extLst>
              <a:ext uri="{FF2B5EF4-FFF2-40B4-BE49-F238E27FC236}">
                <a16:creationId xmlns:a16="http://schemas.microsoft.com/office/drawing/2014/main" id="{802A4587-E0E9-4720-8798-7946C784E17E}"/>
              </a:ext>
            </a:extLst>
          </xdr:cNvPr>
          <xdr:cNvCxnSpPr/>
        </xdr:nvCxnSpPr>
        <xdr:spPr>
          <a:xfrm flipH="1">
            <a:off x="3514725" y="37842825"/>
            <a:ext cx="214313" cy="1666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9" name="Straight Connector 998">
            <a:extLst>
              <a:ext uri="{FF2B5EF4-FFF2-40B4-BE49-F238E27FC236}">
                <a16:creationId xmlns:a16="http://schemas.microsoft.com/office/drawing/2014/main" id="{76D54276-441E-4EF4-925E-4606608393EB}"/>
              </a:ext>
            </a:extLst>
          </xdr:cNvPr>
          <xdr:cNvCxnSpPr/>
        </xdr:nvCxnSpPr>
        <xdr:spPr>
          <a:xfrm>
            <a:off x="4371975" y="37285613"/>
            <a:ext cx="0" cy="40481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Straight Connector 1005">
            <a:extLst>
              <a:ext uri="{FF2B5EF4-FFF2-40B4-BE49-F238E27FC236}">
                <a16:creationId xmlns:a16="http://schemas.microsoft.com/office/drawing/2014/main" id="{6985006A-A414-4C13-88E9-DCB73CDA4097}"/>
              </a:ext>
            </a:extLst>
          </xdr:cNvPr>
          <xdr:cNvCxnSpPr/>
        </xdr:nvCxnSpPr>
        <xdr:spPr>
          <a:xfrm>
            <a:off x="1295400" y="37919025"/>
            <a:ext cx="0" cy="719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7" name="Straight Connector 1006">
            <a:extLst>
              <a:ext uri="{FF2B5EF4-FFF2-40B4-BE49-F238E27FC236}">
                <a16:creationId xmlns:a16="http://schemas.microsoft.com/office/drawing/2014/main" id="{941E7B67-6FAD-4AB9-B8C2-936C417A5ACB}"/>
              </a:ext>
            </a:extLst>
          </xdr:cNvPr>
          <xdr:cNvCxnSpPr/>
        </xdr:nvCxnSpPr>
        <xdr:spPr>
          <a:xfrm>
            <a:off x="1209672" y="38547675"/>
            <a:ext cx="308134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8" name="Straight Connector 1007">
            <a:extLst>
              <a:ext uri="{FF2B5EF4-FFF2-40B4-BE49-F238E27FC236}">
                <a16:creationId xmlns:a16="http://schemas.microsoft.com/office/drawing/2014/main" id="{4D3E42D7-636F-42EC-9FD1-310DD4252BD0}"/>
              </a:ext>
            </a:extLst>
          </xdr:cNvPr>
          <xdr:cNvCxnSpPr/>
        </xdr:nvCxnSpPr>
        <xdr:spPr>
          <a:xfrm flipH="1">
            <a:off x="1243011" y="38504813"/>
            <a:ext cx="90488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9" name="Straight Connector 1008">
            <a:extLst>
              <a:ext uri="{FF2B5EF4-FFF2-40B4-BE49-F238E27FC236}">
                <a16:creationId xmlns:a16="http://schemas.microsoft.com/office/drawing/2014/main" id="{46DBD883-E4E5-4AB2-9D47-71C2692B5548}"/>
              </a:ext>
            </a:extLst>
          </xdr:cNvPr>
          <xdr:cNvCxnSpPr/>
        </xdr:nvCxnSpPr>
        <xdr:spPr>
          <a:xfrm>
            <a:off x="2752725" y="37919025"/>
            <a:ext cx="0" cy="709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0" name="Straight Connector 1009">
            <a:extLst>
              <a:ext uri="{FF2B5EF4-FFF2-40B4-BE49-F238E27FC236}">
                <a16:creationId xmlns:a16="http://schemas.microsoft.com/office/drawing/2014/main" id="{E494E3A0-B925-4C36-BDCF-A18CAADE0C49}"/>
              </a:ext>
            </a:extLst>
          </xdr:cNvPr>
          <xdr:cNvCxnSpPr/>
        </xdr:nvCxnSpPr>
        <xdr:spPr>
          <a:xfrm flipH="1">
            <a:off x="2700336" y="38504813"/>
            <a:ext cx="90488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1" name="Straight Connector 1010">
            <a:extLst>
              <a:ext uri="{FF2B5EF4-FFF2-40B4-BE49-F238E27FC236}">
                <a16:creationId xmlns:a16="http://schemas.microsoft.com/office/drawing/2014/main" id="{D94A9F33-1DF7-4BCF-B34B-EFE47A46DB1D}"/>
              </a:ext>
            </a:extLst>
          </xdr:cNvPr>
          <xdr:cNvCxnSpPr/>
        </xdr:nvCxnSpPr>
        <xdr:spPr>
          <a:xfrm>
            <a:off x="4210050" y="38419088"/>
            <a:ext cx="0" cy="21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2" name="Straight Connector 1011">
            <a:extLst>
              <a:ext uri="{FF2B5EF4-FFF2-40B4-BE49-F238E27FC236}">
                <a16:creationId xmlns:a16="http://schemas.microsoft.com/office/drawing/2014/main" id="{CA7D2898-3B18-412F-A0E1-6840A7F7261F}"/>
              </a:ext>
            </a:extLst>
          </xdr:cNvPr>
          <xdr:cNvCxnSpPr/>
        </xdr:nvCxnSpPr>
        <xdr:spPr>
          <a:xfrm flipH="1">
            <a:off x="4162424" y="38504812"/>
            <a:ext cx="90488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1" name="Freeform: Shape 140">
            <a:extLst>
              <a:ext uri="{FF2B5EF4-FFF2-40B4-BE49-F238E27FC236}">
                <a16:creationId xmlns:a16="http://schemas.microsoft.com/office/drawing/2014/main" id="{D0117773-7034-41CD-A149-76B241973793}"/>
              </a:ext>
            </a:extLst>
          </xdr:cNvPr>
          <xdr:cNvSpPr/>
        </xdr:nvSpPr>
        <xdr:spPr>
          <a:xfrm>
            <a:off x="1290638" y="37261800"/>
            <a:ext cx="3729037" cy="862013"/>
          </a:xfrm>
          <a:custGeom>
            <a:avLst/>
            <a:gdLst>
              <a:gd name="connsiteX0" fmla="*/ 0 w 3729037"/>
              <a:gd name="connsiteY0" fmla="*/ 433388 h 862013"/>
              <a:gd name="connsiteX1" fmla="*/ 0 w 3729037"/>
              <a:gd name="connsiteY1" fmla="*/ 0 h 862013"/>
              <a:gd name="connsiteX2" fmla="*/ 2928937 w 3729037"/>
              <a:gd name="connsiteY2" fmla="*/ 862013 h 862013"/>
              <a:gd name="connsiteX3" fmla="*/ 2928937 w 3729037"/>
              <a:gd name="connsiteY3" fmla="*/ 4763 h 862013"/>
              <a:gd name="connsiteX4" fmla="*/ 3729037 w 3729037"/>
              <a:gd name="connsiteY4" fmla="*/ 142875 h 862013"/>
              <a:gd name="connsiteX5" fmla="*/ 3729037 w 3729037"/>
              <a:gd name="connsiteY5" fmla="*/ 433388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729037" h="862013">
                <a:moveTo>
                  <a:pt x="0" y="433388"/>
                </a:moveTo>
                <a:lnTo>
                  <a:pt x="0" y="0"/>
                </a:lnTo>
                <a:lnTo>
                  <a:pt x="2928937" y="862013"/>
                </a:lnTo>
                <a:lnTo>
                  <a:pt x="2928937" y="4763"/>
                </a:lnTo>
                <a:lnTo>
                  <a:pt x="3729037" y="142875"/>
                </a:lnTo>
                <a:lnTo>
                  <a:pt x="3729037" y="433388"/>
                </a:ln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4EBBBCEE-A327-491A-AAB5-D0393BC98184}"/>
              </a:ext>
            </a:extLst>
          </xdr:cNvPr>
          <xdr:cNvCxnSpPr/>
        </xdr:nvCxnSpPr>
        <xdr:spPr>
          <a:xfrm flipV="1">
            <a:off x="4381500" y="37237988"/>
            <a:ext cx="300038" cy="2333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109537</xdr:colOff>
      <xdr:row>311</xdr:row>
      <xdr:rowOff>133350</xdr:rowOff>
    </xdr:from>
    <xdr:to>
      <xdr:col>31</xdr:col>
      <xdr:colOff>80963</xdr:colOff>
      <xdr:row>328</xdr:row>
      <xdr:rowOff>90488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40C35F50-4F8C-4290-8035-A50FB03637B3}"/>
            </a:ext>
          </a:extLst>
        </xdr:cNvPr>
        <xdr:cNvGrpSpPr/>
      </xdr:nvGrpSpPr>
      <xdr:grpSpPr>
        <a:xfrm>
          <a:off x="1081087" y="45110400"/>
          <a:ext cx="4019551" cy="2386013"/>
          <a:chOff x="1081087" y="39119175"/>
          <a:chExt cx="4019551" cy="2386013"/>
        </a:xfrm>
      </xdr:grpSpPr>
      <xdr:sp macro="" textlink="">
        <xdr:nvSpPr>
          <xdr:cNvPr id="1015" name="Isosceles Triangle 1014">
            <a:extLst>
              <a:ext uri="{FF2B5EF4-FFF2-40B4-BE49-F238E27FC236}">
                <a16:creationId xmlns:a16="http://schemas.microsoft.com/office/drawing/2014/main" id="{D4E58EDE-9963-4718-B565-7A276E4FCA65}"/>
              </a:ext>
            </a:extLst>
          </xdr:cNvPr>
          <xdr:cNvSpPr/>
        </xdr:nvSpPr>
        <xdr:spPr>
          <a:xfrm>
            <a:off x="1195388" y="3985260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16" name="Straight Connector 1015">
            <a:extLst>
              <a:ext uri="{FF2B5EF4-FFF2-40B4-BE49-F238E27FC236}">
                <a16:creationId xmlns:a16="http://schemas.microsoft.com/office/drawing/2014/main" id="{30243C5E-F246-4698-87B7-C3CE42D04180}"/>
              </a:ext>
            </a:extLst>
          </xdr:cNvPr>
          <xdr:cNvCxnSpPr/>
        </xdr:nvCxnSpPr>
        <xdr:spPr>
          <a:xfrm>
            <a:off x="1300163" y="39843075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7" name="Isosceles Triangle 1016">
            <a:extLst>
              <a:ext uri="{FF2B5EF4-FFF2-40B4-BE49-F238E27FC236}">
                <a16:creationId xmlns:a16="http://schemas.microsoft.com/office/drawing/2014/main" id="{31A131D2-37C8-4E3D-8520-97AA3432637F}"/>
              </a:ext>
            </a:extLst>
          </xdr:cNvPr>
          <xdr:cNvSpPr/>
        </xdr:nvSpPr>
        <xdr:spPr>
          <a:xfrm>
            <a:off x="4114800" y="3985260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18" name="Straight Arrow Connector 1017">
            <a:extLst>
              <a:ext uri="{FF2B5EF4-FFF2-40B4-BE49-F238E27FC236}">
                <a16:creationId xmlns:a16="http://schemas.microsoft.com/office/drawing/2014/main" id="{AA0BC58F-BAA8-4601-9156-D43C6D4213D0}"/>
              </a:ext>
            </a:extLst>
          </xdr:cNvPr>
          <xdr:cNvCxnSpPr/>
        </xdr:nvCxnSpPr>
        <xdr:spPr>
          <a:xfrm>
            <a:off x="1295400" y="396144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9" name="Straight Arrow Connector 1018">
            <a:extLst>
              <a:ext uri="{FF2B5EF4-FFF2-40B4-BE49-F238E27FC236}">
                <a16:creationId xmlns:a16="http://schemas.microsoft.com/office/drawing/2014/main" id="{5E3DB399-DDE0-44D1-B64D-A142BF59F590}"/>
              </a:ext>
            </a:extLst>
          </xdr:cNvPr>
          <xdr:cNvCxnSpPr/>
        </xdr:nvCxnSpPr>
        <xdr:spPr>
          <a:xfrm>
            <a:off x="1457325" y="396097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0" name="Straight Arrow Connector 1019">
            <a:extLst>
              <a:ext uri="{FF2B5EF4-FFF2-40B4-BE49-F238E27FC236}">
                <a16:creationId xmlns:a16="http://schemas.microsoft.com/office/drawing/2014/main" id="{0C06873E-A600-4310-8DA3-F2878E2AA059}"/>
              </a:ext>
            </a:extLst>
          </xdr:cNvPr>
          <xdr:cNvCxnSpPr/>
        </xdr:nvCxnSpPr>
        <xdr:spPr>
          <a:xfrm>
            <a:off x="1619250" y="3960495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1" name="Straight Arrow Connector 1020">
            <a:extLst>
              <a:ext uri="{FF2B5EF4-FFF2-40B4-BE49-F238E27FC236}">
                <a16:creationId xmlns:a16="http://schemas.microsoft.com/office/drawing/2014/main" id="{948AD46C-660B-4466-B443-0D792392159A}"/>
              </a:ext>
            </a:extLst>
          </xdr:cNvPr>
          <xdr:cNvCxnSpPr/>
        </xdr:nvCxnSpPr>
        <xdr:spPr>
          <a:xfrm>
            <a:off x="1781175" y="396192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2" name="Straight Arrow Connector 1021">
            <a:extLst>
              <a:ext uri="{FF2B5EF4-FFF2-40B4-BE49-F238E27FC236}">
                <a16:creationId xmlns:a16="http://schemas.microsoft.com/office/drawing/2014/main" id="{5EDE06D9-27CB-460C-A87B-63FA1564B4B9}"/>
              </a:ext>
            </a:extLst>
          </xdr:cNvPr>
          <xdr:cNvCxnSpPr/>
        </xdr:nvCxnSpPr>
        <xdr:spPr>
          <a:xfrm>
            <a:off x="1943100" y="396144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3" name="Straight Arrow Connector 1022">
            <a:extLst>
              <a:ext uri="{FF2B5EF4-FFF2-40B4-BE49-F238E27FC236}">
                <a16:creationId xmlns:a16="http://schemas.microsoft.com/office/drawing/2014/main" id="{2C5CECFA-F618-4A20-86E5-18435A89B5D1}"/>
              </a:ext>
            </a:extLst>
          </xdr:cNvPr>
          <xdr:cNvCxnSpPr/>
        </xdr:nvCxnSpPr>
        <xdr:spPr>
          <a:xfrm>
            <a:off x="2105025" y="396097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4" name="Straight Arrow Connector 1023">
            <a:extLst>
              <a:ext uri="{FF2B5EF4-FFF2-40B4-BE49-F238E27FC236}">
                <a16:creationId xmlns:a16="http://schemas.microsoft.com/office/drawing/2014/main" id="{84C16934-70BA-4DE7-A748-F2D18376F3A3}"/>
              </a:ext>
            </a:extLst>
          </xdr:cNvPr>
          <xdr:cNvCxnSpPr/>
        </xdr:nvCxnSpPr>
        <xdr:spPr>
          <a:xfrm>
            <a:off x="2266950" y="3960495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5" name="Straight Arrow Connector 1024">
            <a:extLst>
              <a:ext uri="{FF2B5EF4-FFF2-40B4-BE49-F238E27FC236}">
                <a16:creationId xmlns:a16="http://schemas.microsoft.com/office/drawing/2014/main" id="{A6AE44EC-A3B6-447D-9378-B6CF0A3D86F8}"/>
              </a:ext>
            </a:extLst>
          </xdr:cNvPr>
          <xdr:cNvCxnSpPr/>
        </xdr:nvCxnSpPr>
        <xdr:spPr>
          <a:xfrm>
            <a:off x="2428875" y="396144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6" name="Straight Arrow Connector 1025">
            <a:extLst>
              <a:ext uri="{FF2B5EF4-FFF2-40B4-BE49-F238E27FC236}">
                <a16:creationId xmlns:a16="http://schemas.microsoft.com/office/drawing/2014/main" id="{86883910-11BF-4DAA-8CCB-011496562EDE}"/>
              </a:ext>
            </a:extLst>
          </xdr:cNvPr>
          <xdr:cNvCxnSpPr/>
        </xdr:nvCxnSpPr>
        <xdr:spPr>
          <a:xfrm>
            <a:off x="2590800" y="3960971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7" name="Straight Arrow Connector 1026">
            <a:extLst>
              <a:ext uri="{FF2B5EF4-FFF2-40B4-BE49-F238E27FC236}">
                <a16:creationId xmlns:a16="http://schemas.microsoft.com/office/drawing/2014/main" id="{23054B3E-CEC0-4704-BD01-53F964060F67}"/>
              </a:ext>
            </a:extLst>
          </xdr:cNvPr>
          <xdr:cNvCxnSpPr/>
        </xdr:nvCxnSpPr>
        <xdr:spPr>
          <a:xfrm>
            <a:off x="2752725" y="39128700"/>
            <a:ext cx="0" cy="690564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8" name="Straight Arrow Connector 1027">
            <a:extLst>
              <a:ext uri="{FF2B5EF4-FFF2-40B4-BE49-F238E27FC236}">
                <a16:creationId xmlns:a16="http://schemas.microsoft.com/office/drawing/2014/main" id="{23B83742-F4FC-4542-99CF-3372900601FD}"/>
              </a:ext>
            </a:extLst>
          </xdr:cNvPr>
          <xdr:cNvCxnSpPr/>
        </xdr:nvCxnSpPr>
        <xdr:spPr>
          <a:xfrm>
            <a:off x="2914650" y="3960019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9" name="Straight Arrow Connector 1028">
            <a:extLst>
              <a:ext uri="{FF2B5EF4-FFF2-40B4-BE49-F238E27FC236}">
                <a16:creationId xmlns:a16="http://schemas.microsoft.com/office/drawing/2014/main" id="{427A3F79-3B74-4FC1-B983-85F62323D28B}"/>
              </a:ext>
            </a:extLst>
          </xdr:cNvPr>
          <xdr:cNvCxnSpPr/>
        </xdr:nvCxnSpPr>
        <xdr:spPr>
          <a:xfrm>
            <a:off x="3076575" y="396192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0" name="Straight Arrow Connector 1029">
            <a:extLst>
              <a:ext uri="{FF2B5EF4-FFF2-40B4-BE49-F238E27FC236}">
                <a16:creationId xmlns:a16="http://schemas.microsoft.com/office/drawing/2014/main" id="{E9B48A3F-3CDB-401A-A453-F660BDE6384B}"/>
              </a:ext>
            </a:extLst>
          </xdr:cNvPr>
          <xdr:cNvCxnSpPr/>
        </xdr:nvCxnSpPr>
        <xdr:spPr>
          <a:xfrm>
            <a:off x="3238500" y="396144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1" name="Straight Arrow Connector 1030">
            <a:extLst>
              <a:ext uri="{FF2B5EF4-FFF2-40B4-BE49-F238E27FC236}">
                <a16:creationId xmlns:a16="http://schemas.microsoft.com/office/drawing/2014/main" id="{A23B61C9-1885-4812-A827-5B3C7577F733}"/>
              </a:ext>
            </a:extLst>
          </xdr:cNvPr>
          <xdr:cNvCxnSpPr/>
        </xdr:nvCxnSpPr>
        <xdr:spPr>
          <a:xfrm>
            <a:off x="3400425" y="396097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2" name="Straight Arrow Connector 1031">
            <a:extLst>
              <a:ext uri="{FF2B5EF4-FFF2-40B4-BE49-F238E27FC236}">
                <a16:creationId xmlns:a16="http://schemas.microsoft.com/office/drawing/2014/main" id="{586D9834-1B3B-42C7-8A1D-19B37C8606A9}"/>
              </a:ext>
            </a:extLst>
          </xdr:cNvPr>
          <xdr:cNvCxnSpPr/>
        </xdr:nvCxnSpPr>
        <xdr:spPr>
          <a:xfrm>
            <a:off x="3562350" y="3960495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3" name="Straight Arrow Connector 1032">
            <a:extLst>
              <a:ext uri="{FF2B5EF4-FFF2-40B4-BE49-F238E27FC236}">
                <a16:creationId xmlns:a16="http://schemas.microsoft.com/office/drawing/2014/main" id="{BEC9CD6B-80E3-47EF-8EAA-5204B85E9188}"/>
              </a:ext>
            </a:extLst>
          </xdr:cNvPr>
          <xdr:cNvCxnSpPr/>
        </xdr:nvCxnSpPr>
        <xdr:spPr>
          <a:xfrm>
            <a:off x="3724275" y="396192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4" name="Straight Arrow Connector 1033">
            <a:extLst>
              <a:ext uri="{FF2B5EF4-FFF2-40B4-BE49-F238E27FC236}">
                <a16:creationId xmlns:a16="http://schemas.microsoft.com/office/drawing/2014/main" id="{170A696C-1C75-4969-AE3B-75320B129919}"/>
              </a:ext>
            </a:extLst>
          </xdr:cNvPr>
          <xdr:cNvCxnSpPr/>
        </xdr:nvCxnSpPr>
        <xdr:spPr>
          <a:xfrm>
            <a:off x="3886200" y="396144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5" name="Straight Arrow Connector 1034">
            <a:extLst>
              <a:ext uri="{FF2B5EF4-FFF2-40B4-BE49-F238E27FC236}">
                <a16:creationId xmlns:a16="http://schemas.microsoft.com/office/drawing/2014/main" id="{E7AC3AB6-9AE3-4584-8E17-53D19C49F57A}"/>
              </a:ext>
            </a:extLst>
          </xdr:cNvPr>
          <xdr:cNvCxnSpPr/>
        </xdr:nvCxnSpPr>
        <xdr:spPr>
          <a:xfrm>
            <a:off x="4048125" y="396097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6" name="Straight Arrow Connector 1035">
            <a:extLst>
              <a:ext uri="{FF2B5EF4-FFF2-40B4-BE49-F238E27FC236}">
                <a16:creationId xmlns:a16="http://schemas.microsoft.com/office/drawing/2014/main" id="{878BDCEE-26E2-486B-BD89-2B023EDBA167}"/>
              </a:ext>
            </a:extLst>
          </xdr:cNvPr>
          <xdr:cNvCxnSpPr/>
        </xdr:nvCxnSpPr>
        <xdr:spPr>
          <a:xfrm>
            <a:off x="4210050" y="39500175"/>
            <a:ext cx="0" cy="31908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7" name="Straight Arrow Connector 1036">
            <a:extLst>
              <a:ext uri="{FF2B5EF4-FFF2-40B4-BE49-F238E27FC236}">
                <a16:creationId xmlns:a16="http://schemas.microsoft.com/office/drawing/2014/main" id="{3A9EA783-F2A8-45EB-B42A-D4FC61343D4D}"/>
              </a:ext>
            </a:extLst>
          </xdr:cNvPr>
          <xdr:cNvCxnSpPr/>
        </xdr:nvCxnSpPr>
        <xdr:spPr>
          <a:xfrm>
            <a:off x="4371975" y="39504938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8" name="Straight Arrow Connector 1037">
            <a:extLst>
              <a:ext uri="{FF2B5EF4-FFF2-40B4-BE49-F238E27FC236}">
                <a16:creationId xmlns:a16="http://schemas.microsoft.com/office/drawing/2014/main" id="{1A96EBCE-D97F-4C6B-84AD-69D47EF04214}"/>
              </a:ext>
            </a:extLst>
          </xdr:cNvPr>
          <xdr:cNvCxnSpPr/>
        </xdr:nvCxnSpPr>
        <xdr:spPr>
          <a:xfrm>
            <a:off x="4533900" y="39509700"/>
            <a:ext cx="0" cy="32385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9" name="Straight Arrow Connector 1038">
            <a:extLst>
              <a:ext uri="{FF2B5EF4-FFF2-40B4-BE49-F238E27FC236}">
                <a16:creationId xmlns:a16="http://schemas.microsoft.com/office/drawing/2014/main" id="{E9F97DFB-0B98-43BC-B2E9-BD8D1767EB37}"/>
              </a:ext>
            </a:extLst>
          </xdr:cNvPr>
          <xdr:cNvCxnSpPr/>
        </xdr:nvCxnSpPr>
        <xdr:spPr>
          <a:xfrm>
            <a:off x="4695825" y="39519225"/>
            <a:ext cx="0" cy="3095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0" name="Straight Arrow Connector 1039">
            <a:extLst>
              <a:ext uri="{FF2B5EF4-FFF2-40B4-BE49-F238E27FC236}">
                <a16:creationId xmlns:a16="http://schemas.microsoft.com/office/drawing/2014/main" id="{F5123CAF-5443-4761-AE53-E5CC66C300E0}"/>
              </a:ext>
            </a:extLst>
          </xdr:cNvPr>
          <xdr:cNvCxnSpPr/>
        </xdr:nvCxnSpPr>
        <xdr:spPr>
          <a:xfrm>
            <a:off x="4857750" y="39509700"/>
            <a:ext cx="0" cy="31432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1" name="Straight Arrow Connector 1040">
            <a:extLst>
              <a:ext uri="{FF2B5EF4-FFF2-40B4-BE49-F238E27FC236}">
                <a16:creationId xmlns:a16="http://schemas.microsoft.com/office/drawing/2014/main" id="{2AA6CDFC-6C6E-4A54-9017-C3F23F2ECE11}"/>
              </a:ext>
            </a:extLst>
          </xdr:cNvPr>
          <xdr:cNvCxnSpPr/>
        </xdr:nvCxnSpPr>
        <xdr:spPr>
          <a:xfrm>
            <a:off x="5019675" y="39119175"/>
            <a:ext cx="0" cy="719139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2" name="Straight Connector 1041">
            <a:extLst>
              <a:ext uri="{FF2B5EF4-FFF2-40B4-BE49-F238E27FC236}">
                <a16:creationId xmlns:a16="http://schemas.microsoft.com/office/drawing/2014/main" id="{16BD67CA-F626-4222-97EB-B160D3576B85}"/>
              </a:ext>
            </a:extLst>
          </xdr:cNvPr>
          <xdr:cNvCxnSpPr/>
        </xdr:nvCxnSpPr>
        <xdr:spPr>
          <a:xfrm>
            <a:off x="1295400" y="39614475"/>
            <a:ext cx="29146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3" name="Straight Arrow Connector 1042">
            <a:extLst>
              <a:ext uri="{FF2B5EF4-FFF2-40B4-BE49-F238E27FC236}">
                <a16:creationId xmlns:a16="http://schemas.microsoft.com/office/drawing/2014/main" id="{999FAAFA-2BFD-4CD6-9857-2A7B634F41AF}"/>
              </a:ext>
            </a:extLst>
          </xdr:cNvPr>
          <xdr:cNvCxnSpPr/>
        </xdr:nvCxnSpPr>
        <xdr:spPr>
          <a:xfrm flipV="1">
            <a:off x="1295400" y="39995476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4" name="Straight Arrow Connector 1043">
            <a:extLst>
              <a:ext uri="{FF2B5EF4-FFF2-40B4-BE49-F238E27FC236}">
                <a16:creationId xmlns:a16="http://schemas.microsoft.com/office/drawing/2014/main" id="{32762C98-ECD9-49DA-8AD3-E2B641354522}"/>
              </a:ext>
            </a:extLst>
          </xdr:cNvPr>
          <xdr:cNvCxnSpPr/>
        </xdr:nvCxnSpPr>
        <xdr:spPr>
          <a:xfrm flipV="1">
            <a:off x="4210050" y="39995476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Straight Connector 1044">
            <a:extLst>
              <a:ext uri="{FF2B5EF4-FFF2-40B4-BE49-F238E27FC236}">
                <a16:creationId xmlns:a16="http://schemas.microsoft.com/office/drawing/2014/main" id="{E3DDB16C-0A89-473C-BA68-3DB02493DC98}"/>
              </a:ext>
            </a:extLst>
          </xdr:cNvPr>
          <xdr:cNvCxnSpPr/>
        </xdr:nvCxnSpPr>
        <xdr:spPr>
          <a:xfrm>
            <a:off x="1214438" y="41128950"/>
            <a:ext cx="38862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6" name="Straight Connector 1045">
            <a:extLst>
              <a:ext uri="{FF2B5EF4-FFF2-40B4-BE49-F238E27FC236}">
                <a16:creationId xmlns:a16="http://schemas.microsoft.com/office/drawing/2014/main" id="{B7AFC1C6-30B5-47FA-A3C6-DC4B32B8B3ED}"/>
              </a:ext>
            </a:extLst>
          </xdr:cNvPr>
          <xdr:cNvCxnSpPr/>
        </xdr:nvCxnSpPr>
        <xdr:spPr>
          <a:xfrm>
            <a:off x="1295400" y="40624125"/>
            <a:ext cx="0" cy="876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7" name="Straight Connector 1046">
            <a:extLst>
              <a:ext uri="{FF2B5EF4-FFF2-40B4-BE49-F238E27FC236}">
                <a16:creationId xmlns:a16="http://schemas.microsoft.com/office/drawing/2014/main" id="{0282BFF6-F65A-4723-B544-803FCFD58F46}"/>
              </a:ext>
            </a:extLst>
          </xdr:cNvPr>
          <xdr:cNvCxnSpPr/>
        </xdr:nvCxnSpPr>
        <xdr:spPr>
          <a:xfrm flipH="1">
            <a:off x="1247775" y="4108132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8" name="Straight Connector 1047">
            <a:extLst>
              <a:ext uri="{FF2B5EF4-FFF2-40B4-BE49-F238E27FC236}">
                <a16:creationId xmlns:a16="http://schemas.microsoft.com/office/drawing/2014/main" id="{3BB96B7B-91D2-4E58-A190-B2772B156F62}"/>
              </a:ext>
            </a:extLst>
          </xdr:cNvPr>
          <xdr:cNvCxnSpPr/>
        </xdr:nvCxnSpPr>
        <xdr:spPr>
          <a:xfrm>
            <a:off x="4210050" y="40605075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9" name="Straight Connector 1048">
            <a:extLst>
              <a:ext uri="{FF2B5EF4-FFF2-40B4-BE49-F238E27FC236}">
                <a16:creationId xmlns:a16="http://schemas.microsoft.com/office/drawing/2014/main" id="{6148CBCB-21E7-4939-A99F-BC6509B70596}"/>
              </a:ext>
            </a:extLst>
          </xdr:cNvPr>
          <xdr:cNvCxnSpPr/>
        </xdr:nvCxnSpPr>
        <xdr:spPr>
          <a:xfrm flipH="1">
            <a:off x="4162425" y="4108132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0" name="Straight Connector 1049">
            <a:extLst>
              <a:ext uri="{FF2B5EF4-FFF2-40B4-BE49-F238E27FC236}">
                <a16:creationId xmlns:a16="http://schemas.microsoft.com/office/drawing/2014/main" id="{98EC8649-B10C-4421-9CF5-95EC9D5991CD}"/>
              </a:ext>
            </a:extLst>
          </xdr:cNvPr>
          <xdr:cNvCxnSpPr/>
        </xdr:nvCxnSpPr>
        <xdr:spPr>
          <a:xfrm>
            <a:off x="5019675" y="39919276"/>
            <a:ext cx="0" cy="1585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1" name="Straight Connector 1050">
            <a:extLst>
              <a:ext uri="{FF2B5EF4-FFF2-40B4-BE49-F238E27FC236}">
                <a16:creationId xmlns:a16="http://schemas.microsoft.com/office/drawing/2014/main" id="{CD9C62D9-07FF-488C-B45B-5D9EB24062D4}"/>
              </a:ext>
            </a:extLst>
          </xdr:cNvPr>
          <xdr:cNvCxnSpPr/>
        </xdr:nvCxnSpPr>
        <xdr:spPr>
          <a:xfrm flipH="1">
            <a:off x="4972050" y="41076564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2" name="Straight Connector 1051">
            <a:extLst>
              <a:ext uri="{FF2B5EF4-FFF2-40B4-BE49-F238E27FC236}">
                <a16:creationId xmlns:a16="http://schemas.microsoft.com/office/drawing/2014/main" id="{5FD9756A-9DD5-486B-8DBF-E2C97E27633F}"/>
              </a:ext>
            </a:extLst>
          </xdr:cNvPr>
          <xdr:cNvCxnSpPr/>
        </xdr:nvCxnSpPr>
        <xdr:spPr>
          <a:xfrm>
            <a:off x="1195388" y="41414700"/>
            <a:ext cx="3905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3" name="Straight Connector 1052">
            <a:extLst>
              <a:ext uri="{FF2B5EF4-FFF2-40B4-BE49-F238E27FC236}">
                <a16:creationId xmlns:a16="http://schemas.microsoft.com/office/drawing/2014/main" id="{30E8CEB7-04D6-411A-B16D-8C5320626F32}"/>
              </a:ext>
            </a:extLst>
          </xdr:cNvPr>
          <xdr:cNvCxnSpPr/>
        </xdr:nvCxnSpPr>
        <xdr:spPr>
          <a:xfrm flipH="1">
            <a:off x="1247775" y="41367076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Straight Connector 1053">
            <a:extLst>
              <a:ext uri="{FF2B5EF4-FFF2-40B4-BE49-F238E27FC236}">
                <a16:creationId xmlns:a16="http://schemas.microsoft.com/office/drawing/2014/main" id="{F12D2594-A5FB-4AF7-BAC1-C97C6373F509}"/>
              </a:ext>
            </a:extLst>
          </xdr:cNvPr>
          <xdr:cNvCxnSpPr/>
        </xdr:nvCxnSpPr>
        <xdr:spPr>
          <a:xfrm flipH="1">
            <a:off x="4972050" y="41362314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5" name="Straight Connector 1054">
            <a:extLst>
              <a:ext uri="{FF2B5EF4-FFF2-40B4-BE49-F238E27FC236}">
                <a16:creationId xmlns:a16="http://schemas.microsoft.com/office/drawing/2014/main" id="{3C07BC72-C0B9-471C-826B-2734F02B5267}"/>
              </a:ext>
            </a:extLst>
          </xdr:cNvPr>
          <xdr:cNvCxnSpPr/>
        </xdr:nvCxnSpPr>
        <xdr:spPr>
          <a:xfrm>
            <a:off x="1133476" y="40428862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6" name="Straight Connector 1055">
            <a:extLst>
              <a:ext uri="{FF2B5EF4-FFF2-40B4-BE49-F238E27FC236}">
                <a16:creationId xmlns:a16="http://schemas.microsoft.com/office/drawing/2014/main" id="{99AF37E2-93C3-443A-B422-80326AC68995}"/>
              </a:ext>
            </a:extLst>
          </xdr:cNvPr>
          <xdr:cNvCxnSpPr/>
        </xdr:nvCxnSpPr>
        <xdr:spPr>
          <a:xfrm>
            <a:off x="1081087" y="40557450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7" name="Straight Connector 1056">
            <a:extLst>
              <a:ext uri="{FF2B5EF4-FFF2-40B4-BE49-F238E27FC236}">
                <a16:creationId xmlns:a16="http://schemas.microsoft.com/office/drawing/2014/main" id="{E3595930-BDD8-40C7-A55C-6C2865F76088}"/>
              </a:ext>
            </a:extLst>
          </xdr:cNvPr>
          <xdr:cNvCxnSpPr/>
        </xdr:nvCxnSpPr>
        <xdr:spPr>
          <a:xfrm flipH="1">
            <a:off x="1090612" y="405193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8" name="Straight Connector 1057">
            <a:extLst>
              <a:ext uri="{FF2B5EF4-FFF2-40B4-BE49-F238E27FC236}">
                <a16:creationId xmlns:a16="http://schemas.microsoft.com/office/drawing/2014/main" id="{A0FC05D9-77D4-41D7-8B37-6DDB2C0447DC}"/>
              </a:ext>
            </a:extLst>
          </xdr:cNvPr>
          <xdr:cNvCxnSpPr/>
        </xdr:nvCxnSpPr>
        <xdr:spPr>
          <a:xfrm>
            <a:off x="1457325" y="40428861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9" name="Straight Connector 1058">
            <a:extLst>
              <a:ext uri="{FF2B5EF4-FFF2-40B4-BE49-F238E27FC236}">
                <a16:creationId xmlns:a16="http://schemas.microsoft.com/office/drawing/2014/main" id="{E8BD05F9-80F5-4FA1-886C-0F889EFC3F3E}"/>
              </a:ext>
            </a:extLst>
          </xdr:cNvPr>
          <xdr:cNvCxnSpPr/>
        </xdr:nvCxnSpPr>
        <xdr:spPr>
          <a:xfrm flipH="1">
            <a:off x="1414461" y="405193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0" name="Straight Connector 1059">
            <a:extLst>
              <a:ext uri="{FF2B5EF4-FFF2-40B4-BE49-F238E27FC236}">
                <a16:creationId xmlns:a16="http://schemas.microsoft.com/office/drawing/2014/main" id="{E66972CB-9643-420B-B4B3-D700DB198D9A}"/>
              </a:ext>
            </a:extLst>
          </xdr:cNvPr>
          <xdr:cNvCxnSpPr/>
        </xdr:nvCxnSpPr>
        <xdr:spPr>
          <a:xfrm>
            <a:off x="4048126" y="40428862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1" name="Straight Connector 1060">
            <a:extLst>
              <a:ext uri="{FF2B5EF4-FFF2-40B4-BE49-F238E27FC236}">
                <a16:creationId xmlns:a16="http://schemas.microsoft.com/office/drawing/2014/main" id="{67BC4DDD-D68D-4930-A76B-2007A92A9A57}"/>
              </a:ext>
            </a:extLst>
          </xdr:cNvPr>
          <xdr:cNvCxnSpPr/>
        </xdr:nvCxnSpPr>
        <xdr:spPr>
          <a:xfrm>
            <a:off x="3995737" y="40557450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2" name="Straight Connector 1061">
            <a:extLst>
              <a:ext uri="{FF2B5EF4-FFF2-40B4-BE49-F238E27FC236}">
                <a16:creationId xmlns:a16="http://schemas.microsoft.com/office/drawing/2014/main" id="{DC7EF006-F2DD-497E-88DD-688BD0721402}"/>
              </a:ext>
            </a:extLst>
          </xdr:cNvPr>
          <xdr:cNvCxnSpPr/>
        </xdr:nvCxnSpPr>
        <xdr:spPr>
          <a:xfrm flipH="1">
            <a:off x="4005262" y="405193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3" name="Straight Connector 1062">
            <a:extLst>
              <a:ext uri="{FF2B5EF4-FFF2-40B4-BE49-F238E27FC236}">
                <a16:creationId xmlns:a16="http://schemas.microsoft.com/office/drawing/2014/main" id="{E3CE50ED-B919-457D-842A-50740AB0284A}"/>
              </a:ext>
            </a:extLst>
          </xdr:cNvPr>
          <xdr:cNvCxnSpPr/>
        </xdr:nvCxnSpPr>
        <xdr:spPr>
          <a:xfrm>
            <a:off x="4371975" y="40428861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4" name="Straight Connector 1063">
            <a:extLst>
              <a:ext uri="{FF2B5EF4-FFF2-40B4-BE49-F238E27FC236}">
                <a16:creationId xmlns:a16="http://schemas.microsoft.com/office/drawing/2014/main" id="{5B7B6CD9-90AA-4D86-857C-4F047CE219BF}"/>
              </a:ext>
            </a:extLst>
          </xdr:cNvPr>
          <xdr:cNvCxnSpPr/>
        </xdr:nvCxnSpPr>
        <xdr:spPr>
          <a:xfrm flipH="1">
            <a:off x="4329111" y="405193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5" name="Straight Connector 1064">
            <a:extLst>
              <a:ext uri="{FF2B5EF4-FFF2-40B4-BE49-F238E27FC236}">
                <a16:creationId xmlns:a16="http://schemas.microsoft.com/office/drawing/2014/main" id="{E5FD60B9-AF83-46B7-9FB1-8A62BF5E659E}"/>
              </a:ext>
            </a:extLst>
          </xdr:cNvPr>
          <xdr:cNvCxnSpPr/>
        </xdr:nvCxnSpPr>
        <xdr:spPr>
          <a:xfrm>
            <a:off x="4214812" y="39504938"/>
            <a:ext cx="8048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6" name="Straight Connector 1065">
            <a:extLst>
              <a:ext uri="{FF2B5EF4-FFF2-40B4-BE49-F238E27FC236}">
                <a16:creationId xmlns:a16="http://schemas.microsoft.com/office/drawing/2014/main" id="{FD20E793-853F-4B47-824F-87279D308194}"/>
              </a:ext>
            </a:extLst>
          </xdr:cNvPr>
          <xdr:cNvCxnSpPr/>
        </xdr:nvCxnSpPr>
        <xdr:spPr>
          <a:xfrm>
            <a:off x="1214438" y="40843199"/>
            <a:ext cx="3086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7" name="Straight Connector 1066">
            <a:extLst>
              <a:ext uri="{FF2B5EF4-FFF2-40B4-BE49-F238E27FC236}">
                <a16:creationId xmlns:a16="http://schemas.microsoft.com/office/drawing/2014/main" id="{F53672E4-B748-45A6-8046-73E7408F10E2}"/>
              </a:ext>
            </a:extLst>
          </xdr:cNvPr>
          <xdr:cNvCxnSpPr/>
        </xdr:nvCxnSpPr>
        <xdr:spPr>
          <a:xfrm flipH="1">
            <a:off x="1247775" y="40795575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8" name="Straight Connector 1067">
            <a:extLst>
              <a:ext uri="{FF2B5EF4-FFF2-40B4-BE49-F238E27FC236}">
                <a16:creationId xmlns:a16="http://schemas.microsoft.com/office/drawing/2014/main" id="{1DA30C44-96FA-48A2-A1AB-48A495E4C47A}"/>
              </a:ext>
            </a:extLst>
          </xdr:cNvPr>
          <xdr:cNvCxnSpPr/>
        </xdr:nvCxnSpPr>
        <xdr:spPr>
          <a:xfrm flipH="1">
            <a:off x="4162425" y="40795575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9" name="Straight Connector 1068">
            <a:extLst>
              <a:ext uri="{FF2B5EF4-FFF2-40B4-BE49-F238E27FC236}">
                <a16:creationId xmlns:a16="http://schemas.microsoft.com/office/drawing/2014/main" id="{BFE3D5EF-7F30-4766-93F3-AE338FFD59A3}"/>
              </a:ext>
            </a:extLst>
          </xdr:cNvPr>
          <xdr:cNvCxnSpPr/>
        </xdr:nvCxnSpPr>
        <xdr:spPr>
          <a:xfrm>
            <a:off x="2752725" y="40119300"/>
            <a:ext cx="0" cy="800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0" name="Straight Connector 1069">
            <a:extLst>
              <a:ext uri="{FF2B5EF4-FFF2-40B4-BE49-F238E27FC236}">
                <a16:creationId xmlns:a16="http://schemas.microsoft.com/office/drawing/2014/main" id="{00F51F1C-BE78-4D47-BF38-DD68D8C94496}"/>
              </a:ext>
            </a:extLst>
          </xdr:cNvPr>
          <xdr:cNvCxnSpPr/>
        </xdr:nvCxnSpPr>
        <xdr:spPr>
          <a:xfrm flipH="1">
            <a:off x="2705100" y="40795575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57151</xdr:colOff>
      <xdr:row>343</xdr:row>
      <xdr:rowOff>0</xdr:rowOff>
    </xdr:from>
    <xdr:to>
      <xdr:col>31</xdr:col>
      <xdr:colOff>4763</xdr:colOff>
      <xdr:row>350</xdr:row>
      <xdr:rowOff>10754</xdr:rowOff>
    </xdr:to>
    <xdr:grpSp>
      <xdr:nvGrpSpPr>
        <xdr:cNvPr id="175" name="Group 174">
          <a:extLst>
            <a:ext uri="{FF2B5EF4-FFF2-40B4-BE49-F238E27FC236}">
              <a16:creationId xmlns:a16="http://schemas.microsoft.com/office/drawing/2014/main" id="{661F20F6-B208-4C66-AF07-4BA5F22A0E9A}"/>
            </a:ext>
          </a:extLst>
        </xdr:cNvPr>
        <xdr:cNvGrpSpPr/>
      </xdr:nvGrpSpPr>
      <xdr:grpSpPr>
        <a:xfrm>
          <a:off x="1190626" y="49549050"/>
          <a:ext cx="3833812" cy="1010879"/>
          <a:chOff x="1190626" y="43557825"/>
          <a:chExt cx="3833812" cy="1010879"/>
        </a:xfrm>
      </xdr:grpSpPr>
      <xdr:sp macro="" textlink="">
        <xdr:nvSpPr>
          <xdr:cNvPr id="1074" name="Isosceles Triangle 1073">
            <a:extLst>
              <a:ext uri="{FF2B5EF4-FFF2-40B4-BE49-F238E27FC236}">
                <a16:creationId xmlns:a16="http://schemas.microsoft.com/office/drawing/2014/main" id="{9A7FF4D2-4962-453E-909A-A0615AFC7DBD}"/>
              </a:ext>
            </a:extLst>
          </xdr:cNvPr>
          <xdr:cNvSpPr/>
        </xdr:nvSpPr>
        <xdr:spPr>
          <a:xfrm>
            <a:off x="1190626" y="44143612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75" name="Straight Connector 1074">
            <a:extLst>
              <a:ext uri="{FF2B5EF4-FFF2-40B4-BE49-F238E27FC236}">
                <a16:creationId xmlns:a16="http://schemas.microsoft.com/office/drawing/2014/main" id="{E38300BF-0CBC-494F-9E6E-E8C314A7445B}"/>
              </a:ext>
            </a:extLst>
          </xdr:cNvPr>
          <xdr:cNvCxnSpPr/>
        </xdr:nvCxnSpPr>
        <xdr:spPr>
          <a:xfrm>
            <a:off x="1295401" y="44134087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76" name="Isosceles Triangle 1075">
            <a:extLst>
              <a:ext uri="{FF2B5EF4-FFF2-40B4-BE49-F238E27FC236}">
                <a16:creationId xmlns:a16="http://schemas.microsoft.com/office/drawing/2014/main" id="{727C5035-4C21-42EC-9E4C-A550E343CD4C}"/>
              </a:ext>
            </a:extLst>
          </xdr:cNvPr>
          <xdr:cNvSpPr/>
        </xdr:nvSpPr>
        <xdr:spPr>
          <a:xfrm>
            <a:off x="4110038" y="44143612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6" name="Freeform: Shape 65">
            <a:extLst>
              <a:ext uri="{FF2B5EF4-FFF2-40B4-BE49-F238E27FC236}">
                <a16:creationId xmlns:a16="http://schemas.microsoft.com/office/drawing/2014/main" id="{44FAC7A5-8172-4C37-BE2A-76440BCF186E}"/>
              </a:ext>
            </a:extLst>
          </xdr:cNvPr>
          <xdr:cNvSpPr/>
        </xdr:nvSpPr>
        <xdr:spPr>
          <a:xfrm>
            <a:off x="1295400" y="43557825"/>
            <a:ext cx="2914650" cy="1010879"/>
          </a:xfrm>
          <a:custGeom>
            <a:avLst/>
            <a:gdLst>
              <a:gd name="connsiteX0" fmla="*/ 0 w 2914650"/>
              <a:gd name="connsiteY0" fmla="*/ 571500 h 1010879"/>
              <a:gd name="connsiteX1" fmla="*/ 1466850 w 2914650"/>
              <a:gd name="connsiteY1" fmla="*/ 990600 h 1010879"/>
              <a:gd name="connsiteX2" fmla="*/ 2914650 w 2914650"/>
              <a:gd name="connsiteY2" fmla="*/ 0 h 10108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914650" h="1010879">
                <a:moveTo>
                  <a:pt x="0" y="571500"/>
                </a:moveTo>
                <a:cubicBezTo>
                  <a:pt x="490537" y="828675"/>
                  <a:pt x="981075" y="1085850"/>
                  <a:pt x="1466850" y="990600"/>
                </a:cubicBezTo>
                <a:cubicBezTo>
                  <a:pt x="1952625" y="895350"/>
                  <a:pt x="2699544" y="180975"/>
                  <a:pt x="2914650" y="0"/>
                </a:cubicBez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3" name="Freeform: Shape 72">
            <a:extLst>
              <a:ext uri="{FF2B5EF4-FFF2-40B4-BE49-F238E27FC236}">
                <a16:creationId xmlns:a16="http://schemas.microsoft.com/office/drawing/2014/main" id="{5569D8FB-FD94-4262-860E-5B5445CB9014}"/>
              </a:ext>
            </a:extLst>
          </xdr:cNvPr>
          <xdr:cNvSpPr/>
        </xdr:nvSpPr>
        <xdr:spPr>
          <a:xfrm>
            <a:off x="4210050" y="43557825"/>
            <a:ext cx="814388" cy="581025"/>
          </a:xfrm>
          <a:custGeom>
            <a:avLst/>
            <a:gdLst>
              <a:gd name="connsiteX0" fmla="*/ 0 w 814388"/>
              <a:gd name="connsiteY0" fmla="*/ 0 h 581025"/>
              <a:gd name="connsiteX1" fmla="*/ 338138 w 814388"/>
              <a:gd name="connsiteY1" fmla="*/ 328613 h 581025"/>
              <a:gd name="connsiteX2" fmla="*/ 814388 w 814388"/>
              <a:gd name="connsiteY2" fmla="*/ 581025 h 581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14388" h="581025">
                <a:moveTo>
                  <a:pt x="0" y="0"/>
                </a:moveTo>
                <a:cubicBezTo>
                  <a:pt x="101203" y="115888"/>
                  <a:pt x="202407" y="231776"/>
                  <a:pt x="338138" y="328613"/>
                </a:cubicBezTo>
                <a:cubicBezTo>
                  <a:pt x="473869" y="425450"/>
                  <a:pt x="644128" y="503237"/>
                  <a:pt x="814388" y="581025"/>
                </a:cubicBez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83" name="Straight Connector 1082">
            <a:extLst>
              <a:ext uri="{FF2B5EF4-FFF2-40B4-BE49-F238E27FC236}">
                <a16:creationId xmlns:a16="http://schemas.microsoft.com/office/drawing/2014/main" id="{DE7E8CD2-F791-482C-9404-C65F1D659171}"/>
              </a:ext>
            </a:extLst>
          </xdr:cNvPr>
          <xdr:cNvCxnSpPr/>
        </xdr:nvCxnSpPr>
        <xdr:spPr>
          <a:xfrm>
            <a:off x="4048125" y="43705462"/>
            <a:ext cx="0" cy="409576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4" name="Straight Connector 1083">
            <a:extLst>
              <a:ext uri="{FF2B5EF4-FFF2-40B4-BE49-F238E27FC236}">
                <a16:creationId xmlns:a16="http://schemas.microsoft.com/office/drawing/2014/main" id="{479C54BB-D947-4C7A-9678-33A71F228628}"/>
              </a:ext>
            </a:extLst>
          </xdr:cNvPr>
          <xdr:cNvCxnSpPr/>
        </xdr:nvCxnSpPr>
        <xdr:spPr>
          <a:xfrm>
            <a:off x="4371975" y="43743563"/>
            <a:ext cx="0" cy="385763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52388</xdr:colOff>
      <xdr:row>331</xdr:row>
      <xdr:rowOff>0</xdr:rowOff>
    </xdr:from>
    <xdr:to>
      <xdr:col>31</xdr:col>
      <xdr:colOff>0</xdr:colOff>
      <xdr:row>340</xdr:row>
      <xdr:rowOff>28575</xdr:rowOff>
    </xdr:to>
    <xdr:grpSp>
      <xdr:nvGrpSpPr>
        <xdr:cNvPr id="176" name="Group 175">
          <a:extLst>
            <a:ext uri="{FF2B5EF4-FFF2-40B4-BE49-F238E27FC236}">
              <a16:creationId xmlns:a16="http://schemas.microsoft.com/office/drawing/2014/main" id="{6B70B653-85CF-4824-B585-B902876F3DAD}"/>
            </a:ext>
          </a:extLst>
        </xdr:cNvPr>
        <xdr:cNvGrpSpPr/>
      </xdr:nvGrpSpPr>
      <xdr:grpSpPr>
        <a:xfrm>
          <a:off x="1185863" y="47834550"/>
          <a:ext cx="3833812" cy="1314450"/>
          <a:chOff x="1185863" y="41843325"/>
          <a:chExt cx="3833812" cy="1314450"/>
        </a:xfrm>
      </xdr:grpSpPr>
      <xdr:sp macro="" textlink="">
        <xdr:nvSpPr>
          <xdr:cNvPr id="1071" name="Isosceles Triangle 1070">
            <a:extLst>
              <a:ext uri="{FF2B5EF4-FFF2-40B4-BE49-F238E27FC236}">
                <a16:creationId xmlns:a16="http://schemas.microsoft.com/office/drawing/2014/main" id="{E79DD54B-EAEF-41F3-BF46-539C5B11663C}"/>
              </a:ext>
            </a:extLst>
          </xdr:cNvPr>
          <xdr:cNvSpPr/>
        </xdr:nvSpPr>
        <xdr:spPr>
          <a:xfrm>
            <a:off x="1185863" y="425767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72" name="Straight Connector 1071">
            <a:extLst>
              <a:ext uri="{FF2B5EF4-FFF2-40B4-BE49-F238E27FC236}">
                <a16:creationId xmlns:a16="http://schemas.microsoft.com/office/drawing/2014/main" id="{CC49CC46-6872-4A4E-A662-6EAB87F26044}"/>
              </a:ext>
            </a:extLst>
          </xdr:cNvPr>
          <xdr:cNvCxnSpPr/>
        </xdr:nvCxnSpPr>
        <xdr:spPr>
          <a:xfrm>
            <a:off x="1290638" y="42567225"/>
            <a:ext cx="3729037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73" name="Isosceles Triangle 1072">
            <a:extLst>
              <a:ext uri="{FF2B5EF4-FFF2-40B4-BE49-F238E27FC236}">
                <a16:creationId xmlns:a16="http://schemas.microsoft.com/office/drawing/2014/main" id="{E2B4FAFD-8C39-44D7-A8D8-6AFF4F3DF9F6}"/>
              </a:ext>
            </a:extLst>
          </xdr:cNvPr>
          <xdr:cNvSpPr/>
        </xdr:nvSpPr>
        <xdr:spPr>
          <a:xfrm>
            <a:off x="4105275" y="42576750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1" name="Freeform: Shape 40">
            <a:extLst>
              <a:ext uri="{FF2B5EF4-FFF2-40B4-BE49-F238E27FC236}">
                <a16:creationId xmlns:a16="http://schemas.microsoft.com/office/drawing/2014/main" id="{160A9542-38BE-4A97-8C78-4C884AB2EBE8}"/>
              </a:ext>
            </a:extLst>
          </xdr:cNvPr>
          <xdr:cNvSpPr/>
        </xdr:nvSpPr>
        <xdr:spPr>
          <a:xfrm>
            <a:off x="1290638" y="42133838"/>
            <a:ext cx="3729037" cy="857250"/>
          </a:xfrm>
          <a:custGeom>
            <a:avLst/>
            <a:gdLst>
              <a:gd name="connsiteX0" fmla="*/ 0 w 3729037"/>
              <a:gd name="connsiteY0" fmla="*/ 428625 h 857250"/>
              <a:gd name="connsiteX1" fmla="*/ 0 w 3729037"/>
              <a:gd name="connsiteY1" fmla="*/ 0 h 857250"/>
              <a:gd name="connsiteX2" fmla="*/ 1462087 w 3729037"/>
              <a:gd name="connsiteY2" fmla="*/ 142875 h 857250"/>
              <a:gd name="connsiteX3" fmla="*/ 1462087 w 3729037"/>
              <a:gd name="connsiteY3" fmla="*/ 704850 h 857250"/>
              <a:gd name="connsiteX4" fmla="*/ 2919412 w 3729037"/>
              <a:gd name="connsiteY4" fmla="*/ 857250 h 857250"/>
              <a:gd name="connsiteX5" fmla="*/ 2919412 w 3729037"/>
              <a:gd name="connsiteY5" fmla="*/ 0 h 857250"/>
              <a:gd name="connsiteX6" fmla="*/ 3729037 w 3729037"/>
              <a:gd name="connsiteY6" fmla="*/ 142875 h 857250"/>
              <a:gd name="connsiteX7" fmla="*/ 3729037 w 3729037"/>
              <a:gd name="connsiteY7" fmla="*/ 433387 h 857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3729037" h="857250">
                <a:moveTo>
                  <a:pt x="0" y="428625"/>
                </a:moveTo>
                <a:lnTo>
                  <a:pt x="0" y="0"/>
                </a:lnTo>
                <a:lnTo>
                  <a:pt x="1462087" y="142875"/>
                </a:lnTo>
                <a:lnTo>
                  <a:pt x="1462087" y="704850"/>
                </a:lnTo>
                <a:lnTo>
                  <a:pt x="2919412" y="857250"/>
                </a:lnTo>
                <a:lnTo>
                  <a:pt x="2919412" y="0"/>
                </a:lnTo>
                <a:lnTo>
                  <a:pt x="3729037" y="142875"/>
                </a:lnTo>
                <a:lnTo>
                  <a:pt x="3729037" y="433387"/>
                </a:ln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AD4E7513-118E-4793-AFBE-FA5331AB9226}"/>
              </a:ext>
            </a:extLst>
          </xdr:cNvPr>
          <xdr:cNvCxnSpPr/>
        </xdr:nvCxnSpPr>
        <xdr:spPr>
          <a:xfrm>
            <a:off x="1457325" y="42148125"/>
            <a:ext cx="0" cy="41910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7" name="Straight Connector 1076">
            <a:extLst>
              <a:ext uri="{FF2B5EF4-FFF2-40B4-BE49-F238E27FC236}">
                <a16:creationId xmlns:a16="http://schemas.microsoft.com/office/drawing/2014/main" id="{931F3037-EDD9-4A6C-9F8C-0A4DD9AD05FE}"/>
              </a:ext>
            </a:extLst>
          </xdr:cNvPr>
          <xdr:cNvCxnSpPr/>
        </xdr:nvCxnSpPr>
        <xdr:spPr>
          <a:xfrm>
            <a:off x="1781175" y="42186226"/>
            <a:ext cx="0" cy="395287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Straight Connector 1077">
            <a:extLst>
              <a:ext uri="{FF2B5EF4-FFF2-40B4-BE49-F238E27FC236}">
                <a16:creationId xmlns:a16="http://schemas.microsoft.com/office/drawing/2014/main" id="{AC95E54C-6188-4DF0-AE43-31B04C8D2F02}"/>
              </a:ext>
            </a:extLst>
          </xdr:cNvPr>
          <xdr:cNvCxnSpPr/>
        </xdr:nvCxnSpPr>
        <xdr:spPr>
          <a:xfrm>
            <a:off x="2105025" y="42210037"/>
            <a:ext cx="0" cy="35718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9" name="Straight Connector 1078">
            <a:extLst>
              <a:ext uri="{FF2B5EF4-FFF2-40B4-BE49-F238E27FC236}">
                <a16:creationId xmlns:a16="http://schemas.microsoft.com/office/drawing/2014/main" id="{9E7D88AA-7F7E-433F-9EEF-521186B7649B}"/>
              </a:ext>
            </a:extLst>
          </xdr:cNvPr>
          <xdr:cNvCxnSpPr/>
        </xdr:nvCxnSpPr>
        <xdr:spPr>
          <a:xfrm>
            <a:off x="4048124" y="42571987"/>
            <a:ext cx="0" cy="390526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0" name="Straight Connector 1079">
            <a:extLst>
              <a:ext uri="{FF2B5EF4-FFF2-40B4-BE49-F238E27FC236}">
                <a16:creationId xmlns:a16="http://schemas.microsoft.com/office/drawing/2014/main" id="{0037F518-CA37-4A09-8E95-41C4BED7840E}"/>
              </a:ext>
            </a:extLst>
          </xdr:cNvPr>
          <xdr:cNvCxnSpPr/>
        </xdr:nvCxnSpPr>
        <xdr:spPr>
          <a:xfrm>
            <a:off x="3724275" y="42567225"/>
            <a:ext cx="0" cy="37147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1" name="Straight Connector 1080">
            <a:extLst>
              <a:ext uri="{FF2B5EF4-FFF2-40B4-BE49-F238E27FC236}">
                <a16:creationId xmlns:a16="http://schemas.microsoft.com/office/drawing/2014/main" id="{8561B802-B215-4579-85BE-6507F4C3D898}"/>
              </a:ext>
            </a:extLst>
          </xdr:cNvPr>
          <xdr:cNvCxnSpPr/>
        </xdr:nvCxnSpPr>
        <xdr:spPr>
          <a:xfrm>
            <a:off x="3400425" y="42567224"/>
            <a:ext cx="0" cy="328614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2" name="Straight Connector 1081">
            <a:extLst>
              <a:ext uri="{FF2B5EF4-FFF2-40B4-BE49-F238E27FC236}">
                <a16:creationId xmlns:a16="http://schemas.microsoft.com/office/drawing/2014/main" id="{1C8C151B-3C2F-4A85-8A7D-ADCA2CD05E5D}"/>
              </a:ext>
            </a:extLst>
          </xdr:cNvPr>
          <xdr:cNvCxnSpPr/>
        </xdr:nvCxnSpPr>
        <xdr:spPr>
          <a:xfrm>
            <a:off x="4371975" y="42162413"/>
            <a:ext cx="0" cy="40481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12C16045-E3EE-4954-AECE-928FBD897E05}"/>
              </a:ext>
            </a:extLst>
          </xdr:cNvPr>
          <xdr:cNvCxnSpPr/>
        </xdr:nvCxnSpPr>
        <xdr:spPr>
          <a:xfrm flipV="1">
            <a:off x="1457325" y="41843325"/>
            <a:ext cx="304800" cy="5000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E5F6F4E9-EA96-49DE-98EA-CF00906ED1DB}"/>
              </a:ext>
            </a:extLst>
          </xdr:cNvPr>
          <xdr:cNvCxnSpPr/>
        </xdr:nvCxnSpPr>
        <xdr:spPr>
          <a:xfrm flipV="1">
            <a:off x="1785938" y="41967150"/>
            <a:ext cx="247650" cy="381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D03DC89F-9C17-4B1A-AB7E-1BCCFB7AB0E3}"/>
              </a:ext>
            </a:extLst>
          </xdr:cNvPr>
          <xdr:cNvCxnSpPr/>
        </xdr:nvCxnSpPr>
        <xdr:spPr>
          <a:xfrm flipV="1">
            <a:off x="2100263" y="42086213"/>
            <a:ext cx="404812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713E3EF2-1CC1-4513-BD58-B7BF1B73752C}"/>
              </a:ext>
            </a:extLst>
          </xdr:cNvPr>
          <xdr:cNvCxnSpPr/>
        </xdr:nvCxnSpPr>
        <xdr:spPr>
          <a:xfrm flipH="1">
            <a:off x="3152775" y="42729150"/>
            <a:ext cx="24765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id="{1498FBBE-88E1-4B36-A626-41886CDDC4F1}"/>
              </a:ext>
            </a:extLst>
          </xdr:cNvPr>
          <xdr:cNvCxnSpPr/>
        </xdr:nvCxnSpPr>
        <xdr:spPr>
          <a:xfrm flipH="1">
            <a:off x="3419475" y="42772013"/>
            <a:ext cx="304800" cy="3857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0FC50E3E-88DA-45DE-9816-E9F9773F7CE0}"/>
              </a:ext>
            </a:extLst>
          </xdr:cNvPr>
          <xdr:cNvCxnSpPr/>
        </xdr:nvCxnSpPr>
        <xdr:spPr>
          <a:xfrm flipH="1">
            <a:off x="3795713" y="42843450"/>
            <a:ext cx="252412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Straight Connector 1084">
            <a:extLst>
              <a:ext uri="{FF2B5EF4-FFF2-40B4-BE49-F238E27FC236}">
                <a16:creationId xmlns:a16="http://schemas.microsoft.com/office/drawing/2014/main" id="{F465BD76-3D3C-454B-B4CC-24B9FB54D4B7}"/>
              </a:ext>
            </a:extLst>
          </xdr:cNvPr>
          <xdr:cNvCxnSpPr/>
        </xdr:nvCxnSpPr>
        <xdr:spPr>
          <a:xfrm flipV="1">
            <a:off x="4371975" y="42138600"/>
            <a:ext cx="323850" cy="2809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66675</xdr:colOff>
      <xdr:row>313</xdr:row>
      <xdr:rowOff>76200</xdr:rowOff>
    </xdr:from>
    <xdr:to>
      <xdr:col>45</xdr:col>
      <xdr:colOff>80963</xdr:colOff>
      <xdr:row>323</xdr:row>
      <xdr:rowOff>80963</xdr:rowOff>
    </xdr:to>
    <xdr:grpSp>
      <xdr:nvGrpSpPr>
        <xdr:cNvPr id="1086" name="Group 1085">
          <a:extLst>
            <a:ext uri="{FF2B5EF4-FFF2-40B4-BE49-F238E27FC236}">
              <a16:creationId xmlns:a16="http://schemas.microsoft.com/office/drawing/2014/main" id="{AB88E37E-9278-43BF-A39D-F017F690FE58}"/>
            </a:ext>
          </a:extLst>
        </xdr:cNvPr>
        <xdr:cNvGrpSpPr/>
      </xdr:nvGrpSpPr>
      <xdr:grpSpPr>
        <a:xfrm>
          <a:off x="5410200" y="45339000"/>
          <a:ext cx="1957388" cy="1433513"/>
          <a:chOff x="5410200" y="1047750"/>
          <a:chExt cx="1957388" cy="1433513"/>
        </a:xfrm>
      </xdr:grpSpPr>
      <xdr:sp macro="" textlink="">
        <xdr:nvSpPr>
          <xdr:cNvPr id="1087" name="Freeform: Shape 1086">
            <a:extLst>
              <a:ext uri="{FF2B5EF4-FFF2-40B4-BE49-F238E27FC236}">
                <a16:creationId xmlns:a16="http://schemas.microsoft.com/office/drawing/2014/main" id="{07A974A9-5DE1-4E01-A908-B065942C1DF1}"/>
              </a:ext>
            </a:extLst>
          </xdr:cNvPr>
          <xdr:cNvSpPr/>
        </xdr:nvSpPr>
        <xdr:spPr>
          <a:xfrm>
            <a:off x="5986463" y="1395413"/>
            <a:ext cx="976312" cy="723900"/>
          </a:xfrm>
          <a:custGeom>
            <a:avLst/>
            <a:gdLst>
              <a:gd name="connsiteX0" fmla="*/ 328612 w 976312"/>
              <a:gd name="connsiteY0" fmla="*/ 152400 h 723900"/>
              <a:gd name="connsiteX1" fmla="*/ 0 w 976312"/>
              <a:gd name="connsiteY1" fmla="*/ 152400 h 723900"/>
              <a:gd name="connsiteX2" fmla="*/ 0 w 976312"/>
              <a:gd name="connsiteY2" fmla="*/ 0 h 723900"/>
              <a:gd name="connsiteX3" fmla="*/ 976312 w 976312"/>
              <a:gd name="connsiteY3" fmla="*/ 0 h 723900"/>
              <a:gd name="connsiteX4" fmla="*/ 976312 w 976312"/>
              <a:gd name="connsiteY4" fmla="*/ 152400 h 723900"/>
              <a:gd name="connsiteX5" fmla="*/ 657225 w 976312"/>
              <a:gd name="connsiteY5" fmla="*/ 152400 h 723900"/>
              <a:gd name="connsiteX6" fmla="*/ 657225 w 976312"/>
              <a:gd name="connsiteY6" fmla="*/ 723900 h 723900"/>
              <a:gd name="connsiteX7" fmla="*/ 333375 w 976312"/>
              <a:gd name="connsiteY7" fmla="*/ 723900 h 723900"/>
              <a:gd name="connsiteX8" fmla="*/ 333375 w 976312"/>
              <a:gd name="connsiteY8" fmla="*/ 257175 h 723900"/>
              <a:gd name="connsiteX9" fmla="*/ 328612 w 976312"/>
              <a:gd name="connsiteY9" fmla="*/ 1524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76312" h="723900">
                <a:moveTo>
                  <a:pt x="328612" y="152400"/>
                </a:moveTo>
                <a:lnTo>
                  <a:pt x="0" y="152400"/>
                </a:lnTo>
                <a:lnTo>
                  <a:pt x="0" y="0"/>
                </a:lnTo>
                <a:lnTo>
                  <a:pt x="976312" y="0"/>
                </a:lnTo>
                <a:lnTo>
                  <a:pt x="976312" y="152400"/>
                </a:lnTo>
                <a:lnTo>
                  <a:pt x="657225" y="152400"/>
                </a:lnTo>
                <a:lnTo>
                  <a:pt x="657225" y="723900"/>
                </a:lnTo>
                <a:lnTo>
                  <a:pt x="333375" y="723900"/>
                </a:lnTo>
                <a:lnTo>
                  <a:pt x="333375" y="257175"/>
                </a:lnTo>
                <a:lnTo>
                  <a:pt x="328612" y="15240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88" name="Oval 1087">
            <a:extLst>
              <a:ext uri="{FF2B5EF4-FFF2-40B4-BE49-F238E27FC236}">
                <a16:creationId xmlns:a16="http://schemas.microsoft.com/office/drawing/2014/main" id="{43686306-AD48-40DF-8841-04C69E69825C}"/>
              </a:ext>
            </a:extLst>
          </xdr:cNvPr>
          <xdr:cNvSpPr/>
        </xdr:nvSpPr>
        <xdr:spPr>
          <a:xfrm>
            <a:off x="6515099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89" name="Oval 1088">
            <a:extLst>
              <a:ext uri="{FF2B5EF4-FFF2-40B4-BE49-F238E27FC236}">
                <a16:creationId xmlns:a16="http://schemas.microsoft.com/office/drawing/2014/main" id="{8D88D496-EFD8-4B50-AB50-C8B012AD5BF2}"/>
              </a:ext>
            </a:extLst>
          </xdr:cNvPr>
          <xdr:cNvSpPr/>
        </xdr:nvSpPr>
        <xdr:spPr>
          <a:xfrm>
            <a:off x="6396038" y="199072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9E5F804A-9367-4FC3-A858-25F957E1DA74}"/>
              </a:ext>
            </a:extLst>
          </xdr:cNvPr>
          <xdr:cNvSpPr/>
        </xdr:nvSpPr>
        <xdr:spPr>
          <a:xfrm>
            <a:off x="6372225" y="1443038"/>
            <a:ext cx="228600" cy="633413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91" name="Oval 1090">
            <a:extLst>
              <a:ext uri="{FF2B5EF4-FFF2-40B4-BE49-F238E27FC236}">
                <a16:creationId xmlns:a16="http://schemas.microsoft.com/office/drawing/2014/main" id="{2DEC858A-AE2A-4F5F-89D3-BA30D7C12B69}"/>
              </a:ext>
            </a:extLst>
          </xdr:cNvPr>
          <xdr:cNvSpPr/>
        </xdr:nvSpPr>
        <xdr:spPr>
          <a:xfrm>
            <a:off x="6515099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92" name="Oval 1091">
            <a:extLst>
              <a:ext uri="{FF2B5EF4-FFF2-40B4-BE49-F238E27FC236}">
                <a16:creationId xmlns:a16="http://schemas.microsoft.com/office/drawing/2014/main" id="{E20A0834-A32F-4C79-B05F-F3EF321470EF}"/>
              </a:ext>
            </a:extLst>
          </xdr:cNvPr>
          <xdr:cNvSpPr/>
        </xdr:nvSpPr>
        <xdr:spPr>
          <a:xfrm>
            <a:off x="6396038" y="146685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93" name="Straight Connector 1092">
            <a:extLst>
              <a:ext uri="{FF2B5EF4-FFF2-40B4-BE49-F238E27FC236}">
                <a16:creationId xmlns:a16="http://schemas.microsoft.com/office/drawing/2014/main" id="{31A7952B-FDB1-4F95-91C4-6FA920103B54}"/>
              </a:ext>
            </a:extLst>
          </xdr:cNvPr>
          <xdr:cNvCxnSpPr/>
        </xdr:nvCxnSpPr>
        <xdr:spPr>
          <a:xfrm flipV="1">
            <a:off x="599122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4" name="Straight Connector 1093">
            <a:extLst>
              <a:ext uri="{FF2B5EF4-FFF2-40B4-BE49-F238E27FC236}">
                <a16:creationId xmlns:a16="http://schemas.microsoft.com/office/drawing/2014/main" id="{7A1D6A5C-0C34-40C4-9193-4251673580FB}"/>
              </a:ext>
            </a:extLst>
          </xdr:cNvPr>
          <xdr:cNvCxnSpPr/>
        </xdr:nvCxnSpPr>
        <xdr:spPr>
          <a:xfrm>
            <a:off x="5910263" y="1114426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5" name="Straight Connector 1094">
            <a:extLst>
              <a:ext uri="{FF2B5EF4-FFF2-40B4-BE49-F238E27FC236}">
                <a16:creationId xmlns:a16="http://schemas.microsoft.com/office/drawing/2014/main" id="{460D6BEB-49A0-4FBF-BCDA-88BA57D2E43F}"/>
              </a:ext>
            </a:extLst>
          </xdr:cNvPr>
          <xdr:cNvCxnSpPr/>
        </xdr:nvCxnSpPr>
        <xdr:spPr>
          <a:xfrm flipH="1">
            <a:off x="594836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6" name="Straight Connector 1095">
            <a:extLst>
              <a:ext uri="{FF2B5EF4-FFF2-40B4-BE49-F238E27FC236}">
                <a16:creationId xmlns:a16="http://schemas.microsoft.com/office/drawing/2014/main" id="{83BB2BCC-1208-4007-9AB7-0211995E196F}"/>
              </a:ext>
            </a:extLst>
          </xdr:cNvPr>
          <xdr:cNvCxnSpPr/>
        </xdr:nvCxnSpPr>
        <xdr:spPr>
          <a:xfrm flipV="1">
            <a:off x="6962775" y="104775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Straight Connector 1096">
            <a:extLst>
              <a:ext uri="{FF2B5EF4-FFF2-40B4-BE49-F238E27FC236}">
                <a16:creationId xmlns:a16="http://schemas.microsoft.com/office/drawing/2014/main" id="{0D97B967-2FA4-4964-B88F-81BF358F8243}"/>
              </a:ext>
            </a:extLst>
          </xdr:cNvPr>
          <xdr:cNvCxnSpPr/>
        </xdr:nvCxnSpPr>
        <xdr:spPr>
          <a:xfrm flipH="1">
            <a:off x="6919913" y="107156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8" name="Straight Connector 1097">
            <a:extLst>
              <a:ext uri="{FF2B5EF4-FFF2-40B4-BE49-F238E27FC236}">
                <a16:creationId xmlns:a16="http://schemas.microsoft.com/office/drawing/2014/main" id="{697A8788-F6D5-4D5B-9FD4-60CBD7B8F6CF}"/>
              </a:ext>
            </a:extLst>
          </xdr:cNvPr>
          <xdr:cNvCxnSpPr/>
        </xdr:nvCxnSpPr>
        <xdr:spPr>
          <a:xfrm flipH="1">
            <a:off x="5410200" y="1400174"/>
            <a:ext cx="5381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9" name="Straight Connector 1098">
            <a:extLst>
              <a:ext uri="{FF2B5EF4-FFF2-40B4-BE49-F238E27FC236}">
                <a16:creationId xmlns:a16="http://schemas.microsoft.com/office/drawing/2014/main" id="{B43038DF-4CAE-4EA7-9090-C8C12D388E8D}"/>
              </a:ext>
            </a:extLst>
          </xdr:cNvPr>
          <xdr:cNvCxnSpPr/>
        </xdr:nvCxnSpPr>
        <xdr:spPr>
          <a:xfrm>
            <a:off x="5505443" y="1333499"/>
            <a:ext cx="0" cy="857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0" name="Straight Connector 1099">
            <a:extLst>
              <a:ext uri="{FF2B5EF4-FFF2-40B4-BE49-F238E27FC236}">
                <a16:creationId xmlns:a16="http://schemas.microsoft.com/office/drawing/2014/main" id="{CD70C8A6-15A0-4F55-A4C0-365918A46281}"/>
              </a:ext>
            </a:extLst>
          </xdr:cNvPr>
          <xdr:cNvCxnSpPr/>
        </xdr:nvCxnSpPr>
        <xdr:spPr>
          <a:xfrm flipH="1">
            <a:off x="5462581" y="1357310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1" name="Straight Connector 1100">
            <a:extLst>
              <a:ext uri="{FF2B5EF4-FFF2-40B4-BE49-F238E27FC236}">
                <a16:creationId xmlns:a16="http://schemas.microsoft.com/office/drawing/2014/main" id="{BD66E751-BED4-4F98-8A4E-AF16B14352F4}"/>
              </a:ext>
            </a:extLst>
          </xdr:cNvPr>
          <xdr:cNvCxnSpPr/>
        </xdr:nvCxnSpPr>
        <xdr:spPr>
          <a:xfrm flipH="1">
            <a:off x="5438775" y="2114549"/>
            <a:ext cx="8286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2" name="Straight Connector 1101">
            <a:extLst>
              <a:ext uri="{FF2B5EF4-FFF2-40B4-BE49-F238E27FC236}">
                <a16:creationId xmlns:a16="http://schemas.microsoft.com/office/drawing/2014/main" id="{F1D0DF39-BEC6-4CB8-A439-343748E9E236}"/>
              </a:ext>
            </a:extLst>
          </xdr:cNvPr>
          <xdr:cNvCxnSpPr/>
        </xdr:nvCxnSpPr>
        <xdr:spPr>
          <a:xfrm flipH="1">
            <a:off x="5462581" y="20716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3" name="Straight Connector 1102">
            <a:extLst>
              <a:ext uri="{FF2B5EF4-FFF2-40B4-BE49-F238E27FC236}">
                <a16:creationId xmlns:a16="http://schemas.microsoft.com/office/drawing/2014/main" id="{9D9960A6-CD82-4A8B-BC03-F8211778B057}"/>
              </a:ext>
            </a:extLst>
          </xdr:cNvPr>
          <xdr:cNvCxnSpPr/>
        </xdr:nvCxnSpPr>
        <xdr:spPr>
          <a:xfrm>
            <a:off x="7019925" y="1400175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4" name="Straight Connector 1103">
            <a:extLst>
              <a:ext uri="{FF2B5EF4-FFF2-40B4-BE49-F238E27FC236}">
                <a16:creationId xmlns:a16="http://schemas.microsoft.com/office/drawing/2014/main" id="{2EDECE9C-3DFD-4CAE-8AB4-862DE6E6034A}"/>
              </a:ext>
            </a:extLst>
          </xdr:cNvPr>
          <xdr:cNvCxnSpPr/>
        </xdr:nvCxnSpPr>
        <xdr:spPr>
          <a:xfrm>
            <a:off x="6719888" y="2114550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Straight Connector 1104">
            <a:extLst>
              <a:ext uri="{FF2B5EF4-FFF2-40B4-BE49-F238E27FC236}">
                <a16:creationId xmlns:a16="http://schemas.microsoft.com/office/drawing/2014/main" id="{08839C43-36B4-4799-835C-4C00A53DD4D5}"/>
              </a:ext>
            </a:extLst>
          </xdr:cNvPr>
          <xdr:cNvCxnSpPr/>
        </xdr:nvCxnSpPr>
        <xdr:spPr>
          <a:xfrm>
            <a:off x="7286625" y="1338263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6" name="Straight Connector 1105">
            <a:extLst>
              <a:ext uri="{FF2B5EF4-FFF2-40B4-BE49-F238E27FC236}">
                <a16:creationId xmlns:a16="http://schemas.microsoft.com/office/drawing/2014/main" id="{810C00E5-2F25-48F0-BC02-7802FF5CBEC7}"/>
              </a:ext>
            </a:extLst>
          </xdr:cNvPr>
          <xdr:cNvCxnSpPr/>
        </xdr:nvCxnSpPr>
        <xdr:spPr>
          <a:xfrm flipH="1">
            <a:off x="7239000" y="136207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7" name="Straight Connector 1106">
            <a:extLst>
              <a:ext uri="{FF2B5EF4-FFF2-40B4-BE49-F238E27FC236}">
                <a16:creationId xmlns:a16="http://schemas.microsoft.com/office/drawing/2014/main" id="{EA6317B7-4AB4-4CC5-8C36-2A0B0B096DC5}"/>
              </a:ext>
            </a:extLst>
          </xdr:cNvPr>
          <xdr:cNvCxnSpPr/>
        </xdr:nvCxnSpPr>
        <xdr:spPr>
          <a:xfrm flipH="1">
            <a:off x="7238998" y="207645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8" name="Straight Connector 1107">
            <a:extLst>
              <a:ext uri="{FF2B5EF4-FFF2-40B4-BE49-F238E27FC236}">
                <a16:creationId xmlns:a16="http://schemas.microsoft.com/office/drawing/2014/main" id="{C4AF07A9-4631-4651-A463-28094A01598E}"/>
              </a:ext>
            </a:extLst>
          </xdr:cNvPr>
          <xdr:cNvCxnSpPr/>
        </xdr:nvCxnSpPr>
        <xdr:spPr>
          <a:xfrm>
            <a:off x="6543675" y="2019300"/>
            <a:ext cx="81915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9" name="Straight Connector 1108">
            <a:extLst>
              <a:ext uri="{FF2B5EF4-FFF2-40B4-BE49-F238E27FC236}">
                <a16:creationId xmlns:a16="http://schemas.microsoft.com/office/drawing/2014/main" id="{9C61B8C5-70B2-49A7-9A4D-249CB34A0127}"/>
              </a:ext>
            </a:extLst>
          </xdr:cNvPr>
          <xdr:cNvCxnSpPr/>
        </xdr:nvCxnSpPr>
        <xdr:spPr>
          <a:xfrm flipH="1">
            <a:off x="7234239" y="198120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0" name="Straight Connector 1109">
            <a:extLst>
              <a:ext uri="{FF2B5EF4-FFF2-40B4-BE49-F238E27FC236}">
                <a16:creationId xmlns:a16="http://schemas.microsoft.com/office/drawing/2014/main" id="{B931AC74-E34A-4DE5-B237-3E07CB3F0322}"/>
              </a:ext>
            </a:extLst>
          </xdr:cNvPr>
          <xdr:cNvCxnSpPr/>
        </xdr:nvCxnSpPr>
        <xdr:spPr>
          <a:xfrm flipH="1">
            <a:off x="5757863" y="1543051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1" name="Straight Connector 1110">
            <a:extLst>
              <a:ext uri="{FF2B5EF4-FFF2-40B4-BE49-F238E27FC236}">
                <a16:creationId xmlns:a16="http://schemas.microsoft.com/office/drawing/2014/main" id="{4D378FD0-E3AF-44DF-BB5C-E8813B9DA57A}"/>
              </a:ext>
            </a:extLst>
          </xdr:cNvPr>
          <xdr:cNvCxnSpPr/>
        </xdr:nvCxnSpPr>
        <xdr:spPr>
          <a:xfrm>
            <a:off x="5829300" y="1333498"/>
            <a:ext cx="0" cy="2857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2" name="Straight Connector 1111">
            <a:extLst>
              <a:ext uri="{FF2B5EF4-FFF2-40B4-BE49-F238E27FC236}">
                <a16:creationId xmlns:a16="http://schemas.microsoft.com/office/drawing/2014/main" id="{37B00A6B-0C25-4B81-A62F-D288B8121269}"/>
              </a:ext>
            </a:extLst>
          </xdr:cNvPr>
          <xdr:cNvCxnSpPr/>
        </xdr:nvCxnSpPr>
        <xdr:spPr>
          <a:xfrm flipH="1">
            <a:off x="5791193" y="150018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3" name="Straight Connector 1112">
            <a:extLst>
              <a:ext uri="{FF2B5EF4-FFF2-40B4-BE49-F238E27FC236}">
                <a16:creationId xmlns:a16="http://schemas.microsoft.com/office/drawing/2014/main" id="{FFB1142D-A4BC-4EAB-9B6E-EBD74BF83726}"/>
              </a:ext>
            </a:extLst>
          </xdr:cNvPr>
          <xdr:cNvCxnSpPr/>
        </xdr:nvCxnSpPr>
        <xdr:spPr>
          <a:xfrm flipH="1">
            <a:off x="5786431" y="136207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4" name="Straight Connector 1113">
            <a:extLst>
              <a:ext uri="{FF2B5EF4-FFF2-40B4-BE49-F238E27FC236}">
                <a16:creationId xmlns:a16="http://schemas.microsoft.com/office/drawing/2014/main" id="{9B65BF7E-B92D-4C58-AD09-23A0C9CEDA41}"/>
              </a:ext>
            </a:extLst>
          </xdr:cNvPr>
          <xdr:cNvCxnSpPr/>
        </xdr:nvCxnSpPr>
        <xdr:spPr>
          <a:xfrm>
            <a:off x="631507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5" name="Straight Connector 1114">
            <a:extLst>
              <a:ext uri="{FF2B5EF4-FFF2-40B4-BE49-F238E27FC236}">
                <a16:creationId xmlns:a16="http://schemas.microsoft.com/office/drawing/2014/main" id="{002F0F36-D948-4BF8-B608-EDC8C59C0433}"/>
              </a:ext>
            </a:extLst>
          </xdr:cNvPr>
          <xdr:cNvCxnSpPr/>
        </xdr:nvCxnSpPr>
        <xdr:spPr>
          <a:xfrm>
            <a:off x="6248400" y="2400300"/>
            <a:ext cx="471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6" name="Straight Connector 1115">
            <a:extLst>
              <a:ext uri="{FF2B5EF4-FFF2-40B4-BE49-F238E27FC236}">
                <a16:creationId xmlns:a16="http://schemas.microsoft.com/office/drawing/2014/main" id="{050AADE9-8230-49EA-BB2D-8D6D259BAFAA}"/>
              </a:ext>
            </a:extLst>
          </xdr:cNvPr>
          <xdr:cNvCxnSpPr/>
        </xdr:nvCxnSpPr>
        <xdr:spPr>
          <a:xfrm flipH="1">
            <a:off x="626744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7" name="Straight Connector 1116">
            <a:extLst>
              <a:ext uri="{FF2B5EF4-FFF2-40B4-BE49-F238E27FC236}">
                <a16:creationId xmlns:a16="http://schemas.microsoft.com/office/drawing/2014/main" id="{3B25A68A-B0B3-47B5-BEF5-23EE64DF357B}"/>
              </a:ext>
            </a:extLst>
          </xdr:cNvPr>
          <xdr:cNvCxnSpPr/>
        </xdr:nvCxnSpPr>
        <xdr:spPr>
          <a:xfrm>
            <a:off x="6638925" y="2181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8" name="Straight Connector 1117">
            <a:extLst>
              <a:ext uri="{FF2B5EF4-FFF2-40B4-BE49-F238E27FC236}">
                <a16:creationId xmlns:a16="http://schemas.microsoft.com/office/drawing/2014/main" id="{478DE334-6E78-471D-BA19-A96F274C78EF}"/>
              </a:ext>
            </a:extLst>
          </xdr:cNvPr>
          <xdr:cNvCxnSpPr/>
        </xdr:nvCxnSpPr>
        <xdr:spPr>
          <a:xfrm flipH="1">
            <a:off x="6591294" y="236219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66675</xdr:colOff>
      <xdr:row>153</xdr:row>
      <xdr:rowOff>76200</xdr:rowOff>
    </xdr:from>
    <xdr:to>
      <xdr:col>45</xdr:col>
      <xdr:colOff>80963</xdr:colOff>
      <xdr:row>163</xdr:row>
      <xdr:rowOff>80963</xdr:rowOff>
    </xdr:to>
    <xdr:grpSp>
      <xdr:nvGrpSpPr>
        <xdr:cNvPr id="1119" name="Group 1118">
          <a:extLst>
            <a:ext uri="{FF2B5EF4-FFF2-40B4-BE49-F238E27FC236}">
              <a16:creationId xmlns:a16="http://schemas.microsoft.com/office/drawing/2014/main" id="{306C5FFD-8EB1-4950-A7B0-D65095D88B42}"/>
            </a:ext>
          </a:extLst>
        </xdr:cNvPr>
        <xdr:cNvGrpSpPr/>
      </xdr:nvGrpSpPr>
      <xdr:grpSpPr>
        <a:xfrm>
          <a:off x="5410200" y="22479000"/>
          <a:ext cx="1957388" cy="1433513"/>
          <a:chOff x="5410200" y="17907000"/>
          <a:chExt cx="1957388" cy="1433513"/>
        </a:xfrm>
      </xdr:grpSpPr>
      <xdr:sp macro="" textlink="">
        <xdr:nvSpPr>
          <xdr:cNvPr id="1120" name="Freeform: Shape 1119">
            <a:extLst>
              <a:ext uri="{FF2B5EF4-FFF2-40B4-BE49-F238E27FC236}">
                <a16:creationId xmlns:a16="http://schemas.microsoft.com/office/drawing/2014/main" id="{E56600D9-4DB4-4EEF-AF48-7243671068EC}"/>
              </a:ext>
            </a:extLst>
          </xdr:cNvPr>
          <xdr:cNvSpPr/>
        </xdr:nvSpPr>
        <xdr:spPr>
          <a:xfrm>
            <a:off x="5986463" y="18254663"/>
            <a:ext cx="976312" cy="723900"/>
          </a:xfrm>
          <a:custGeom>
            <a:avLst/>
            <a:gdLst>
              <a:gd name="connsiteX0" fmla="*/ 328612 w 976312"/>
              <a:gd name="connsiteY0" fmla="*/ 152400 h 723900"/>
              <a:gd name="connsiteX1" fmla="*/ 0 w 976312"/>
              <a:gd name="connsiteY1" fmla="*/ 152400 h 723900"/>
              <a:gd name="connsiteX2" fmla="*/ 0 w 976312"/>
              <a:gd name="connsiteY2" fmla="*/ 0 h 723900"/>
              <a:gd name="connsiteX3" fmla="*/ 976312 w 976312"/>
              <a:gd name="connsiteY3" fmla="*/ 0 h 723900"/>
              <a:gd name="connsiteX4" fmla="*/ 976312 w 976312"/>
              <a:gd name="connsiteY4" fmla="*/ 152400 h 723900"/>
              <a:gd name="connsiteX5" fmla="*/ 657225 w 976312"/>
              <a:gd name="connsiteY5" fmla="*/ 152400 h 723900"/>
              <a:gd name="connsiteX6" fmla="*/ 657225 w 976312"/>
              <a:gd name="connsiteY6" fmla="*/ 723900 h 723900"/>
              <a:gd name="connsiteX7" fmla="*/ 333375 w 976312"/>
              <a:gd name="connsiteY7" fmla="*/ 723900 h 723900"/>
              <a:gd name="connsiteX8" fmla="*/ 333375 w 976312"/>
              <a:gd name="connsiteY8" fmla="*/ 257175 h 723900"/>
              <a:gd name="connsiteX9" fmla="*/ 328612 w 976312"/>
              <a:gd name="connsiteY9" fmla="*/ 152400 h 7239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76312" h="723900">
                <a:moveTo>
                  <a:pt x="328612" y="152400"/>
                </a:moveTo>
                <a:lnTo>
                  <a:pt x="0" y="152400"/>
                </a:lnTo>
                <a:lnTo>
                  <a:pt x="0" y="0"/>
                </a:lnTo>
                <a:lnTo>
                  <a:pt x="976312" y="0"/>
                </a:lnTo>
                <a:lnTo>
                  <a:pt x="976312" y="152400"/>
                </a:lnTo>
                <a:lnTo>
                  <a:pt x="657225" y="152400"/>
                </a:lnTo>
                <a:lnTo>
                  <a:pt x="657225" y="723900"/>
                </a:lnTo>
                <a:lnTo>
                  <a:pt x="333375" y="723900"/>
                </a:lnTo>
                <a:lnTo>
                  <a:pt x="333375" y="257175"/>
                </a:lnTo>
                <a:lnTo>
                  <a:pt x="328612" y="15240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21" name="Oval 1120">
            <a:extLst>
              <a:ext uri="{FF2B5EF4-FFF2-40B4-BE49-F238E27FC236}">
                <a16:creationId xmlns:a16="http://schemas.microsoft.com/office/drawing/2014/main" id="{7FD66C2D-3E79-4991-834F-25BD9A687B89}"/>
              </a:ext>
            </a:extLst>
          </xdr:cNvPr>
          <xdr:cNvSpPr/>
        </xdr:nvSpPr>
        <xdr:spPr>
          <a:xfrm>
            <a:off x="6515099" y="1884997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22" name="Oval 1121">
            <a:extLst>
              <a:ext uri="{FF2B5EF4-FFF2-40B4-BE49-F238E27FC236}">
                <a16:creationId xmlns:a16="http://schemas.microsoft.com/office/drawing/2014/main" id="{C147E857-4531-498F-A81C-FF9DF8CEE088}"/>
              </a:ext>
            </a:extLst>
          </xdr:cNvPr>
          <xdr:cNvSpPr/>
        </xdr:nvSpPr>
        <xdr:spPr>
          <a:xfrm>
            <a:off x="6396038" y="18849975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1B630A3E-57BD-47DF-A7BA-77BB98125ADB}"/>
              </a:ext>
            </a:extLst>
          </xdr:cNvPr>
          <xdr:cNvSpPr/>
        </xdr:nvSpPr>
        <xdr:spPr>
          <a:xfrm>
            <a:off x="6372226" y="18302288"/>
            <a:ext cx="228600" cy="633413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24" name="Oval 1123">
            <a:extLst>
              <a:ext uri="{FF2B5EF4-FFF2-40B4-BE49-F238E27FC236}">
                <a16:creationId xmlns:a16="http://schemas.microsoft.com/office/drawing/2014/main" id="{CAC1AC68-6524-4AC2-AE96-4CC72D726CD1}"/>
              </a:ext>
            </a:extLst>
          </xdr:cNvPr>
          <xdr:cNvSpPr/>
        </xdr:nvSpPr>
        <xdr:spPr>
          <a:xfrm>
            <a:off x="6515099" y="1832610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25" name="Oval 1124">
            <a:extLst>
              <a:ext uri="{FF2B5EF4-FFF2-40B4-BE49-F238E27FC236}">
                <a16:creationId xmlns:a16="http://schemas.microsoft.com/office/drawing/2014/main" id="{FC75B026-1ADB-46C9-AEB3-D477B7540EC4}"/>
              </a:ext>
            </a:extLst>
          </xdr:cNvPr>
          <xdr:cNvSpPr/>
        </xdr:nvSpPr>
        <xdr:spPr>
          <a:xfrm>
            <a:off x="6396038" y="18326100"/>
            <a:ext cx="57150" cy="571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26" name="Straight Connector 1125">
            <a:extLst>
              <a:ext uri="{FF2B5EF4-FFF2-40B4-BE49-F238E27FC236}">
                <a16:creationId xmlns:a16="http://schemas.microsoft.com/office/drawing/2014/main" id="{8FF651B6-B946-4342-AC0E-B7C9CF474E17}"/>
              </a:ext>
            </a:extLst>
          </xdr:cNvPr>
          <xdr:cNvCxnSpPr/>
        </xdr:nvCxnSpPr>
        <xdr:spPr>
          <a:xfrm flipV="1">
            <a:off x="5991225" y="1790700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7" name="Straight Connector 1126">
            <a:extLst>
              <a:ext uri="{FF2B5EF4-FFF2-40B4-BE49-F238E27FC236}">
                <a16:creationId xmlns:a16="http://schemas.microsoft.com/office/drawing/2014/main" id="{C2809E1A-883A-4F22-9E48-77639970EF29}"/>
              </a:ext>
            </a:extLst>
          </xdr:cNvPr>
          <xdr:cNvCxnSpPr/>
        </xdr:nvCxnSpPr>
        <xdr:spPr>
          <a:xfrm>
            <a:off x="5910263" y="17973676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8" name="Straight Connector 1127">
            <a:extLst>
              <a:ext uri="{FF2B5EF4-FFF2-40B4-BE49-F238E27FC236}">
                <a16:creationId xmlns:a16="http://schemas.microsoft.com/office/drawing/2014/main" id="{D1B7B7C5-776E-4A3E-858F-A70DEFDC5B4D}"/>
              </a:ext>
            </a:extLst>
          </xdr:cNvPr>
          <xdr:cNvCxnSpPr/>
        </xdr:nvCxnSpPr>
        <xdr:spPr>
          <a:xfrm flipH="1">
            <a:off x="5948363" y="1793081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Straight Connector 1128">
            <a:extLst>
              <a:ext uri="{FF2B5EF4-FFF2-40B4-BE49-F238E27FC236}">
                <a16:creationId xmlns:a16="http://schemas.microsoft.com/office/drawing/2014/main" id="{D61C7D6D-6A1F-431F-9E4F-818D8DE555C1}"/>
              </a:ext>
            </a:extLst>
          </xdr:cNvPr>
          <xdr:cNvCxnSpPr/>
        </xdr:nvCxnSpPr>
        <xdr:spPr>
          <a:xfrm flipV="1">
            <a:off x="6962775" y="17907000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0" name="Straight Connector 1129">
            <a:extLst>
              <a:ext uri="{FF2B5EF4-FFF2-40B4-BE49-F238E27FC236}">
                <a16:creationId xmlns:a16="http://schemas.microsoft.com/office/drawing/2014/main" id="{CAFAA2C1-C163-49D7-BD51-7A06291AB6C4}"/>
              </a:ext>
            </a:extLst>
          </xdr:cNvPr>
          <xdr:cNvCxnSpPr/>
        </xdr:nvCxnSpPr>
        <xdr:spPr>
          <a:xfrm flipH="1">
            <a:off x="6919913" y="17930811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1" name="Straight Connector 1130">
            <a:extLst>
              <a:ext uri="{FF2B5EF4-FFF2-40B4-BE49-F238E27FC236}">
                <a16:creationId xmlns:a16="http://schemas.microsoft.com/office/drawing/2014/main" id="{4ECFFCB7-36F9-4884-9439-FB7AF12A6DA7}"/>
              </a:ext>
            </a:extLst>
          </xdr:cNvPr>
          <xdr:cNvCxnSpPr/>
        </xdr:nvCxnSpPr>
        <xdr:spPr>
          <a:xfrm flipH="1">
            <a:off x="5410200" y="18259424"/>
            <a:ext cx="5381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2" name="Straight Connector 1131">
            <a:extLst>
              <a:ext uri="{FF2B5EF4-FFF2-40B4-BE49-F238E27FC236}">
                <a16:creationId xmlns:a16="http://schemas.microsoft.com/office/drawing/2014/main" id="{C27669FA-09A3-411B-A57A-DA5A35A5436F}"/>
              </a:ext>
            </a:extLst>
          </xdr:cNvPr>
          <xdr:cNvCxnSpPr/>
        </xdr:nvCxnSpPr>
        <xdr:spPr>
          <a:xfrm>
            <a:off x="5505443" y="18192749"/>
            <a:ext cx="0" cy="857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3" name="Straight Connector 1132">
            <a:extLst>
              <a:ext uri="{FF2B5EF4-FFF2-40B4-BE49-F238E27FC236}">
                <a16:creationId xmlns:a16="http://schemas.microsoft.com/office/drawing/2014/main" id="{59C778C2-C045-4618-A425-C6CB3AF5CD3B}"/>
              </a:ext>
            </a:extLst>
          </xdr:cNvPr>
          <xdr:cNvCxnSpPr/>
        </xdr:nvCxnSpPr>
        <xdr:spPr>
          <a:xfrm flipH="1">
            <a:off x="5462581" y="18216560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4" name="Straight Connector 1133">
            <a:extLst>
              <a:ext uri="{FF2B5EF4-FFF2-40B4-BE49-F238E27FC236}">
                <a16:creationId xmlns:a16="http://schemas.microsoft.com/office/drawing/2014/main" id="{81AE3609-2519-4819-95C7-86D5FF29887A}"/>
              </a:ext>
            </a:extLst>
          </xdr:cNvPr>
          <xdr:cNvCxnSpPr/>
        </xdr:nvCxnSpPr>
        <xdr:spPr>
          <a:xfrm flipH="1">
            <a:off x="5410200" y="18973799"/>
            <a:ext cx="8572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5" name="Straight Connector 1134">
            <a:extLst>
              <a:ext uri="{FF2B5EF4-FFF2-40B4-BE49-F238E27FC236}">
                <a16:creationId xmlns:a16="http://schemas.microsoft.com/office/drawing/2014/main" id="{B6F2F88F-3929-4225-813B-84B11C578240}"/>
              </a:ext>
            </a:extLst>
          </xdr:cNvPr>
          <xdr:cNvCxnSpPr/>
        </xdr:nvCxnSpPr>
        <xdr:spPr>
          <a:xfrm flipH="1">
            <a:off x="5462581" y="1893093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6" name="Straight Connector 1135">
            <a:extLst>
              <a:ext uri="{FF2B5EF4-FFF2-40B4-BE49-F238E27FC236}">
                <a16:creationId xmlns:a16="http://schemas.microsoft.com/office/drawing/2014/main" id="{A75D4A01-AE05-496C-9369-D61A2E3D6BAD}"/>
              </a:ext>
            </a:extLst>
          </xdr:cNvPr>
          <xdr:cNvCxnSpPr/>
        </xdr:nvCxnSpPr>
        <xdr:spPr>
          <a:xfrm>
            <a:off x="7019925" y="18259425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7" name="Straight Connector 1136">
            <a:extLst>
              <a:ext uri="{FF2B5EF4-FFF2-40B4-BE49-F238E27FC236}">
                <a16:creationId xmlns:a16="http://schemas.microsoft.com/office/drawing/2014/main" id="{454119F4-0E35-4082-835D-484716CA9C15}"/>
              </a:ext>
            </a:extLst>
          </xdr:cNvPr>
          <xdr:cNvCxnSpPr/>
        </xdr:nvCxnSpPr>
        <xdr:spPr>
          <a:xfrm>
            <a:off x="6719888" y="18973800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8" name="Straight Connector 1137">
            <a:extLst>
              <a:ext uri="{FF2B5EF4-FFF2-40B4-BE49-F238E27FC236}">
                <a16:creationId xmlns:a16="http://schemas.microsoft.com/office/drawing/2014/main" id="{8E88276D-7973-4F03-A29E-4C5226BD8CFD}"/>
              </a:ext>
            </a:extLst>
          </xdr:cNvPr>
          <xdr:cNvCxnSpPr/>
        </xdr:nvCxnSpPr>
        <xdr:spPr>
          <a:xfrm>
            <a:off x="7286625" y="18197513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9" name="Straight Connector 1138">
            <a:extLst>
              <a:ext uri="{FF2B5EF4-FFF2-40B4-BE49-F238E27FC236}">
                <a16:creationId xmlns:a16="http://schemas.microsoft.com/office/drawing/2014/main" id="{9941BC53-FB55-48B9-B8A5-DAE5155AB270}"/>
              </a:ext>
            </a:extLst>
          </xdr:cNvPr>
          <xdr:cNvCxnSpPr/>
        </xdr:nvCxnSpPr>
        <xdr:spPr>
          <a:xfrm flipH="1">
            <a:off x="7239000" y="18221326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0" name="Straight Connector 1139">
            <a:extLst>
              <a:ext uri="{FF2B5EF4-FFF2-40B4-BE49-F238E27FC236}">
                <a16:creationId xmlns:a16="http://schemas.microsoft.com/office/drawing/2014/main" id="{40BE924F-7900-4DDC-B2E4-E4234CF304EE}"/>
              </a:ext>
            </a:extLst>
          </xdr:cNvPr>
          <xdr:cNvCxnSpPr/>
        </xdr:nvCxnSpPr>
        <xdr:spPr>
          <a:xfrm flipH="1">
            <a:off x="7238998" y="1893570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1" name="Straight Connector 1140">
            <a:extLst>
              <a:ext uri="{FF2B5EF4-FFF2-40B4-BE49-F238E27FC236}">
                <a16:creationId xmlns:a16="http://schemas.microsoft.com/office/drawing/2014/main" id="{E7E66BB6-4E01-4A22-A613-7ED34F2E9FA5}"/>
              </a:ext>
            </a:extLst>
          </xdr:cNvPr>
          <xdr:cNvCxnSpPr/>
        </xdr:nvCxnSpPr>
        <xdr:spPr>
          <a:xfrm>
            <a:off x="6543675" y="18878550"/>
            <a:ext cx="81915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2" name="Straight Connector 1141">
            <a:extLst>
              <a:ext uri="{FF2B5EF4-FFF2-40B4-BE49-F238E27FC236}">
                <a16:creationId xmlns:a16="http://schemas.microsoft.com/office/drawing/2014/main" id="{BABC8C29-FCC8-4D70-B35E-1F45E1B6D743}"/>
              </a:ext>
            </a:extLst>
          </xdr:cNvPr>
          <xdr:cNvCxnSpPr/>
        </xdr:nvCxnSpPr>
        <xdr:spPr>
          <a:xfrm flipH="1">
            <a:off x="7234239" y="18840451"/>
            <a:ext cx="90488" cy="857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3" name="Straight Connector 1142">
            <a:extLst>
              <a:ext uri="{FF2B5EF4-FFF2-40B4-BE49-F238E27FC236}">
                <a16:creationId xmlns:a16="http://schemas.microsoft.com/office/drawing/2014/main" id="{2573019F-92EE-4B16-B7BA-3E9C86C001C3}"/>
              </a:ext>
            </a:extLst>
          </xdr:cNvPr>
          <xdr:cNvCxnSpPr/>
        </xdr:nvCxnSpPr>
        <xdr:spPr>
          <a:xfrm flipH="1">
            <a:off x="5757863" y="18402301"/>
            <a:ext cx="2047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4" name="Straight Connector 1143">
            <a:extLst>
              <a:ext uri="{FF2B5EF4-FFF2-40B4-BE49-F238E27FC236}">
                <a16:creationId xmlns:a16="http://schemas.microsoft.com/office/drawing/2014/main" id="{56ECB5A8-1182-4D20-8D1A-6E9870022010}"/>
              </a:ext>
            </a:extLst>
          </xdr:cNvPr>
          <xdr:cNvCxnSpPr/>
        </xdr:nvCxnSpPr>
        <xdr:spPr>
          <a:xfrm>
            <a:off x="5829300" y="18192748"/>
            <a:ext cx="0" cy="2857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5" name="Straight Connector 1144">
            <a:extLst>
              <a:ext uri="{FF2B5EF4-FFF2-40B4-BE49-F238E27FC236}">
                <a16:creationId xmlns:a16="http://schemas.microsoft.com/office/drawing/2014/main" id="{08BAC478-F4BA-4AB3-AA2E-FD83EA35E571}"/>
              </a:ext>
            </a:extLst>
          </xdr:cNvPr>
          <xdr:cNvCxnSpPr/>
        </xdr:nvCxnSpPr>
        <xdr:spPr>
          <a:xfrm flipH="1">
            <a:off x="5791193" y="18359436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6" name="Straight Connector 1145">
            <a:extLst>
              <a:ext uri="{FF2B5EF4-FFF2-40B4-BE49-F238E27FC236}">
                <a16:creationId xmlns:a16="http://schemas.microsoft.com/office/drawing/2014/main" id="{2F369D86-52D3-42D0-9EA3-93A6D5E4676D}"/>
              </a:ext>
            </a:extLst>
          </xdr:cNvPr>
          <xdr:cNvCxnSpPr/>
        </xdr:nvCxnSpPr>
        <xdr:spPr>
          <a:xfrm flipH="1">
            <a:off x="5786431" y="18221324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7" name="Straight Connector 1146">
            <a:extLst>
              <a:ext uri="{FF2B5EF4-FFF2-40B4-BE49-F238E27FC236}">
                <a16:creationId xmlns:a16="http://schemas.microsoft.com/office/drawing/2014/main" id="{A421B963-B04F-4366-B907-D6248CAC6A7C}"/>
              </a:ext>
            </a:extLst>
          </xdr:cNvPr>
          <xdr:cNvCxnSpPr/>
        </xdr:nvCxnSpPr>
        <xdr:spPr>
          <a:xfrm>
            <a:off x="6315075" y="1904047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8" name="Straight Connector 1147">
            <a:extLst>
              <a:ext uri="{FF2B5EF4-FFF2-40B4-BE49-F238E27FC236}">
                <a16:creationId xmlns:a16="http://schemas.microsoft.com/office/drawing/2014/main" id="{8345CB41-B6EF-4254-8F29-BEDE66F88BC7}"/>
              </a:ext>
            </a:extLst>
          </xdr:cNvPr>
          <xdr:cNvCxnSpPr/>
        </xdr:nvCxnSpPr>
        <xdr:spPr>
          <a:xfrm>
            <a:off x="6248400" y="19259550"/>
            <a:ext cx="471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9" name="Straight Connector 1148">
            <a:extLst>
              <a:ext uri="{FF2B5EF4-FFF2-40B4-BE49-F238E27FC236}">
                <a16:creationId xmlns:a16="http://schemas.microsoft.com/office/drawing/2014/main" id="{E879FCD3-B6CD-45EA-B933-AACAF10C1952}"/>
              </a:ext>
            </a:extLst>
          </xdr:cNvPr>
          <xdr:cNvCxnSpPr/>
        </xdr:nvCxnSpPr>
        <xdr:spPr>
          <a:xfrm flipH="1">
            <a:off x="6267444" y="1922144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0" name="Straight Connector 1149">
            <a:extLst>
              <a:ext uri="{FF2B5EF4-FFF2-40B4-BE49-F238E27FC236}">
                <a16:creationId xmlns:a16="http://schemas.microsoft.com/office/drawing/2014/main" id="{C526C061-C64A-4999-B0D4-5ED32565F232}"/>
              </a:ext>
            </a:extLst>
          </xdr:cNvPr>
          <xdr:cNvCxnSpPr/>
        </xdr:nvCxnSpPr>
        <xdr:spPr>
          <a:xfrm>
            <a:off x="6638925" y="1904047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1" name="Straight Connector 1150">
            <a:extLst>
              <a:ext uri="{FF2B5EF4-FFF2-40B4-BE49-F238E27FC236}">
                <a16:creationId xmlns:a16="http://schemas.microsoft.com/office/drawing/2014/main" id="{DED61D0D-4A87-423D-984A-3362C48B4912}"/>
              </a:ext>
            </a:extLst>
          </xdr:cNvPr>
          <xdr:cNvCxnSpPr/>
        </xdr:nvCxnSpPr>
        <xdr:spPr>
          <a:xfrm flipH="1">
            <a:off x="6591294" y="19221449"/>
            <a:ext cx="85724" cy="90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157162</xdr:colOff>
      <xdr:row>185</xdr:row>
      <xdr:rowOff>133350</xdr:rowOff>
    </xdr:from>
    <xdr:to>
      <xdr:col>31</xdr:col>
      <xdr:colOff>14287</xdr:colOff>
      <xdr:row>192</xdr:row>
      <xdr:rowOff>9526</xdr:rowOff>
    </xdr:to>
    <xdr:grpSp>
      <xdr:nvGrpSpPr>
        <xdr:cNvPr id="1242" name="Group 1241">
          <a:extLst>
            <a:ext uri="{FF2B5EF4-FFF2-40B4-BE49-F238E27FC236}">
              <a16:creationId xmlns:a16="http://schemas.microsoft.com/office/drawing/2014/main" id="{BB671FE7-0BE6-4265-ACCF-938402B77D3A}"/>
            </a:ext>
          </a:extLst>
        </xdr:cNvPr>
        <xdr:cNvGrpSpPr/>
      </xdr:nvGrpSpPr>
      <xdr:grpSpPr>
        <a:xfrm>
          <a:off x="481012" y="27108150"/>
          <a:ext cx="4552950" cy="876301"/>
          <a:chOff x="481012" y="21678900"/>
          <a:chExt cx="4552950" cy="876301"/>
        </a:xfrm>
      </xdr:grpSpPr>
      <xdr:grpSp>
        <xdr:nvGrpSpPr>
          <xdr:cNvPr id="1243" name="Group 1242">
            <a:extLst>
              <a:ext uri="{FF2B5EF4-FFF2-40B4-BE49-F238E27FC236}">
                <a16:creationId xmlns:a16="http://schemas.microsoft.com/office/drawing/2014/main" id="{12E5C88D-B45E-4E17-A907-A9179BFAF501}"/>
              </a:ext>
            </a:extLst>
          </xdr:cNvPr>
          <xdr:cNvGrpSpPr/>
        </xdr:nvGrpSpPr>
        <xdr:grpSpPr>
          <a:xfrm>
            <a:off x="481012" y="21678900"/>
            <a:ext cx="4552950" cy="876301"/>
            <a:chOff x="481012" y="21678900"/>
            <a:chExt cx="4552950" cy="876301"/>
          </a:xfrm>
        </xdr:grpSpPr>
        <xdr:sp macro="" textlink="">
          <xdr:nvSpPr>
            <xdr:cNvPr id="1248" name="Isosceles Triangle 1247">
              <a:extLst>
                <a:ext uri="{FF2B5EF4-FFF2-40B4-BE49-F238E27FC236}">
                  <a16:creationId xmlns:a16="http://schemas.microsoft.com/office/drawing/2014/main" id="{4014BBFD-5967-4E28-9949-D3C8E5AB5C1D}"/>
                </a:ext>
              </a:extLst>
            </xdr:cNvPr>
            <xdr:cNvSpPr/>
          </xdr:nvSpPr>
          <xdr:spPr>
            <a:xfrm>
              <a:off x="1200150" y="22121819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49" name="Straight Connector 1248">
              <a:extLst>
                <a:ext uri="{FF2B5EF4-FFF2-40B4-BE49-F238E27FC236}">
                  <a16:creationId xmlns:a16="http://schemas.microsoft.com/office/drawing/2014/main" id="{22388EC3-4E87-408B-A0B4-E14E7F0DEA38}"/>
                </a:ext>
              </a:extLst>
            </xdr:cNvPr>
            <xdr:cNvCxnSpPr/>
          </xdr:nvCxnSpPr>
          <xdr:spPr>
            <a:xfrm>
              <a:off x="481012" y="22112294"/>
              <a:ext cx="455295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50" name="Isosceles Triangle 1249">
              <a:extLst>
                <a:ext uri="{FF2B5EF4-FFF2-40B4-BE49-F238E27FC236}">
                  <a16:creationId xmlns:a16="http://schemas.microsoft.com/office/drawing/2014/main" id="{8C329440-377F-4322-B6EC-6504FF6616A8}"/>
                </a:ext>
              </a:extLst>
            </xdr:cNvPr>
            <xdr:cNvSpPr/>
          </xdr:nvSpPr>
          <xdr:spPr>
            <a:xfrm>
              <a:off x="4119562" y="22121819"/>
              <a:ext cx="200025" cy="133350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251" name="Freeform: Shape 1250">
              <a:extLst>
                <a:ext uri="{FF2B5EF4-FFF2-40B4-BE49-F238E27FC236}">
                  <a16:creationId xmlns:a16="http://schemas.microsoft.com/office/drawing/2014/main" id="{66E75578-47EF-48CE-88A2-67920B247610}"/>
                </a:ext>
              </a:extLst>
            </xdr:cNvPr>
            <xdr:cNvSpPr/>
          </xdr:nvSpPr>
          <xdr:spPr>
            <a:xfrm>
              <a:off x="481013" y="21678900"/>
              <a:ext cx="814387" cy="433388"/>
            </a:xfrm>
            <a:custGeom>
              <a:avLst/>
              <a:gdLst>
                <a:gd name="connsiteX0" fmla="*/ 0 w 814387"/>
                <a:gd name="connsiteY0" fmla="*/ 433388 h 433388"/>
                <a:gd name="connsiteX1" fmla="*/ 447675 w 814387"/>
                <a:gd name="connsiteY1" fmla="*/ 280988 h 433388"/>
                <a:gd name="connsiteX2" fmla="*/ 814387 w 814387"/>
                <a:gd name="connsiteY2" fmla="*/ 0 h 433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14387" h="433388">
                  <a:moveTo>
                    <a:pt x="0" y="433388"/>
                  </a:moveTo>
                  <a:cubicBezTo>
                    <a:pt x="155972" y="393303"/>
                    <a:pt x="311944" y="353219"/>
                    <a:pt x="447675" y="280988"/>
                  </a:cubicBezTo>
                  <a:cubicBezTo>
                    <a:pt x="583406" y="208757"/>
                    <a:pt x="698896" y="104378"/>
                    <a:pt x="814387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252" name="Freeform: Shape 1251">
              <a:extLst>
                <a:ext uri="{FF2B5EF4-FFF2-40B4-BE49-F238E27FC236}">
                  <a16:creationId xmlns:a16="http://schemas.microsoft.com/office/drawing/2014/main" id="{A5B65A39-7D67-45EB-A7A5-F4053C713BE0}"/>
                </a:ext>
              </a:extLst>
            </xdr:cNvPr>
            <xdr:cNvSpPr/>
          </xdr:nvSpPr>
          <xdr:spPr>
            <a:xfrm>
              <a:off x="1290638" y="21683663"/>
              <a:ext cx="2919412" cy="871538"/>
            </a:xfrm>
            <a:custGeom>
              <a:avLst/>
              <a:gdLst>
                <a:gd name="connsiteX0" fmla="*/ 0 w 2919412"/>
                <a:gd name="connsiteY0" fmla="*/ 4762 h 871538"/>
                <a:gd name="connsiteX1" fmla="*/ 1457325 w 2919412"/>
                <a:gd name="connsiteY1" fmla="*/ 871537 h 871538"/>
                <a:gd name="connsiteX2" fmla="*/ 2919412 w 2919412"/>
                <a:gd name="connsiteY2" fmla="*/ 0 h 8715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919412" h="871538">
                  <a:moveTo>
                    <a:pt x="0" y="4762"/>
                  </a:moveTo>
                  <a:cubicBezTo>
                    <a:pt x="485378" y="438546"/>
                    <a:pt x="970756" y="872331"/>
                    <a:pt x="1457325" y="871537"/>
                  </a:cubicBezTo>
                  <a:cubicBezTo>
                    <a:pt x="1943894" y="870743"/>
                    <a:pt x="2431653" y="435371"/>
                    <a:pt x="2919412" y="0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253" name="Freeform: Shape 1252">
              <a:extLst>
                <a:ext uri="{FF2B5EF4-FFF2-40B4-BE49-F238E27FC236}">
                  <a16:creationId xmlns:a16="http://schemas.microsoft.com/office/drawing/2014/main" id="{6056C0E7-F0F8-49F0-8918-BD280BF6D8C1}"/>
                </a:ext>
              </a:extLst>
            </xdr:cNvPr>
            <xdr:cNvSpPr/>
          </xdr:nvSpPr>
          <xdr:spPr>
            <a:xfrm>
              <a:off x="4210050" y="21688425"/>
              <a:ext cx="809625" cy="423863"/>
            </a:xfrm>
            <a:custGeom>
              <a:avLst/>
              <a:gdLst>
                <a:gd name="connsiteX0" fmla="*/ 0 w 809625"/>
                <a:gd name="connsiteY0" fmla="*/ 0 h 423863"/>
                <a:gd name="connsiteX1" fmla="*/ 342900 w 809625"/>
                <a:gd name="connsiteY1" fmla="*/ 285750 h 423863"/>
                <a:gd name="connsiteX2" fmla="*/ 809625 w 809625"/>
                <a:gd name="connsiteY2" fmla="*/ 423863 h 42386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09625" h="423863">
                  <a:moveTo>
                    <a:pt x="0" y="0"/>
                  </a:moveTo>
                  <a:cubicBezTo>
                    <a:pt x="103981" y="107553"/>
                    <a:pt x="207963" y="215106"/>
                    <a:pt x="342900" y="285750"/>
                  </a:cubicBezTo>
                  <a:cubicBezTo>
                    <a:pt x="477838" y="356394"/>
                    <a:pt x="643731" y="390128"/>
                    <a:pt x="809625" y="423863"/>
                  </a:cubicBezTo>
                </a:path>
              </a:pathLst>
            </a:custGeom>
            <a:noFill/>
            <a:ln w="1587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54" name="Straight Connector 1253">
              <a:extLst>
                <a:ext uri="{FF2B5EF4-FFF2-40B4-BE49-F238E27FC236}">
                  <a16:creationId xmlns:a16="http://schemas.microsoft.com/office/drawing/2014/main" id="{AD3A1E65-5FD5-4F46-8E35-BCBDDE96026F}"/>
                </a:ext>
              </a:extLst>
            </xdr:cNvPr>
            <xdr:cNvCxnSpPr/>
          </xdr:nvCxnSpPr>
          <xdr:spPr>
            <a:xfrm flipV="1">
              <a:off x="1133474" y="21812250"/>
              <a:ext cx="0" cy="295276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5" name="Straight Connector 1254">
              <a:extLst>
                <a:ext uri="{FF2B5EF4-FFF2-40B4-BE49-F238E27FC236}">
                  <a16:creationId xmlns:a16="http://schemas.microsoft.com/office/drawing/2014/main" id="{6471824F-5A0B-4F11-8CE0-D5C212810844}"/>
                </a:ext>
              </a:extLst>
            </xdr:cNvPr>
            <xdr:cNvCxnSpPr/>
          </xdr:nvCxnSpPr>
          <xdr:spPr>
            <a:xfrm flipV="1">
              <a:off x="1457324" y="21802725"/>
              <a:ext cx="0" cy="309563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6" name="Straight Connector 1255">
              <a:extLst>
                <a:ext uri="{FF2B5EF4-FFF2-40B4-BE49-F238E27FC236}">
                  <a16:creationId xmlns:a16="http://schemas.microsoft.com/office/drawing/2014/main" id="{C57E2907-875C-41D2-84AD-75D7975E4A8E}"/>
                </a:ext>
              </a:extLst>
            </xdr:cNvPr>
            <xdr:cNvCxnSpPr/>
          </xdr:nvCxnSpPr>
          <xdr:spPr>
            <a:xfrm flipV="1">
              <a:off x="4048123" y="21831300"/>
              <a:ext cx="0" cy="27146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7" name="Straight Connector 1256">
              <a:extLst>
                <a:ext uri="{FF2B5EF4-FFF2-40B4-BE49-F238E27FC236}">
                  <a16:creationId xmlns:a16="http://schemas.microsoft.com/office/drawing/2014/main" id="{02A6BCA3-6909-4B4A-84CA-6800CF9F9C13}"/>
                </a:ext>
              </a:extLst>
            </xdr:cNvPr>
            <xdr:cNvCxnSpPr/>
          </xdr:nvCxnSpPr>
          <xdr:spPr>
            <a:xfrm flipV="1">
              <a:off x="4371973" y="21855113"/>
              <a:ext cx="0" cy="252414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44" name="Straight Connector 1243">
            <a:extLst>
              <a:ext uri="{FF2B5EF4-FFF2-40B4-BE49-F238E27FC236}">
                <a16:creationId xmlns:a16="http://schemas.microsoft.com/office/drawing/2014/main" id="{0875BBFC-72B0-4012-9C6E-CF9D447DE6C9}"/>
              </a:ext>
            </a:extLst>
          </xdr:cNvPr>
          <xdr:cNvCxnSpPr/>
        </xdr:nvCxnSpPr>
        <xdr:spPr>
          <a:xfrm flipV="1">
            <a:off x="1457325" y="21821775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5" name="Straight Connector 1244">
            <a:extLst>
              <a:ext uri="{FF2B5EF4-FFF2-40B4-BE49-F238E27FC236}">
                <a16:creationId xmlns:a16="http://schemas.microsoft.com/office/drawing/2014/main" id="{D4F699A5-E8C0-41D1-A7F7-CC1463D6F8E8}"/>
              </a:ext>
            </a:extLst>
          </xdr:cNvPr>
          <xdr:cNvCxnSpPr/>
        </xdr:nvCxnSpPr>
        <xdr:spPr>
          <a:xfrm flipH="1" flipV="1">
            <a:off x="981075" y="21831300"/>
            <a:ext cx="152400" cy="133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6" name="Straight Connector 1245">
            <a:extLst>
              <a:ext uri="{FF2B5EF4-FFF2-40B4-BE49-F238E27FC236}">
                <a16:creationId xmlns:a16="http://schemas.microsoft.com/office/drawing/2014/main" id="{3CC0AD82-1EA3-41E5-B216-7C1500C6FC83}"/>
              </a:ext>
            </a:extLst>
          </xdr:cNvPr>
          <xdr:cNvCxnSpPr/>
        </xdr:nvCxnSpPr>
        <xdr:spPr>
          <a:xfrm flipV="1">
            <a:off x="4362450" y="21831300"/>
            <a:ext cx="1905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7" name="Straight Connector 1246">
            <a:extLst>
              <a:ext uri="{FF2B5EF4-FFF2-40B4-BE49-F238E27FC236}">
                <a16:creationId xmlns:a16="http://schemas.microsoft.com/office/drawing/2014/main" id="{50DA02C8-0FC4-4C1F-8550-47169B1D4F72}"/>
              </a:ext>
            </a:extLst>
          </xdr:cNvPr>
          <xdr:cNvCxnSpPr/>
        </xdr:nvCxnSpPr>
        <xdr:spPr>
          <a:xfrm flipH="1" flipV="1">
            <a:off x="3867150" y="21821775"/>
            <a:ext cx="180975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90488</xdr:colOff>
      <xdr:row>151</xdr:row>
      <xdr:rowOff>0</xdr:rowOff>
    </xdr:from>
    <xdr:to>
      <xdr:col>31</xdr:col>
      <xdr:colOff>80963</xdr:colOff>
      <xdr:row>167</xdr:row>
      <xdr:rowOff>85725</xdr:rowOff>
    </xdr:to>
    <xdr:grpSp>
      <xdr:nvGrpSpPr>
        <xdr:cNvPr id="201" name="Group 200">
          <a:extLst>
            <a:ext uri="{FF2B5EF4-FFF2-40B4-BE49-F238E27FC236}">
              <a16:creationId xmlns:a16="http://schemas.microsoft.com/office/drawing/2014/main" id="{3FDE904E-EBAA-4571-A250-14E776B91F93}"/>
            </a:ext>
          </a:extLst>
        </xdr:cNvPr>
        <xdr:cNvGrpSpPr/>
      </xdr:nvGrpSpPr>
      <xdr:grpSpPr>
        <a:xfrm>
          <a:off x="414338" y="22117050"/>
          <a:ext cx="4686300" cy="2371725"/>
          <a:chOff x="414338" y="44700825"/>
          <a:chExt cx="4686300" cy="2371725"/>
        </a:xfrm>
      </xdr:grpSpPr>
      <xdr:sp macro="" textlink="">
        <xdr:nvSpPr>
          <xdr:cNvPr id="1181" name="Isosceles Triangle 1180">
            <a:extLst>
              <a:ext uri="{FF2B5EF4-FFF2-40B4-BE49-F238E27FC236}">
                <a16:creationId xmlns:a16="http://schemas.microsoft.com/office/drawing/2014/main" id="{79AB633F-020A-4DF4-AD39-4AFE9D01469A}"/>
              </a:ext>
            </a:extLst>
          </xdr:cNvPr>
          <xdr:cNvSpPr/>
        </xdr:nvSpPr>
        <xdr:spPr>
          <a:xfrm>
            <a:off x="1195388" y="454247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82" name="Straight Connector 1181">
            <a:extLst>
              <a:ext uri="{FF2B5EF4-FFF2-40B4-BE49-F238E27FC236}">
                <a16:creationId xmlns:a16="http://schemas.microsoft.com/office/drawing/2014/main" id="{0D9644A0-C136-44B5-9597-EE0EF174170D}"/>
              </a:ext>
            </a:extLst>
          </xdr:cNvPr>
          <xdr:cNvCxnSpPr/>
        </xdr:nvCxnSpPr>
        <xdr:spPr>
          <a:xfrm>
            <a:off x="476250" y="45415200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83" name="Isosceles Triangle 1182">
            <a:extLst>
              <a:ext uri="{FF2B5EF4-FFF2-40B4-BE49-F238E27FC236}">
                <a16:creationId xmlns:a16="http://schemas.microsoft.com/office/drawing/2014/main" id="{1D1FF8DE-DFC0-4B3D-A3BB-E976B3AF301E}"/>
              </a:ext>
            </a:extLst>
          </xdr:cNvPr>
          <xdr:cNvSpPr/>
        </xdr:nvSpPr>
        <xdr:spPr>
          <a:xfrm>
            <a:off x="4114800" y="45424725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84" name="Straight Arrow Connector 1183">
            <a:extLst>
              <a:ext uri="{FF2B5EF4-FFF2-40B4-BE49-F238E27FC236}">
                <a16:creationId xmlns:a16="http://schemas.microsoft.com/office/drawing/2014/main" id="{0865A72F-17F9-4ABB-9958-CBD3B7B88425}"/>
              </a:ext>
            </a:extLst>
          </xdr:cNvPr>
          <xdr:cNvCxnSpPr/>
        </xdr:nvCxnSpPr>
        <xdr:spPr>
          <a:xfrm>
            <a:off x="485775" y="44981813"/>
            <a:ext cx="0" cy="428625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5" name="Straight Arrow Connector 1184">
            <a:extLst>
              <a:ext uri="{FF2B5EF4-FFF2-40B4-BE49-F238E27FC236}">
                <a16:creationId xmlns:a16="http://schemas.microsoft.com/office/drawing/2014/main" id="{82F6A718-91B3-4656-A14C-964EDC94432C}"/>
              </a:ext>
            </a:extLst>
          </xdr:cNvPr>
          <xdr:cNvCxnSpPr/>
        </xdr:nvCxnSpPr>
        <xdr:spPr>
          <a:xfrm flipV="1">
            <a:off x="1295400" y="455676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6" name="Straight Arrow Connector 1185">
            <a:extLst>
              <a:ext uri="{FF2B5EF4-FFF2-40B4-BE49-F238E27FC236}">
                <a16:creationId xmlns:a16="http://schemas.microsoft.com/office/drawing/2014/main" id="{162A87B3-26A2-45EB-A5D1-7926938E600D}"/>
              </a:ext>
            </a:extLst>
          </xdr:cNvPr>
          <xdr:cNvCxnSpPr/>
        </xdr:nvCxnSpPr>
        <xdr:spPr>
          <a:xfrm flipV="1">
            <a:off x="4210050" y="45567601"/>
            <a:ext cx="0" cy="280987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7" name="Straight Connector 1186">
            <a:extLst>
              <a:ext uri="{FF2B5EF4-FFF2-40B4-BE49-F238E27FC236}">
                <a16:creationId xmlns:a16="http://schemas.microsoft.com/office/drawing/2014/main" id="{0492F582-9966-47A0-9ACB-1F5C3A282084}"/>
              </a:ext>
            </a:extLst>
          </xdr:cNvPr>
          <xdr:cNvCxnSpPr/>
        </xdr:nvCxnSpPr>
        <xdr:spPr>
          <a:xfrm>
            <a:off x="485775" y="45496163"/>
            <a:ext cx="0" cy="15763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8" name="Straight Connector 1187">
            <a:extLst>
              <a:ext uri="{FF2B5EF4-FFF2-40B4-BE49-F238E27FC236}">
                <a16:creationId xmlns:a16="http://schemas.microsoft.com/office/drawing/2014/main" id="{554553CB-EFB5-4F25-B452-C3476E799259}"/>
              </a:ext>
            </a:extLst>
          </xdr:cNvPr>
          <xdr:cNvCxnSpPr/>
        </xdr:nvCxnSpPr>
        <xdr:spPr>
          <a:xfrm>
            <a:off x="414338" y="46415325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9" name="Straight Connector 1188">
            <a:extLst>
              <a:ext uri="{FF2B5EF4-FFF2-40B4-BE49-F238E27FC236}">
                <a16:creationId xmlns:a16="http://schemas.microsoft.com/office/drawing/2014/main" id="{4B47614C-9A17-42A3-A7B9-89B0703F5D6E}"/>
              </a:ext>
            </a:extLst>
          </xdr:cNvPr>
          <xdr:cNvCxnSpPr/>
        </xdr:nvCxnSpPr>
        <xdr:spPr>
          <a:xfrm flipH="1">
            <a:off x="438150" y="463677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0" name="Straight Connector 1189">
            <a:extLst>
              <a:ext uri="{FF2B5EF4-FFF2-40B4-BE49-F238E27FC236}">
                <a16:creationId xmlns:a16="http://schemas.microsoft.com/office/drawing/2014/main" id="{D2B4871A-2419-4F22-9C41-2FB47D220DE8}"/>
              </a:ext>
            </a:extLst>
          </xdr:cNvPr>
          <xdr:cNvCxnSpPr/>
        </xdr:nvCxnSpPr>
        <xdr:spPr>
          <a:xfrm>
            <a:off x="1295400" y="46196250"/>
            <a:ext cx="0" cy="5857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1" name="Straight Connector 1190">
            <a:extLst>
              <a:ext uri="{FF2B5EF4-FFF2-40B4-BE49-F238E27FC236}">
                <a16:creationId xmlns:a16="http://schemas.microsoft.com/office/drawing/2014/main" id="{08405D45-430C-43D7-B851-8E5707DCFB35}"/>
              </a:ext>
            </a:extLst>
          </xdr:cNvPr>
          <xdr:cNvCxnSpPr/>
        </xdr:nvCxnSpPr>
        <xdr:spPr>
          <a:xfrm flipH="1">
            <a:off x="1247775" y="463677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2" name="Straight Connector 1191">
            <a:extLst>
              <a:ext uri="{FF2B5EF4-FFF2-40B4-BE49-F238E27FC236}">
                <a16:creationId xmlns:a16="http://schemas.microsoft.com/office/drawing/2014/main" id="{43D4BFCB-BDA2-442A-9751-9E77020C9CC8}"/>
              </a:ext>
            </a:extLst>
          </xdr:cNvPr>
          <xdr:cNvCxnSpPr/>
        </xdr:nvCxnSpPr>
        <xdr:spPr>
          <a:xfrm>
            <a:off x="4210050" y="46177200"/>
            <a:ext cx="0" cy="609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3" name="Straight Connector 1192">
            <a:extLst>
              <a:ext uri="{FF2B5EF4-FFF2-40B4-BE49-F238E27FC236}">
                <a16:creationId xmlns:a16="http://schemas.microsoft.com/office/drawing/2014/main" id="{B7D842BC-2517-4E1F-9F41-B36C4EE919AE}"/>
              </a:ext>
            </a:extLst>
          </xdr:cNvPr>
          <xdr:cNvCxnSpPr/>
        </xdr:nvCxnSpPr>
        <xdr:spPr>
          <a:xfrm flipH="1">
            <a:off x="4162425" y="463677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4" name="Straight Connector 1193">
            <a:extLst>
              <a:ext uri="{FF2B5EF4-FFF2-40B4-BE49-F238E27FC236}">
                <a16:creationId xmlns:a16="http://schemas.microsoft.com/office/drawing/2014/main" id="{6BF5BEEF-27BD-460A-9A4F-4DA584896D42}"/>
              </a:ext>
            </a:extLst>
          </xdr:cNvPr>
          <xdr:cNvCxnSpPr/>
        </xdr:nvCxnSpPr>
        <xdr:spPr>
          <a:xfrm>
            <a:off x="5019675" y="45491401"/>
            <a:ext cx="0" cy="15811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5" name="Straight Connector 1194">
            <a:extLst>
              <a:ext uri="{FF2B5EF4-FFF2-40B4-BE49-F238E27FC236}">
                <a16:creationId xmlns:a16="http://schemas.microsoft.com/office/drawing/2014/main" id="{50335374-F2C6-42E5-8E46-8D7116BC58D8}"/>
              </a:ext>
            </a:extLst>
          </xdr:cNvPr>
          <xdr:cNvCxnSpPr/>
        </xdr:nvCxnSpPr>
        <xdr:spPr>
          <a:xfrm flipH="1">
            <a:off x="4972050" y="4636293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6" name="Straight Connector 1195">
            <a:extLst>
              <a:ext uri="{FF2B5EF4-FFF2-40B4-BE49-F238E27FC236}">
                <a16:creationId xmlns:a16="http://schemas.microsoft.com/office/drawing/2014/main" id="{F499B7CD-A387-4B4A-A843-A3D0F4E4A2B2}"/>
              </a:ext>
            </a:extLst>
          </xdr:cNvPr>
          <xdr:cNvCxnSpPr/>
        </xdr:nvCxnSpPr>
        <xdr:spPr>
          <a:xfrm>
            <a:off x="414338" y="46986825"/>
            <a:ext cx="46863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7" name="Straight Connector 1196">
            <a:extLst>
              <a:ext uri="{FF2B5EF4-FFF2-40B4-BE49-F238E27FC236}">
                <a16:creationId xmlns:a16="http://schemas.microsoft.com/office/drawing/2014/main" id="{C62E07DE-8344-4D44-8F45-FBD3F55E3D02}"/>
              </a:ext>
            </a:extLst>
          </xdr:cNvPr>
          <xdr:cNvCxnSpPr/>
        </xdr:nvCxnSpPr>
        <xdr:spPr>
          <a:xfrm flipH="1">
            <a:off x="438150" y="46939201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8" name="Straight Connector 1197">
            <a:extLst>
              <a:ext uri="{FF2B5EF4-FFF2-40B4-BE49-F238E27FC236}">
                <a16:creationId xmlns:a16="http://schemas.microsoft.com/office/drawing/2014/main" id="{EE3422EE-A244-4540-8356-5AF6C4BEAE89}"/>
              </a:ext>
            </a:extLst>
          </xdr:cNvPr>
          <xdr:cNvCxnSpPr/>
        </xdr:nvCxnSpPr>
        <xdr:spPr>
          <a:xfrm flipH="1">
            <a:off x="4972050" y="46934439"/>
            <a:ext cx="90487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9" name="Straight Connector 1198">
            <a:extLst>
              <a:ext uri="{FF2B5EF4-FFF2-40B4-BE49-F238E27FC236}">
                <a16:creationId xmlns:a16="http://schemas.microsoft.com/office/drawing/2014/main" id="{F2410C89-BD35-4CC1-8E33-347704FC2CB2}"/>
              </a:ext>
            </a:extLst>
          </xdr:cNvPr>
          <xdr:cNvCxnSpPr/>
        </xdr:nvCxnSpPr>
        <xdr:spPr>
          <a:xfrm>
            <a:off x="1133476" y="460009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0" name="Straight Connector 1199">
            <a:extLst>
              <a:ext uri="{FF2B5EF4-FFF2-40B4-BE49-F238E27FC236}">
                <a16:creationId xmlns:a16="http://schemas.microsoft.com/office/drawing/2014/main" id="{4A4FE77E-3E11-45BC-90F8-6B613955DD8E}"/>
              </a:ext>
            </a:extLst>
          </xdr:cNvPr>
          <xdr:cNvCxnSpPr/>
        </xdr:nvCxnSpPr>
        <xdr:spPr>
          <a:xfrm>
            <a:off x="1081087" y="461295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1" name="Straight Connector 1200">
            <a:extLst>
              <a:ext uri="{FF2B5EF4-FFF2-40B4-BE49-F238E27FC236}">
                <a16:creationId xmlns:a16="http://schemas.microsoft.com/office/drawing/2014/main" id="{F7889B12-AD5E-47AF-81C6-3D8286D43EDE}"/>
              </a:ext>
            </a:extLst>
          </xdr:cNvPr>
          <xdr:cNvCxnSpPr/>
        </xdr:nvCxnSpPr>
        <xdr:spPr>
          <a:xfrm flipH="1">
            <a:off x="1090612" y="460914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2" name="Straight Connector 1201">
            <a:extLst>
              <a:ext uri="{FF2B5EF4-FFF2-40B4-BE49-F238E27FC236}">
                <a16:creationId xmlns:a16="http://schemas.microsoft.com/office/drawing/2014/main" id="{08265F83-8ED2-42C3-940E-9F722ACE5AD3}"/>
              </a:ext>
            </a:extLst>
          </xdr:cNvPr>
          <xdr:cNvCxnSpPr/>
        </xdr:nvCxnSpPr>
        <xdr:spPr>
          <a:xfrm>
            <a:off x="1457325" y="460009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3" name="Straight Connector 1202">
            <a:extLst>
              <a:ext uri="{FF2B5EF4-FFF2-40B4-BE49-F238E27FC236}">
                <a16:creationId xmlns:a16="http://schemas.microsoft.com/office/drawing/2014/main" id="{D2BE3E8F-3AA0-47AA-BAC1-13B722ED516D}"/>
              </a:ext>
            </a:extLst>
          </xdr:cNvPr>
          <xdr:cNvCxnSpPr/>
        </xdr:nvCxnSpPr>
        <xdr:spPr>
          <a:xfrm flipH="1">
            <a:off x="1414461" y="460914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4" name="Straight Connector 1203">
            <a:extLst>
              <a:ext uri="{FF2B5EF4-FFF2-40B4-BE49-F238E27FC236}">
                <a16:creationId xmlns:a16="http://schemas.microsoft.com/office/drawing/2014/main" id="{0FA4CFC1-B59A-4C74-9692-F758894F3C48}"/>
              </a:ext>
            </a:extLst>
          </xdr:cNvPr>
          <xdr:cNvCxnSpPr/>
        </xdr:nvCxnSpPr>
        <xdr:spPr>
          <a:xfrm>
            <a:off x="4048126" y="46000987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5" name="Straight Connector 1204">
            <a:extLst>
              <a:ext uri="{FF2B5EF4-FFF2-40B4-BE49-F238E27FC236}">
                <a16:creationId xmlns:a16="http://schemas.microsoft.com/office/drawing/2014/main" id="{9C1EA161-C73E-4078-8A8F-45C5C69B06A5}"/>
              </a:ext>
            </a:extLst>
          </xdr:cNvPr>
          <xdr:cNvCxnSpPr/>
        </xdr:nvCxnSpPr>
        <xdr:spPr>
          <a:xfrm>
            <a:off x="3995737" y="46129575"/>
            <a:ext cx="4381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6" name="Straight Connector 1205">
            <a:extLst>
              <a:ext uri="{FF2B5EF4-FFF2-40B4-BE49-F238E27FC236}">
                <a16:creationId xmlns:a16="http://schemas.microsoft.com/office/drawing/2014/main" id="{24985F1B-6EE2-4345-9322-6A5B336995D8}"/>
              </a:ext>
            </a:extLst>
          </xdr:cNvPr>
          <xdr:cNvCxnSpPr/>
        </xdr:nvCxnSpPr>
        <xdr:spPr>
          <a:xfrm flipH="1">
            <a:off x="4005262" y="460914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7" name="Straight Connector 1206">
            <a:extLst>
              <a:ext uri="{FF2B5EF4-FFF2-40B4-BE49-F238E27FC236}">
                <a16:creationId xmlns:a16="http://schemas.microsoft.com/office/drawing/2014/main" id="{24C5F2D3-425C-412A-B5C2-B22C0C343628}"/>
              </a:ext>
            </a:extLst>
          </xdr:cNvPr>
          <xdr:cNvCxnSpPr/>
        </xdr:nvCxnSpPr>
        <xdr:spPr>
          <a:xfrm>
            <a:off x="4371975" y="46000986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8" name="Straight Connector 1207">
            <a:extLst>
              <a:ext uri="{FF2B5EF4-FFF2-40B4-BE49-F238E27FC236}">
                <a16:creationId xmlns:a16="http://schemas.microsoft.com/office/drawing/2014/main" id="{6C825E9A-98FE-4809-9A5F-A76478379017}"/>
              </a:ext>
            </a:extLst>
          </xdr:cNvPr>
          <xdr:cNvCxnSpPr/>
        </xdr:nvCxnSpPr>
        <xdr:spPr>
          <a:xfrm flipH="1">
            <a:off x="4329111" y="460914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9" name="Straight Arrow Connector 1208">
            <a:extLst>
              <a:ext uri="{FF2B5EF4-FFF2-40B4-BE49-F238E27FC236}">
                <a16:creationId xmlns:a16="http://schemas.microsoft.com/office/drawing/2014/main" id="{F1F87D50-BF4B-4F6F-B648-89107EF371EC}"/>
              </a:ext>
            </a:extLst>
          </xdr:cNvPr>
          <xdr:cNvCxnSpPr/>
        </xdr:nvCxnSpPr>
        <xdr:spPr>
          <a:xfrm>
            <a:off x="5024437" y="44977050"/>
            <a:ext cx="0" cy="428625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0" name="Straight Arrow Connector 1209">
            <a:extLst>
              <a:ext uri="{FF2B5EF4-FFF2-40B4-BE49-F238E27FC236}">
                <a16:creationId xmlns:a16="http://schemas.microsoft.com/office/drawing/2014/main" id="{1BF89C9F-5034-4339-B97E-5E091F944431}"/>
              </a:ext>
            </a:extLst>
          </xdr:cNvPr>
          <xdr:cNvCxnSpPr/>
        </xdr:nvCxnSpPr>
        <xdr:spPr>
          <a:xfrm>
            <a:off x="485775" y="45186601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1" name="Straight Arrow Connector 1210">
            <a:extLst>
              <a:ext uri="{FF2B5EF4-FFF2-40B4-BE49-F238E27FC236}">
                <a16:creationId xmlns:a16="http://schemas.microsoft.com/office/drawing/2014/main" id="{3A2A2583-23E1-4CBC-BE4F-0A6EFA668448}"/>
              </a:ext>
            </a:extLst>
          </xdr:cNvPr>
          <xdr:cNvCxnSpPr/>
        </xdr:nvCxnSpPr>
        <xdr:spPr>
          <a:xfrm>
            <a:off x="647700" y="451818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2" name="Straight Arrow Connector 1211">
            <a:extLst>
              <a:ext uri="{FF2B5EF4-FFF2-40B4-BE49-F238E27FC236}">
                <a16:creationId xmlns:a16="http://schemas.microsoft.com/office/drawing/2014/main" id="{1108CD66-72E7-4E21-99DB-2C8B11259FCA}"/>
              </a:ext>
            </a:extLst>
          </xdr:cNvPr>
          <xdr:cNvCxnSpPr/>
        </xdr:nvCxnSpPr>
        <xdr:spPr>
          <a:xfrm>
            <a:off x="809625" y="45177076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3" name="Straight Arrow Connector 1212">
            <a:extLst>
              <a:ext uri="{FF2B5EF4-FFF2-40B4-BE49-F238E27FC236}">
                <a16:creationId xmlns:a16="http://schemas.microsoft.com/office/drawing/2014/main" id="{7E23DDD8-1D75-4EE6-914F-7D675208E413}"/>
              </a:ext>
            </a:extLst>
          </xdr:cNvPr>
          <xdr:cNvCxnSpPr/>
        </xdr:nvCxnSpPr>
        <xdr:spPr>
          <a:xfrm>
            <a:off x="971550" y="45172314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4" name="Straight Arrow Connector 1213">
            <a:extLst>
              <a:ext uri="{FF2B5EF4-FFF2-40B4-BE49-F238E27FC236}">
                <a16:creationId xmlns:a16="http://schemas.microsoft.com/office/drawing/2014/main" id="{1EDA36CE-9E45-4C22-8775-124882963285}"/>
              </a:ext>
            </a:extLst>
          </xdr:cNvPr>
          <xdr:cNvCxnSpPr/>
        </xdr:nvCxnSpPr>
        <xdr:spPr>
          <a:xfrm>
            <a:off x="1133475" y="45181839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5" name="Straight Arrow Connector 1214">
            <a:extLst>
              <a:ext uri="{FF2B5EF4-FFF2-40B4-BE49-F238E27FC236}">
                <a16:creationId xmlns:a16="http://schemas.microsoft.com/office/drawing/2014/main" id="{5C0BDA7E-5DF4-49BC-BCA8-6796CF7AA2A0}"/>
              </a:ext>
            </a:extLst>
          </xdr:cNvPr>
          <xdr:cNvCxnSpPr/>
        </xdr:nvCxnSpPr>
        <xdr:spPr>
          <a:xfrm>
            <a:off x="1295400" y="45048488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6" name="Straight Arrow Connector 1215">
            <a:extLst>
              <a:ext uri="{FF2B5EF4-FFF2-40B4-BE49-F238E27FC236}">
                <a16:creationId xmlns:a16="http://schemas.microsoft.com/office/drawing/2014/main" id="{3BE02E96-D804-4CCE-925E-20471163E183}"/>
              </a:ext>
            </a:extLst>
          </xdr:cNvPr>
          <xdr:cNvCxnSpPr/>
        </xdr:nvCxnSpPr>
        <xdr:spPr>
          <a:xfrm>
            <a:off x="1457325" y="45053250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7" name="Straight Arrow Connector 1216">
            <a:extLst>
              <a:ext uri="{FF2B5EF4-FFF2-40B4-BE49-F238E27FC236}">
                <a16:creationId xmlns:a16="http://schemas.microsoft.com/office/drawing/2014/main" id="{6E2E7FE4-2478-4895-B36A-8F9B1444F355}"/>
              </a:ext>
            </a:extLst>
          </xdr:cNvPr>
          <xdr:cNvCxnSpPr/>
        </xdr:nvCxnSpPr>
        <xdr:spPr>
          <a:xfrm>
            <a:off x="1619250" y="45043725"/>
            <a:ext cx="0" cy="3381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8" name="Straight Arrow Connector 1217">
            <a:extLst>
              <a:ext uri="{FF2B5EF4-FFF2-40B4-BE49-F238E27FC236}">
                <a16:creationId xmlns:a16="http://schemas.microsoft.com/office/drawing/2014/main" id="{32B71F07-21C8-43F3-B303-667EEE63DE9B}"/>
              </a:ext>
            </a:extLst>
          </xdr:cNvPr>
          <xdr:cNvCxnSpPr/>
        </xdr:nvCxnSpPr>
        <xdr:spPr>
          <a:xfrm>
            <a:off x="1781175" y="45048488"/>
            <a:ext cx="0" cy="3476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9" name="Straight Arrow Connector 1218">
            <a:extLst>
              <a:ext uri="{FF2B5EF4-FFF2-40B4-BE49-F238E27FC236}">
                <a16:creationId xmlns:a16="http://schemas.microsoft.com/office/drawing/2014/main" id="{E7AFA977-D79A-4753-BC0F-3E37ECF50CF1}"/>
              </a:ext>
            </a:extLst>
          </xdr:cNvPr>
          <xdr:cNvCxnSpPr/>
        </xdr:nvCxnSpPr>
        <xdr:spPr>
          <a:xfrm>
            <a:off x="1943100" y="45048488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0" name="Straight Arrow Connector 1219">
            <a:extLst>
              <a:ext uri="{FF2B5EF4-FFF2-40B4-BE49-F238E27FC236}">
                <a16:creationId xmlns:a16="http://schemas.microsoft.com/office/drawing/2014/main" id="{208F77D4-C84C-45BE-BCFE-D38913D76852}"/>
              </a:ext>
            </a:extLst>
          </xdr:cNvPr>
          <xdr:cNvCxnSpPr/>
        </xdr:nvCxnSpPr>
        <xdr:spPr>
          <a:xfrm>
            <a:off x="2105025" y="45048488"/>
            <a:ext cx="0" cy="3381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1" name="Straight Arrow Connector 1220">
            <a:extLst>
              <a:ext uri="{FF2B5EF4-FFF2-40B4-BE49-F238E27FC236}">
                <a16:creationId xmlns:a16="http://schemas.microsoft.com/office/drawing/2014/main" id="{ED06ED4E-14FB-49AA-BC5E-63A5A40EEAA5}"/>
              </a:ext>
            </a:extLst>
          </xdr:cNvPr>
          <xdr:cNvCxnSpPr/>
        </xdr:nvCxnSpPr>
        <xdr:spPr>
          <a:xfrm>
            <a:off x="2266950" y="45048488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2" name="Straight Arrow Connector 1221">
            <a:extLst>
              <a:ext uri="{FF2B5EF4-FFF2-40B4-BE49-F238E27FC236}">
                <a16:creationId xmlns:a16="http://schemas.microsoft.com/office/drawing/2014/main" id="{7D2EA126-D05C-4EC2-B0D8-6C5368439458}"/>
              </a:ext>
            </a:extLst>
          </xdr:cNvPr>
          <xdr:cNvCxnSpPr/>
        </xdr:nvCxnSpPr>
        <xdr:spPr>
          <a:xfrm>
            <a:off x="2428875" y="45048488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3" name="Straight Arrow Connector 1222">
            <a:extLst>
              <a:ext uri="{FF2B5EF4-FFF2-40B4-BE49-F238E27FC236}">
                <a16:creationId xmlns:a16="http://schemas.microsoft.com/office/drawing/2014/main" id="{B9249CB2-FC8C-4F3B-A40E-5C0ED2779062}"/>
              </a:ext>
            </a:extLst>
          </xdr:cNvPr>
          <xdr:cNvCxnSpPr/>
        </xdr:nvCxnSpPr>
        <xdr:spPr>
          <a:xfrm>
            <a:off x="2590800" y="45053250"/>
            <a:ext cx="0" cy="33337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4" name="Straight Arrow Connector 1223">
            <a:extLst>
              <a:ext uri="{FF2B5EF4-FFF2-40B4-BE49-F238E27FC236}">
                <a16:creationId xmlns:a16="http://schemas.microsoft.com/office/drawing/2014/main" id="{978B6CE0-DE64-47B9-994B-3382BEFBA5E2}"/>
              </a:ext>
            </a:extLst>
          </xdr:cNvPr>
          <xdr:cNvCxnSpPr/>
        </xdr:nvCxnSpPr>
        <xdr:spPr>
          <a:xfrm>
            <a:off x="2752725" y="44700825"/>
            <a:ext cx="0" cy="681039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5" name="Straight Arrow Connector 1224">
            <a:extLst>
              <a:ext uri="{FF2B5EF4-FFF2-40B4-BE49-F238E27FC236}">
                <a16:creationId xmlns:a16="http://schemas.microsoft.com/office/drawing/2014/main" id="{74293FE9-C869-4592-8D45-D8D98D24DA4B}"/>
              </a:ext>
            </a:extLst>
          </xdr:cNvPr>
          <xdr:cNvCxnSpPr/>
        </xdr:nvCxnSpPr>
        <xdr:spPr>
          <a:xfrm>
            <a:off x="2914650" y="45048488"/>
            <a:ext cx="0" cy="32861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6" name="Straight Arrow Connector 1225">
            <a:extLst>
              <a:ext uri="{FF2B5EF4-FFF2-40B4-BE49-F238E27FC236}">
                <a16:creationId xmlns:a16="http://schemas.microsoft.com/office/drawing/2014/main" id="{6DBED088-7203-49CA-A6E0-A9D2B73FDEF1}"/>
              </a:ext>
            </a:extLst>
          </xdr:cNvPr>
          <xdr:cNvCxnSpPr/>
        </xdr:nvCxnSpPr>
        <xdr:spPr>
          <a:xfrm>
            <a:off x="3076575" y="45053250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7" name="Straight Arrow Connector 1226">
            <a:extLst>
              <a:ext uri="{FF2B5EF4-FFF2-40B4-BE49-F238E27FC236}">
                <a16:creationId xmlns:a16="http://schemas.microsoft.com/office/drawing/2014/main" id="{EF32957E-7BB1-42EB-B133-25DE783C28BD}"/>
              </a:ext>
            </a:extLst>
          </xdr:cNvPr>
          <xdr:cNvCxnSpPr/>
        </xdr:nvCxnSpPr>
        <xdr:spPr>
          <a:xfrm>
            <a:off x="3238500" y="45053250"/>
            <a:ext cx="0" cy="3381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8" name="Straight Arrow Connector 1227">
            <a:extLst>
              <a:ext uri="{FF2B5EF4-FFF2-40B4-BE49-F238E27FC236}">
                <a16:creationId xmlns:a16="http://schemas.microsoft.com/office/drawing/2014/main" id="{33AA4452-5426-407A-A461-1B3FC8B3F7D6}"/>
              </a:ext>
            </a:extLst>
          </xdr:cNvPr>
          <xdr:cNvCxnSpPr/>
        </xdr:nvCxnSpPr>
        <xdr:spPr>
          <a:xfrm>
            <a:off x="3400425" y="45043725"/>
            <a:ext cx="0" cy="34290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9" name="Straight Arrow Connector 1228">
            <a:extLst>
              <a:ext uri="{FF2B5EF4-FFF2-40B4-BE49-F238E27FC236}">
                <a16:creationId xmlns:a16="http://schemas.microsoft.com/office/drawing/2014/main" id="{B0937824-7A18-4896-9E5A-A76C7D30F2E1}"/>
              </a:ext>
            </a:extLst>
          </xdr:cNvPr>
          <xdr:cNvCxnSpPr/>
        </xdr:nvCxnSpPr>
        <xdr:spPr>
          <a:xfrm>
            <a:off x="3562350" y="45053250"/>
            <a:ext cx="0" cy="32861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0" name="Straight Arrow Connector 1229">
            <a:extLst>
              <a:ext uri="{FF2B5EF4-FFF2-40B4-BE49-F238E27FC236}">
                <a16:creationId xmlns:a16="http://schemas.microsoft.com/office/drawing/2014/main" id="{EAB9B90E-D225-4AB3-8616-5758AD312884}"/>
              </a:ext>
            </a:extLst>
          </xdr:cNvPr>
          <xdr:cNvCxnSpPr/>
        </xdr:nvCxnSpPr>
        <xdr:spPr>
          <a:xfrm>
            <a:off x="3724275" y="45058013"/>
            <a:ext cx="0" cy="3381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1" name="Straight Arrow Connector 1230">
            <a:extLst>
              <a:ext uri="{FF2B5EF4-FFF2-40B4-BE49-F238E27FC236}">
                <a16:creationId xmlns:a16="http://schemas.microsoft.com/office/drawing/2014/main" id="{231A7E40-9A58-421E-AD8C-89BFFDBF2E1F}"/>
              </a:ext>
            </a:extLst>
          </xdr:cNvPr>
          <xdr:cNvCxnSpPr/>
        </xdr:nvCxnSpPr>
        <xdr:spPr>
          <a:xfrm>
            <a:off x="3886200" y="45058013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2" name="Straight Arrow Connector 1231">
            <a:extLst>
              <a:ext uri="{FF2B5EF4-FFF2-40B4-BE49-F238E27FC236}">
                <a16:creationId xmlns:a16="http://schemas.microsoft.com/office/drawing/2014/main" id="{A53C2125-DB82-4EE8-92A4-2E9290ED7DAF}"/>
              </a:ext>
            </a:extLst>
          </xdr:cNvPr>
          <xdr:cNvCxnSpPr/>
        </xdr:nvCxnSpPr>
        <xdr:spPr>
          <a:xfrm>
            <a:off x="4048125" y="45053250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3" name="Straight Arrow Connector 1232">
            <a:extLst>
              <a:ext uri="{FF2B5EF4-FFF2-40B4-BE49-F238E27FC236}">
                <a16:creationId xmlns:a16="http://schemas.microsoft.com/office/drawing/2014/main" id="{25C0BD59-780F-4D9C-9642-9AC903DDEE1B}"/>
              </a:ext>
            </a:extLst>
          </xdr:cNvPr>
          <xdr:cNvCxnSpPr/>
        </xdr:nvCxnSpPr>
        <xdr:spPr>
          <a:xfrm>
            <a:off x="4210050" y="45048488"/>
            <a:ext cx="0" cy="3333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4" name="Straight Arrow Connector 1233">
            <a:extLst>
              <a:ext uri="{FF2B5EF4-FFF2-40B4-BE49-F238E27FC236}">
                <a16:creationId xmlns:a16="http://schemas.microsoft.com/office/drawing/2014/main" id="{84FDF5E8-C29F-4EA5-B01C-1896783B8B75}"/>
              </a:ext>
            </a:extLst>
          </xdr:cNvPr>
          <xdr:cNvCxnSpPr/>
        </xdr:nvCxnSpPr>
        <xdr:spPr>
          <a:xfrm>
            <a:off x="4371975" y="45186602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5" name="Straight Arrow Connector 1234">
            <a:extLst>
              <a:ext uri="{FF2B5EF4-FFF2-40B4-BE49-F238E27FC236}">
                <a16:creationId xmlns:a16="http://schemas.microsoft.com/office/drawing/2014/main" id="{8A5B6F6B-12C7-433E-AFAE-EC03D7078C2E}"/>
              </a:ext>
            </a:extLst>
          </xdr:cNvPr>
          <xdr:cNvCxnSpPr/>
        </xdr:nvCxnSpPr>
        <xdr:spPr>
          <a:xfrm>
            <a:off x="4533900" y="45181840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6" name="Straight Arrow Connector 1235">
            <a:extLst>
              <a:ext uri="{FF2B5EF4-FFF2-40B4-BE49-F238E27FC236}">
                <a16:creationId xmlns:a16="http://schemas.microsoft.com/office/drawing/2014/main" id="{69114268-6DAD-409E-A5F1-7B08A6B8CC2D}"/>
              </a:ext>
            </a:extLst>
          </xdr:cNvPr>
          <xdr:cNvCxnSpPr/>
        </xdr:nvCxnSpPr>
        <xdr:spPr>
          <a:xfrm>
            <a:off x="4695825" y="45177077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7" name="Straight Arrow Connector 1236">
            <a:extLst>
              <a:ext uri="{FF2B5EF4-FFF2-40B4-BE49-F238E27FC236}">
                <a16:creationId xmlns:a16="http://schemas.microsoft.com/office/drawing/2014/main" id="{EF9CAF51-0450-4A9A-9EC5-7E1EB84C6AE0}"/>
              </a:ext>
            </a:extLst>
          </xdr:cNvPr>
          <xdr:cNvCxnSpPr/>
        </xdr:nvCxnSpPr>
        <xdr:spPr>
          <a:xfrm>
            <a:off x="4857750" y="45172315"/>
            <a:ext cx="0" cy="2143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8" name="Straight Arrow Connector 1237">
            <a:extLst>
              <a:ext uri="{FF2B5EF4-FFF2-40B4-BE49-F238E27FC236}">
                <a16:creationId xmlns:a16="http://schemas.microsoft.com/office/drawing/2014/main" id="{906C5E2F-95E0-4B60-8F82-AECFA52BF59D}"/>
              </a:ext>
            </a:extLst>
          </xdr:cNvPr>
          <xdr:cNvCxnSpPr/>
        </xdr:nvCxnSpPr>
        <xdr:spPr>
          <a:xfrm>
            <a:off x="5019675" y="45181838"/>
            <a:ext cx="0" cy="21907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9" name="Straight Connector 1238">
            <a:extLst>
              <a:ext uri="{FF2B5EF4-FFF2-40B4-BE49-F238E27FC236}">
                <a16:creationId xmlns:a16="http://schemas.microsoft.com/office/drawing/2014/main" id="{11E7EFBD-9F6E-497C-BDD2-74BF0DD63730}"/>
              </a:ext>
            </a:extLst>
          </xdr:cNvPr>
          <xdr:cNvCxnSpPr/>
        </xdr:nvCxnSpPr>
        <xdr:spPr>
          <a:xfrm>
            <a:off x="485775" y="45177075"/>
            <a:ext cx="8143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0" name="Straight Connector 1239">
            <a:extLst>
              <a:ext uri="{FF2B5EF4-FFF2-40B4-BE49-F238E27FC236}">
                <a16:creationId xmlns:a16="http://schemas.microsoft.com/office/drawing/2014/main" id="{30FD5D3A-BAC5-4AB3-B159-06A7A032DFAB}"/>
              </a:ext>
            </a:extLst>
          </xdr:cNvPr>
          <xdr:cNvCxnSpPr/>
        </xdr:nvCxnSpPr>
        <xdr:spPr>
          <a:xfrm>
            <a:off x="1295400" y="45048487"/>
            <a:ext cx="29146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1" name="Straight Connector 1240">
            <a:extLst>
              <a:ext uri="{FF2B5EF4-FFF2-40B4-BE49-F238E27FC236}">
                <a16:creationId xmlns:a16="http://schemas.microsoft.com/office/drawing/2014/main" id="{23D12123-0EC1-4282-A9B0-95FE068D84B6}"/>
              </a:ext>
            </a:extLst>
          </xdr:cNvPr>
          <xdr:cNvCxnSpPr/>
        </xdr:nvCxnSpPr>
        <xdr:spPr>
          <a:xfrm>
            <a:off x="4210050" y="45177075"/>
            <a:ext cx="8143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2999139C-7573-409D-BC47-CECFF9CBF5E4}"/>
              </a:ext>
            </a:extLst>
          </xdr:cNvPr>
          <xdr:cNvCxnSpPr/>
        </xdr:nvCxnSpPr>
        <xdr:spPr>
          <a:xfrm>
            <a:off x="1214438" y="46701075"/>
            <a:ext cx="3086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E31526C4-BB28-4E19-AA15-5D06941C39CB}"/>
              </a:ext>
            </a:extLst>
          </xdr:cNvPr>
          <xdr:cNvCxnSpPr/>
        </xdr:nvCxnSpPr>
        <xdr:spPr>
          <a:xfrm flipH="1">
            <a:off x="1252538" y="46658213"/>
            <a:ext cx="85725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8" name="Straight Connector 1257">
            <a:extLst>
              <a:ext uri="{FF2B5EF4-FFF2-40B4-BE49-F238E27FC236}">
                <a16:creationId xmlns:a16="http://schemas.microsoft.com/office/drawing/2014/main" id="{D4A8881C-5074-45F9-9C26-1E8853C5EEA8}"/>
              </a:ext>
            </a:extLst>
          </xdr:cNvPr>
          <xdr:cNvCxnSpPr/>
        </xdr:nvCxnSpPr>
        <xdr:spPr>
          <a:xfrm flipH="1">
            <a:off x="4167188" y="46658213"/>
            <a:ext cx="85725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3D1607EE-1914-4C5D-8807-D8F7A380BB91}"/>
              </a:ext>
            </a:extLst>
          </xdr:cNvPr>
          <xdr:cNvCxnSpPr/>
        </xdr:nvCxnSpPr>
        <xdr:spPr>
          <a:xfrm>
            <a:off x="2752725" y="45881925"/>
            <a:ext cx="0" cy="6238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9" name="Straight Connector 1258">
            <a:extLst>
              <a:ext uri="{FF2B5EF4-FFF2-40B4-BE49-F238E27FC236}">
                <a16:creationId xmlns:a16="http://schemas.microsoft.com/office/drawing/2014/main" id="{E238F8AA-F2F6-4509-AC2B-7A6343B8530C}"/>
              </a:ext>
            </a:extLst>
          </xdr:cNvPr>
          <xdr:cNvCxnSpPr/>
        </xdr:nvCxnSpPr>
        <xdr:spPr>
          <a:xfrm flipH="1">
            <a:off x="2705099" y="46367699"/>
            <a:ext cx="85725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157163</xdr:colOff>
      <xdr:row>170</xdr:row>
      <xdr:rowOff>119063</xdr:rowOff>
    </xdr:from>
    <xdr:to>
      <xdr:col>31</xdr:col>
      <xdr:colOff>14288</xdr:colOff>
      <xdr:row>183</xdr:row>
      <xdr:rowOff>90488</xdr:rowOff>
    </xdr:to>
    <xdr:grpSp>
      <xdr:nvGrpSpPr>
        <xdr:cNvPr id="203" name="Group 202">
          <a:extLst>
            <a:ext uri="{FF2B5EF4-FFF2-40B4-BE49-F238E27FC236}">
              <a16:creationId xmlns:a16="http://schemas.microsoft.com/office/drawing/2014/main" id="{AD50C199-A4A1-4596-AC78-85292E7DEB6D}"/>
            </a:ext>
          </a:extLst>
        </xdr:cNvPr>
        <xdr:cNvGrpSpPr/>
      </xdr:nvGrpSpPr>
      <xdr:grpSpPr>
        <a:xfrm>
          <a:off x="481013" y="24950738"/>
          <a:ext cx="4552950" cy="1828800"/>
          <a:chOff x="481013" y="47391638"/>
          <a:chExt cx="4552950" cy="1828800"/>
        </a:xfrm>
      </xdr:grpSpPr>
      <xdr:sp macro="" textlink="">
        <xdr:nvSpPr>
          <xdr:cNvPr id="1153" name="Isosceles Triangle 1152">
            <a:extLst>
              <a:ext uri="{FF2B5EF4-FFF2-40B4-BE49-F238E27FC236}">
                <a16:creationId xmlns:a16="http://schemas.microsoft.com/office/drawing/2014/main" id="{D7A75CB8-1BFD-4DEB-8830-9A59D90EE024}"/>
              </a:ext>
            </a:extLst>
          </xdr:cNvPr>
          <xdr:cNvSpPr/>
        </xdr:nvSpPr>
        <xdr:spPr>
          <a:xfrm>
            <a:off x="1200151" y="48148883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54" name="Straight Connector 1153">
            <a:extLst>
              <a:ext uri="{FF2B5EF4-FFF2-40B4-BE49-F238E27FC236}">
                <a16:creationId xmlns:a16="http://schemas.microsoft.com/office/drawing/2014/main" id="{06C7ACCA-8FB0-44F8-8941-6CE1D78A234F}"/>
              </a:ext>
            </a:extLst>
          </xdr:cNvPr>
          <xdr:cNvCxnSpPr/>
        </xdr:nvCxnSpPr>
        <xdr:spPr>
          <a:xfrm>
            <a:off x="481013" y="48139358"/>
            <a:ext cx="45529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55" name="Isosceles Triangle 1154">
            <a:extLst>
              <a:ext uri="{FF2B5EF4-FFF2-40B4-BE49-F238E27FC236}">
                <a16:creationId xmlns:a16="http://schemas.microsoft.com/office/drawing/2014/main" id="{34E5DE88-FB3F-4CCD-862D-1D1C9617986B}"/>
              </a:ext>
            </a:extLst>
          </xdr:cNvPr>
          <xdr:cNvSpPr/>
        </xdr:nvSpPr>
        <xdr:spPr>
          <a:xfrm>
            <a:off x="4119563" y="48148883"/>
            <a:ext cx="200025" cy="13335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56" name="Straight Connector 1155">
            <a:extLst>
              <a:ext uri="{FF2B5EF4-FFF2-40B4-BE49-F238E27FC236}">
                <a16:creationId xmlns:a16="http://schemas.microsoft.com/office/drawing/2014/main" id="{7B8297CA-29C0-4402-B8EB-8C1CB852F1C2}"/>
              </a:ext>
            </a:extLst>
          </xdr:cNvPr>
          <xdr:cNvCxnSpPr/>
        </xdr:nvCxnSpPr>
        <xdr:spPr>
          <a:xfrm>
            <a:off x="1457325" y="47720250"/>
            <a:ext cx="0" cy="423863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7" name="Straight Connector 1156">
            <a:extLst>
              <a:ext uri="{FF2B5EF4-FFF2-40B4-BE49-F238E27FC236}">
                <a16:creationId xmlns:a16="http://schemas.microsoft.com/office/drawing/2014/main" id="{98475FB8-B057-4964-91C9-D72B75A3E03C}"/>
              </a:ext>
            </a:extLst>
          </xdr:cNvPr>
          <xdr:cNvCxnSpPr/>
        </xdr:nvCxnSpPr>
        <xdr:spPr>
          <a:xfrm>
            <a:off x="1781175" y="47753588"/>
            <a:ext cx="0" cy="404812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8" name="Straight Connector 1157">
            <a:extLst>
              <a:ext uri="{FF2B5EF4-FFF2-40B4-BE49-F238E27FC236}">
                <a16:creationId xmlns:a16="http://schemas.microsoft.com/office/drawing/2014/main" id="{04277BE2-CBC2-4A1B-871C-5FB84D64729D}"/>
              </a:ext>
            </a:extLst>
          </xdr:cNvPr>
          <xdr:cNvCxnSpPr/>
        </xdr:nvCxnSpPr>
        <xdr:spPr>
          <a:xfrm>
            <a:off x="2105025" y="47786925"/>
            <a:ext cx="0" cy="366713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9" name="Straight Connector 1158">
            <a:extLst>
              <a:ext uri="{FF2B5EF4-FFF2-40B4-BE49-F238E27FC236}">
                <a16:creationId xmlns:a16="http://schemas.microsoft.com/office/drawing/2014/main" id="{DF454E15-42F6-4935-AC2E-BFCAE53C3540}"/>
              </a:ext>
            </a:extLst>
          </xdr:cNvPr>
          <xdr:cNvCxnSpPr/>
        </xdr:nvCxnSpPr>
        <xdr:spPr>
          <a:xfrm>
            <a:off x="4048124" y="48139350"/>
            <a:ext cx="0" cy="40957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0" name="Straight Connector 1159">
            <a:extLst>
              <a:ext uri="{FF2B5EF4-FFF2-40B4-BE49-F238E27FC236}">
                <a16:creationId xmlns:a16="http://schemas.microsoft.com/office/drawing/2014/main" id="{C7CFCC19-F48C-45C9-B204-A29E72D2DB57}"/>
              </a:ext>
            </a:extLst>
          </xdr:cNvPr>
          <xdr:cNvCxnSpPr/>
        </xdr:nvCxnSpPr>
        <xdr:spPr>
          <a:xfrm>
            <a:off x="3724275" y="48144113"/>
            <a:ext cx="0" cy="37147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1" name="Straight Connector 1160">
            <a:extLst>
              <a:ext uri="{FF2B5EF4-FFF2-40B4-BE49-F238E27FC236}">
                <a16:creationId xmlns:a16="http://schemas.microsoft.com/office/drawing/2014/main" id="{498818DA-9E74-4936-A2EF-3BB9427F787B}"/>
              </a:ext>
            </a:extLst>
          </xdr:cNvPr>
          <xdr:cNvCxnSpPr/>
        </xdr:nvCxnSpPr>
        <xdr:spPr>
          <a:xfrm>
            <a:off x="3400425" y="48139350"/>
            <a:ext cx="0" cy="3381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2" name="Straight Connector 1161">
            <a:extLst>
              <a:ext uri="{FF2B5EF4-FFF2-40B4-BE49-F238E27FC236}">
                <a16:creationId xmlns:a16="http://schemas.microsoft.com/office/drawing/2014/main" id="{5E8C8B18-682F-4AD0-BBAB-628B50C4F016}"/>
              </a:ext>
            </a:extLst>
          </xdr:cNvPr>
          <xdr:cNvCxnSpPr/>
        </xdr:nvCxnSpPr>
        <xdr:spPr>
          <a:xfrm>
            <a:off x="1133475" y="48139350"/>
            <a:ext cx="0" cy="390525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3" name="Straight Connector 1162">
            <a:extLst>
              <a:ext uri="{FF2B5EF4-FFF2-40B4-BE49-F238E27FC236}">
                <a16:creationId xmlns:a16="http://schemas.microsoft.com/office/drawing/2014/main" id="{68F0B652-4051-4B45-BB6E-5417AA78482E}"/>
              </a:ext>
            </a:extLst>
          </xdr:cNvPr>
          <xdr:cNvCxnSpPr/>
        </xdr:nvCxnSpPr>
        <xdr:spPr>
          <a:xfrm>
            <a:off x="4371975" y="47758350"/>
            <a:ext cx="0" cy="376238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4" name="Straight Connector 1163">
            <a:extLst>
              <a:ext uri="{FF2B5EF4-FFF2-40B4-BE49-F238E27FC236}">
                <a16:creationId xmlns:a16="http://schemas.microsoft.com/office/drawing/2014/main" id="{443271FE-45FA-4B80-BC8C-11DCB737FFAA}"/>
              </a:ext>
            </a:extLst>
          </xdr:cNvPr>
          <xdr:cNvCxnSpPr/>
        </xdr:nvCxnSpPr>
        <xdr:spPr>
          <a:xfrm flipV="1">
            <a:off x="1457325" y="47391638"/>
            <a:ext cx="309563" cy="4905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5" name="Straight Connector 1164">
            <a:extLst>
              <a:ext uri="{FF2B5EF4-FFF2-40B4-BE49-F238E27FC236}">
                <a16:creationId xmlns:a16="http://schemas.microsoft.com/office/drawing/2014/main" id="{976AE911-E1B0-443D-8AE3-DF390A6EA6EA}"/>
              </a:ext>
            </a:extLst>
          </xdr:cNvPr>
          <xdr:cNvCxnSpPr/>
        </xdr:nvCxnSpPr>
        <xdr:spPr>
          <a:xfrm flipV="1">
            <a:off x="1781175" y="47534513"/>
            <a:ext cx="309563" cy="4619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6" name="Straight Connector 1165">
            <a:extLst>
              <a:ext uri="{FF2B5EF4-FFF2-40B4-BE49-F238E27FC236}">
                <a16:creationId xmlns:a16="http://schemas.microsoft.com/office/drawing/2014/main" id="{6443F6AF-CDEF-4DEC-874C-984AD08A51B3}"/>
              </a:ext>
            </a:extLst>
          </xdr:cNvPr>
          <xdr:cNvCxnSpPr/>
        </xdr:nvCxnSpPr>
        <xdr:spPr>
          <a:xfrm flipV="1">
            <a:off x="2105025" y="47677388"/>
            <a:ext cx="223838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7" name="Straight Connector 1166">
            <a:extLst>
              <a:ext uri="{FF2B5EF4-FFF2-40B4-BE49-F238E27FC236}">
                <a16:creationId xmlns:a16="http://schemas.microsoft.com/office/drawing/2014/main" id="{96551A36-94FD-4435-AEBE-AD06A586429F}"/>
              </a:ext>
            </a:extLst>
          </xdr:cNvPr>
          <xdr:cNvCxnSpPr/>
        </xdr:nvCxnSpPr>
        <xdr:spPr>
          <a:xfrm flipH="1">
            <a:off x="3810000" y="48367950"/>
            <a:ext cx="233364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8" name="Straight Connector 1167">
            <a:extLst>
              <a:ext uri="{FF2B5EF4-FFF2-40B4-BE49-F238E27FC236}">
                <a16:creationId xmlns:a16="http://schemas.microsoft.com/office/drawing/2014/main" id="{B38EB1B9-4406-4744-86C4-3BE20D159185}"/>
              </a:ext>
            </a:extLst>
          </xdr:cNvPr>
          <xdr:cNvCxnSpPr/>
        </xdr:nvCxnSpPr>
        <xdr:spPr>
          <a:xfrm flipH="1">
            <a:off x="3505200" y="48286988"/>
            <a:ext cx="219075" cy="4238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9" name="Straight Connector 1168">
            <a:extLst>
              <a:ext uri="{FF2B5EF4-FFF2-40B4-BE49-F238E27FC236}">
                <a16:creationId xmlns:a16="http://schemas.microsoft.com/office/drawing/2014/main" id="{9EBE127E-D3B6-4E79-9DF8-D1F7E05C115F}"/>
              </a:ext>
            </a:extLst>
          </xdr:cNvPr>
          <xdr:cNvCxnSpPr/>
        </xdr:nvCxnSpPr>
        <xdr:spPr>
          <a:xfrm flipH="1">
            <a:off x="3248026" y="48339375"/>
            <a:ext cx="152399" cy="2524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0" name="Straight Connector 1169">
            <a:extLst>
              <a:ext uri="{FF2B5EF4-FFF2-40B4-BE49-F238E27FC236}">
                <a16:creationId xmlns:a16="http://schemas.microsoft.com/office/drawing/2014/main" id="{50A2E22B-6BF0-4A60-B475-19C7421C8A5E}"/>
              </a:ext>
            </a:extLst>
          </xdr:cNvPr>
          <xdr:cNvCxnSpPr/>
        </xdr:nvCxnSpPr>
        <xdr:spPr>
          <a:xfrm flipV="1">
            <a:off x="4376738" y="47682150"/>
            <a:ext cx="295275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1" name="Straight Connector 1170">
            <a:extLst>
              <a:ext uri="{FF2B5EF4-FFF2-40B4-BE49-F238E27FC236}">
                <a16:creationId xmlns:a16="http://schemas.microsoft.com/office/drawing/2014/main" id="{AAF2F7AB-6A40-4D77-B495-C713F1E9D3C8}"/>
              </a:ext>
            </a:extLst>
          </xdr:cNvPr>
          <xdr:cNvCxnSpPr/>
        </xdr:nvCxnSpPr>
        <xdr:spPr>
          <a:xfrm flipH="1">
            <a:off x="938214" y="48401288"/>
            <a:ext cx="190499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2" name="Straight Connector 1171">
            <a:extLst>
              <a:ext uri="{FF2B5EF4-FFF2-40B4-BE49-F238E27FC236}">
                <a16:creationId xmlns:a16="http://schemas.microsoft.com/office/drawing/2014/main" id="{6845F067-8C65-4A17-A63D-1CCB656C3FB0}"/>
              </a:ext>
            </a:extLst>
          </xdr:cNvPr>
          <xdr:cNvCxnSpPr/>
        </xdr:nvCxnSpPr>
        <xdr:spPr>
          <a:xfrm>
            <a:off x="1295401" y="48739425"/>
            <a:ext cx="0" cy="476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3" name="Straight Connector 1172">
            <a:extLst>
              <a:ext uri="{FF2B5EF4-FFF2-40B4-BE49-F238E27FC236}">
                <a16:creationId xmlns:a16="http://schemas.microsoft.com/office/drawing/2014/main" id="{2B07B47A-2D99-48BB-B5A2-6B9CB572DB4D}"/>
              </a:ext>
            </a:extLst>
          </xdr:cNvPr>
          <xdr:cNvCxnSpPr/>
        </xdr:nvCxnSpPr>
        <xdr:spPr>
          <a:xfrm>
            <a:off x="1219200" y="49129950"/>
            <a:ext cx="3086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4" name="Straight Connector 1173">
            <a:extLst>
              <a:ext uri="{FF2B5EF4-FFF2-40B4-BE49-F238E27FC236}">
                <a16:creationId xmlns:a16="http://schemas.microsoft.com/office/drawing/2014/main" id="{417E962A-1900-4A4D-89BD-C8D614953664}"/>
              </a:ext>
            </a:extLst>
          </xdr:cNvPr>
          <xdr:cNvCxnSpPr/>
        </xdr:nvCxnSpPr>
        <xdr:spPr>
          <a:xfrm>
            <a:off x="2752725" y="48496538"/>
            <a:ext cx="0" cy="723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5" name="Straight Connector 1174">
            <a:extLst>
              <a:ext uri="{FF2B5EF4-FFF2-40B4-BE49-F238E27FC236}">
                <a16:creationId xmlns:a16="http://schemas.microsoft.com/office/drawing/2014/main" id="{83A9C5E3-284B-491B-AF90-ACC19AAE4695}"/>
              </a:ext>
            </a:extLst>
          </xdr:cNvPr>
          <xdr:cNvCxnSpPr/>
        </xdr:nvCxnSpPr>
        <xdr:spPr>
          <a:xfrm flipH="1">
            <a:off x="1252536" y="490918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6" name="Straight Connector 1175">
            <a:extLst>
              <a:ext uri="{FF2B5EF4-FFF2-40B4-BE49-F238E27FC236}">
                <a16:creationId xmlns:a16="http://schemas.microsoft.com/office/drawing/2014/main" id="{97BA68BA-11A3-4FE6-91D0-5485ADB39E8A}"/>
              </a:ext>
            </a:extLst>
          </xdr:cNvPr>
          <xdr:cNvCxnSpPr/>
        </xdr:nvCxnSpPr>
        <xdr:spPr>
          <a:xfrm>
            <a:off x="4210051" y="48748950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7" name="Straight Connector 1176">
            <a:extLst>
              <a:ext uri="{FF2B5EF4-FFF2-40B4-BE49-F238E27FC236}">
                <a16:creationId xmlns:a16="http://schemas.microsoft.com/office/drawing/2014/main" id="{13A08B26-6FBD-441B-8C57-D5BBD665BED2}"/>
              </a:ext>
            </a:extLst>
          </xdr:cNvPr>
          <xdr:cNvCxnSpPr/>
        </xdr:nvCxnSpPr>
        <xdr:spPr>
          <a:xfrm flipH="1">
            <a:off x="4167186" y="490918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8" name="Straight Connector 1177">
            <a:extLst>
              <a:ext uri="{FF2B5EF4-FFF2-40B4-BE49-F238E27FC236}">
                <a16:creationId xmlns:a16="http://schemas.microsoft.com/office/drawing/2014/main" id="{CF61F103-6DB2-43F1-9DA0-B0F94BE4AFAE}"/>
              </a:ext>
            </a:extLst>
          </xdr:cNvPr>
          <xdr:cNvCxnSpPr/>
        </xdr:nvCxnSpPr>
        <xdr:spPr>
          <a:xfrm flipH="1">
            <a:off x="2709863" y="490918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" name="Freeform: Shape 110">
            <a:extLst>
              <a:ext uri="{FF2B5EF4-FFF2-40B4-BE49-F238E27FC236}">
                <a16:creationId xmlns:a16="http://schemas.microsoft.com/office/drawing/2014/main" id="{ECC266B5-180A-42E3-B981-E035588D726A}"/>
              </a:ext>
            </a:extLst>
          </xdr:cNvPr>
          <xdr:cNvSpPr/>
        </xdr:nvSpPr>
        <xdr:spPr>
          <a:xfrm>
            <a:off x="481013" y="47696438"/>
            <a:ext cx="4543425" cy="871537"/>
          </a:xfrm>
          <a:custGeom>
            <a:avLst/>
            <a:gdLst>
              <a:gd name="connsiteX0" fmla="*/ 0 w 4543425"/>
              <a:gd name="connsiteY0" fmla="*/ 433387 h 871537"/>
              <a:gd name="connsiteX1" fmla="*/ 0 w 4543425"/>
              <a:gd name="connsiteY1" fmla="*/ 714375 h 871537"/>
              <a:gd name="connsiteX2" fmla="*/ 823912 w 4543425"/>
              <a:gd name="connsiteY2" fmla="*/ 871537 h 871537"/>
              <a:gd name="connsiteX3" fmla="*/ 823912 w 4543425"/>
              <a:gd name="connsiteY3" fmla="*/ 0 h 871537"/>
              <a:gd name="connsiteX4" fmla="*/ 2271712 w 4543425"/>
              <a:gd name="connsiteY4" fmla="*/ 152400 h 871537"/>
              <a:gd name="connsiteX5" fmla="*/ 2271712 w 4543425"/>
              <a:gd name="connsiteY5" fmla="*/ 723900 h 871537"/>
              <a:gd name="connsiteX6" fmla="*/ 3738562 w 4543425"/>
              <a:gd name="connsiteY6" fmla="*/ 866775 h 871537"/>
              <a:gd name="connsiteX7" fmla="*/ 3738562 w 4543425"/>
              <a:gd name="connsiteY7" fmla="*/ 14287 h 871537"/>
              <a:gd name="connsiteX8" fmla="*/ 4543425 w 4543425"/>
              <a:gd name="connsiteY8" fmla="*/ 147637 h 871537"/>
              <a:gd name="connsiteX9" fmla="*/ 4543425 w 4543425"/>
              <a:gd name="connsiteY9" fmla="*/ 442912 h 8715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4543425" h="871537">
                <a:moveTo>
                  <a:pt x="0" y="433387"/>
                </a:moveTo>
                <a:lnTo>
                  <a:pt x="0" y="714375"/>
                </a:lnTo>
                <a:lnTo>
                  <a:pt x="823912" y="871537"/>
                </a:lnTo>
                <a:lnTo>
                  <a:pt x="823912" y="0"/>
                </a:lnTo>
                <a:lnTo>
                  <a:pt x="2271712" y="152400"/>
                </a:lnTo>
                <a:lnTo>
                  <a:pt x="2271712" y="723900"/>
                </a:lnTo>
                <a:lnTo>
                  <a:pt x="3738562" y="866775"/>
                </a:lnTo>
                <a:lnTo>
                  <a:pt x="3738562" y="14287"/>
                </a:lnTo>
                <a:lnTo>
                  <a:pt x="4543425" y="147637"/>
                </a:lnTo>
                <a:lnTo>
                  <a:pt x="4543425" y="442912"/>
                </a:lnTo>
              </a:path>
            </a:pathLst>
          </a:custGeom>
          <a:noFill/>
          <a:ln w="158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D613-2199-4995-B421-45C38174935B}">
  <dimension ref="B1:BE352"/>
  <sheetViews>
    <sheetView showGridLines="0" tabSelected="1" zoomScaleNormal="100" workbookViewId="0">
      <selection activeCell="AV5" sqref="AV5"/>
    </sheetView>
  </sheetViews>
  <sheetFormatPr defaultRowHeight="11.25" x14ac:dyDescent="0.2"/>
  <cols>
    <col min="1" max="852" width="2.83203125" style="5" customWidth="1"/>
    <col min="853" max="16384" width="9.33203125" style="5"/>
  </cols>
  <sheetData>
    <row r="1" spans="2:57" ht="12" thickBot="1" x14ac:dyDescent="0.25"/>
    <row r="2" spans="2:57" ht="53.25" customHeight="1" x14ac:dyDescent="0.2">
      <c r="B2" s="17" t="s">
        <v>16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9"/>
    </row>
    <row r="3" spans="2:57" x14ac:dyDescent="0.2"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 t="s">
        <v>13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2"/>
    </row>
    <row r="4" spans="2:57" x14ac:dyDescent="0.2"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3">
        <v>10</v>
      </c>
      <c r="O4" s="13"/>
      <c r="P4" s="3" t="s">
        <v>2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 t="s">
        <v>4</v>
      </c>
      <c r="AN4" s="13">
        <v>950</v>
      </c>
      <c r="AO4" s="13"/>
      <c r="AP4" s="3" t="s">
        <v>5</v>
      </c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2"/>
    </row>
    <row r="5" spans="2:57" x14ac:dyDescent="0.2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2"/>
    </row>
    <row r="6" spans="2:57" x14ac:dyDescent="0.2"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4" t="s">
        <v>5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2"/>
    </row>
    <row r="7" spans="2:57" x14ac:dyDescent="0.2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4"/>
      <c r="AI7" s="13">
        <v>100</v>
      </c>
      <c r="AJ7" s="13"/>
      <c r="AK7" s="3" t="s">
        <v>5</v>
      </c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2"/>
      <c r="BE7" s="5" t="s">
        <v>18</v>
      </c>
    </row>
    <row r="8" spans="2:57" x14ac:dyDescent="0.2"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5">
        <v>700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2"/>
    </row>
    <row r="9" spans="2:57" x14ac:dyDescent="0.2"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5"/>
      <c r="AI9" s="3"/>
      <c r="AJ9" s="3"/>
      <c r="AK9" s="3"/>
      <c r="AL9" s="3"/>
      <c r="AM9" s="3"/>
      <c r="AN9" s="3"/>
      <c r="AO9" s="3"/>
      <c r="AP9" s="3"/>
      <c r="AQ9" s="3" t="s">
        <v>7</v>
      </c>
      <c r="AR9" s="12">
        <f>+AH8-AR11</f>
        <v>660</v>
      </c>
      <c r="AS9" s="12"/>
      <c r="AT9" s="3" t="s">
        <v>5</v>
      </c>
      <c r="AU9" s="3"/>
      <c r="AV9" s="3"/>
      <c r="AW9" s="3"/>
      <c r="AX9" s="3"/>
      <c r="AY9" s="3"/>
      <c r="AZ9" s="3"/>
      <c r="BA9" s="3"/>
      <c r="BB9" s="2"/>
    </row>
    <row r="10" spans="2:57" x14ac:dyDescent="0.2">
      <c r="B10" s="1"/>
      <c r="C10" s="3"/>
      <c r="D10" s="3"/>
      <c r="E10" s="3"/>
      <c r="F10" s="3"/>
      <c r="G10" s="3"/>
      <c r="H10" s="12">
        <f>(N4*E13*(E13/2+Q13)+N4*Q13*Q13/2-N4*AB13*AB13/2)/Q13</f>
        <v>40</v>
      </c>
      <c r="I10" s="12"/>
      <c r="J10" s="12"/>
      <c r="K10" s="3" t="s"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2">
        <f>N4*Q15-H10</f>
        <v>40</v>
      </c>
      <c r="AA10" s="12"/>
      <c r="AB10" s="12"/>
      <c r="AC10" s="3" t="s">
        <v>0</v>
      </c>
      <c r="AD10" s="3"/>
      <c r="AE10" s="3"/>
      <c r="AF10" s="3"/>
      <c r="AG10" s="3"/>
      <c r="AH10" s="15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2"/>
    </row>
    <row r="11" spans="2:57" x14ac:dyDescent="0.2">
      <c r="B11" s="1"/>
      <c r="C11" s="3"/>
      <c r="D11" s="3" t="s">
        <v>3</v>
      </c>
      <c r="E11" s="3"/>
      <c r="F11" s="3"/>
      <c r="G11" s="3"/>
      <c r="H11" s="13">
        <v>0.4</v>
      </c>
      <c r="I11" s="13"/>
      <c r="J11" s="6" t="s">
        <v>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 t="s">
        <v>3</v>
      </c>
      <c r="W11" s="3"/>
      <c r="X11" s="3"/>
      <c r="Y11" s="3"/>
      <c r="Z11" s="13">
        <v>0.4</v>
      </c>
      <c r="AA11" s="13"/>
      <c r="AB11" s="6" t="s">
        <v>1</v>
      </c>
      <c r="AC11" s="3"/>
      <c r="AD11" s="3"/>
      <c r="AE11" s="3"/>
      <c r="AF11" s="3"/>
      <c r="AG11" s="3"/>
      <c r="AH11" s="14" t="s">
        <v>9</v>
      </c>
      <c r="AI11" s="3"/>
      <c r="AJ11" s="3"/>
      <c r="AK11" s="3"/>
      <c r="AL11" s="3"/>
      <c r="AM11" s="3"/>
      <c r="AN11" s="3"/>
      <c r="AO11" s="3"/>
      <c r="AP11" s="3"/>
      <c r="AQ11" s="3" t="s">
        <v>6</v>
      </c>
      <c r="AR11" s="13">
        <v>40</v>
      </c>
      <c r="AS11" s="13"/>
      <c r="AT11" s="3" t="s">
        <v>5</v>
      </c>
      <c r="AU11" s="3"/>
      <c r="AV11" s="3"/>
      <c r="AW11" s="3"/>
      <c r="AX11" s="3"/>
      <c r="AY11" s="3"/>
      <c r="AZ11" s="3"/>
      <c r="BA11" s="3"/>
      <c r="BB11" s="2"/>
    </row>
    <row r="12" spans="2:57" x14ac:dyDescent="0.2">
      <c r="B12" s="1"/>
      <c r="C12" s="3"/>
      <c r="D12" s="3"/>
      <c r="E12" s="3"/>
      <c r="F12" s="3"/>
      <c r="G12" s="3"/>
      <c r="H12" s="6"/>
      <c r="I12" s="6"/>
      <c r="J12" s="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6"/>
      <c r="AA12" s="6"/>
      <c r="AB12" s="6"/>
      <c r="AC12" s="3"/>
      <c r="AD12" s="3"/>
      <c r="AE12" s="3"/>
      <c r="AF12" s="3"/>
      <c r="AG12" s="3"/>
      <c r="AH12" s="14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2"/>
    </row>
    <row r="13" spans="2:57" x14ac:dyDescent="0.2">
      <c r="B13" s="1"/>
      <c r="C13" s="3"/>
      <c r="D13" s="3"/>
      <c r="E13" s="13">
        <v>1.5</v>
      </c>
      <c r="F13" s="13"/>
      <c r="G13" s="3" t="s">
        <v>1</v>
      </c>
      <c r="H13" s="3"/>
      <c r="I13" s="3"/>
      <c r="J13" s="3"/>
      <c r="K13" s="3"/>
      <c r="L13" s="3"/>
      <c r="M13" s="3"/>
      <c r="N13" s="3"/>
      <c r="O13" s="3"/>
      <c r="P13" s="3"/>
      <c r="Q13" s="13">
        <v>5</v>
      </c>
      <c r="R13" s="13"/>
      <c r="S13" s="3" t="s">
        <v>1</v>
      </c>
      <c r="T13" s="3"/>
      <c r="U13" s="3"/>
      <c r="V13" s="3"/>
      <c r="W13" s="3"/>
      <c r="X13" s="3"/>
      <c r="Y13" s="3"/>
      <c r="Z13" s="3"/>
      <c r="AA13" s="3"/>
      <c r="AB13" s="13">
        <v>1.5</v>
      </c>
      <c r="AC13" s="13"/>
      <c r="AD13" s="3" t="s">
        <v>1</v>
      </c>
      <c r="AE13" s="3"/>
      <c r="AF13" s="3"/>
      <c r="AG13" s="3"/>
      <c r="AH13" s="3"/>
      <c r="AI13" s="3"/>
      <c r="AJ13" s="3"/>
      <c r="AK13" s="3"/>
      <c r="AL13" s="3" t="s">
        <v>8</v>
      </c>
      <c r="AM13" s="3"/>
      <c r="AN13" s="13">
        <v>250</v>
      </c>
      <c r="AO13" s="13"/>
      <c r="AP13" s="3" t="s">
        <v>5</v>
      </c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2"/>
    </row>
    <row r="14" spans="2:57" x14ac:dyDescent="0.2"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2"/>
    </row>
    <row r="15" spans="2:57" x14ac:dyDescent="0.2"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2">
        <f>+Q13+AB13+E13</f>
        <v>8</v>
      </c>
      <c r="R15" s="12"/>
      <c r="S15" s="3" t="s">
        <v>1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2"/>
    </row>
    <row r="16" spans="2:57" x14ac:dyDescent="0.2"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2"/>
    </row>
    <row r="17" spans="2:54" x14ac:dyDescent="0.2"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 t="s">
        <v>15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2"/>
    </row>
    <row r="18" spans="2:54" x14ac:dyDescent="0.2"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2"/>
    </row>
    <row r="19" spans="2:54" x14ac:dyDescent="0.2">
      <c r="B19" s="1"/>
      <c r="C19" s="3"/>
      <c r="D19" s="3"/>
      <c r="E19" s="3"/>
      <c r="F19" s="3"/>
      <c r="G19" s="3"/>
      <c r="H19" s="12">
        <f>+H10+H26</f>
        <v>25</v>
      </c>
      <c r="I19" s="12"/>
      <c r="J19" s="12"/>
      <c r="K19" s="3"/>
      <c r="L19" s="12">
        <f>H19-H11/2*N4</f>
        <v>23</v>
      </c>
      <c r="M19" s="12"/>
      <c r="N19" s="12"/>
      <c r="O19" s="3" t="s">
        <v>10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12">
        <f>+Z10+Z26</f>
        <v>15</v>
      </c>
      <c r="AA19" s="12"/>
      <c r="AB19" s="12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2"/>
    </row>
    <row r="20" spans="2:54" x14ac:dyDescent="0.2"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12">
        <f>H19-(H11/2+AR9/1000)*N4</f>
        <v>16.399999999999999</v>
      </c>
      <c r="N20" s="12"/>
      <c r="O20" s="12"/>
      <c r="P20" s="3" t="s">
        <v>11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2">
        <f>(AB13-Z11/2)*N4</f>
        <v>13</v>
      </c>
      <c r="AC20" s="12"/>
      <c r="AD20" s="12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2"/>
    </row>
    <row r="21" spans="2:54" x14ac:dyDescent="0.2"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2">
        <f>H19-(H11/2+2*AH8/1000)*N4</f>
        <v>9.0000000000000018</v>
      </c>
      <c r="P21" s="12"/>
      <c r="Q21" s="12"/>
      <c r="R21" s="3" t="s">
        <v>12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2"/>
    </row>
    <row r="22" spans="2:54" x14ac:dyDescent="0.2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2"/>
    </row>
    <row r="23" spans="2:54" x14ac:dyDescent="0.2"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2"/>
    </row>
    <row r="24" spans="2:54" x14ac:dyDescent="0.2"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2">
        <f>+Z26+(Z11/2+2*AH8/1000)*N4</f>
        <v>-9.0000000000000018</v>
      </c>
      <c r="S24" s="12"/>
      <c r="T24" s="1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2"/>
    </row>
    <row r="25" spans="2:54" x14ac:dyDescent="0.2">
      <c r="B25" s="1"/>
      <c r="C25" s="3"/>
      <c r="D25" s="3"/>
      <c r="E25" s="12">
        <f>-(E13-H11/2)*N4</f>
        <v>-13</v>
      </c>
      <c r="F25" s="12"/>
      <c r="G25" s="1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2">
        <f>+Z26+(Z11/2+AR9/1000)*N4</f>
        <v>-16.399999999999999</v>
      </c>
      <c r="U25" s="12"/>
      <c r="V25" s="12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2"/>
    </row>
    <row r="26" spans="2:54" x14ac:dyDescent="0.2">
      <c r="B26" s="1"/>
      <c r="C26" s="3"/>
      <c r="D26" s="3"/>
      <c r="E26" s="3"/>
      <c r="F26" s="3"/>
      <c r="G26" s="3"/>
      <c r="H26" s="12">
        <f>-E13*N4</f>
        <v>-15</v>
      </c>
      <c r="I26" s="12"/>
      <c r="J26" s="1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12">
        <f>+Z26+Z11/2*N4</f>
        <v>-23</v>
      </c>
      <c r="W26" s="12"/>
      <c r="X26" s="12"/>
      <c r="Y26" s="3"/>
      <c r="Z26" s="12">
        <f>+H19-N4*Q13</f>
        <v>-25</v>
      </c>
      <c r="AA26" s="12"/>
      <c r="AB26" s="12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2"/>
    </row>
    <row r="27" spans="2:54" x14ac:dyDescent="0.2"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12">
        <f>H19*Q13/(H19-Z26)</f>
        <v>2.5</v>
      </c>
      <c r="N27" s="12"/>
      <c r="O27" s="3" t="s">
        <v>1</v>
      </c>
      <c r="P27" s="3"/>
      <c r="Q27" s="3"/>
      <c r="R27" s="3"/>
      <c r="S27" s="3"/>
      <c r="T27" s="3"/>
      <c r="U27" s="12">
        <f>+Q13-M27</f>
        <v>2.5</v>
      </c>
      <c r="V27" s="12"/>
      <c r="W27" s="3" t="s">
        <v>1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2"/>
    </row>
    <row r="28" spans="2:54" x14ac:dyDescent="0.2"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2"/>
    </row>
    <row r="29" spans="2:54" x14ac:dyDescent="0.2"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 t="s">
        <v>14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2"/>
    </row>
    <row r="30" spans="2:54" x14ac:dyDescent="0.2">
      <c r="B30" s="1"/>
      <c r="C30" s="3"/>
      <c r="D30" s="3"/>
      <c r="E30" s="3"/>
      <c r="F30" s="3"/>
      <c r="G30" s="3"/>
      <c r="H30" s="12">
        <f>H26*E13/2</f>
        <v>-11.25</v>
      </c>
      <c r="I30" s="12"/>
      <c r="J30" s="1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2">
        <f>-Z19*AB13/2</f>
        <v>-11.25</v>
      </c>
      <c r="AA30" s="12"/>
      <c r="AB30" s="12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2"/>
    </row>
    <row r="31" spans="2:54" x14ac:dyDescent="0.2">
      <c r="B31" s="1"/>
      <c r="C31" s="3"/>
      <c r="D31" s="3"/>
      <c r="E31" s="12">
        <f>E25*(E13-H11/2)/2</f>
        <v>-8.4500000000000011</v>
      </c>
      <c r="F31" s="12"/>
      <c r="G31" s="12"/>
      <c r="H31" s="3"/>
      <c r="I31" s="3"/>
      <c r="J31" s="12">
        <f>+H26*E13/2+(H19+L19)/2*H11/2</f>
        <v>-6.4499999999999993</v>
      </c>
      <c r="K31" s="12"/>
      <c r="L31" s="12"/>
      <c r="M31" s="3" t="s">
        <v>10</v>
      </c>
      <c r="N31" s="3"/>
      <c r="O31" s="3"/>
      <c r="P31" s="3"/>
      <c r="Q31" s="3"/>
      <c r="R31" s="3"/>
      <c r="S31" s="3" t="s">
        <v>10</v>
      </c>
      <c r="T31" s="3"/>
      <c r="U31" s="3"/>
      <c r="V31" s="3"/>
      <c r="W31" s="12">
        <f>-Z19*AB13/2-(V26+Z26)/2*(Z11/2)</f>
        <v>-6.4499999999999993</v>
      </c>
      <c r="X31" s="12"/>
      <c r="Y31" s="12"/>
      <c r="Z31" s="3"/>
      <c r="AA31" s="3"/>
      <c r="AB31" s="12">
        <f>-(AB13-Z11/2)*AB20/2</f>
        <v>-8.4500000000000011</v>
      </c>
      <c r="AC31" s="12"/>
      <c r="AD31" s="12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2"/>
    </row>
    <row r="32" spans="2:54" x14ac:dyDescent="0.2"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2"/>
    </row>
    <row r="33" spans="2:54" x14ac:dyDescent="0.2"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2"/>
    </row>
    <row r="34" spans="2:54" x14ac:dyDescent="0.2"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2"/>
    </row>
    <row r="35" spans="2:54" x14ac:dyDescent="0.2"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2"/>
    </row>
    <row r="36" spans="2:54" x14ac:dyDescent="0.2"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2"/>
    </row>
    <row r="37" spans="2:54" x14ac:dyDescent="0.2"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12">
        <f>H26*E13/2+H19*M27/2</f>
        <v>20</v>
      </c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2"/>
    </row>
    <row r="38" spans="2:54" x14ac:dyDescent="0.2"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2"/>
    </row>
    <row r="39" spans="2:54" x14ac:dyDescent="0.2"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2"/>
    </row>
    <row r="40" spans="2:54" x14ac:dyDescent="0.2">
      <c r="B40" s="1"/>
      <c r="C40" s="13">
        <v>25</v>
      </c>
      <c r="D40" s="13"/>
      <c r="E40" s="3" t="s"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13">
        <v>25</v>
      </c>
      <c r="AF40" s="13"/>
      <c r="AG40" s="3" t="s">
        <v>0</v>
      </c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2"/>
    </row>
    <row r="41" spans="2:54" x14ac:dyDescent="0.2"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3">
        <v>35</v>
      </c>
      <c r="O41" s="13"/>
      <c r="P41" s="3" t="s">
        <v>2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 t="s">
        <v>4</v>
      </c>
      <c r="AN41" s="13">
        <v>950</v>
      </c>
      <c r="AO41" s="13"/>
      <c r="AP41" s="3" t="s">
        <v>5</v>
      </c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2"/>
    </row>
    <row r="42" spans="2:54" x14ac:dyDescent="0.2">
      <c r="B42" s="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2"/>
    </row>
    <row r="43" spans="2:54" x14ac:dyDescent="0.2"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14" t="s">
        <v>5</v>
      </c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2"/>
    </row>
    <row r="44" spans="2:54" x14ac:dyDescent="0.2">
      <c r="B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14"/>
      <c r="AI44" s="13">
        <v>100</v>
      </c>
      <c r="AJ44" s="13"/>
      <c r="AK44" s="3" t="s">
        <v>5</v>
      </c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2"/>
    </row>
    <row r="45" spans="2:54" x14ac:dyDescent="0.2"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15">
        <v>700</v>
      </c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2"/>
    </row>
    <row r="46" spans="2:54" x14ac:dyDescent="0.2"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5"/>
      <c r="AI46" s="3"/>
      <c r="AJ46" s="3"/>
      <c r="AK46" s="3"/>
      <c r="AL46" s="3"/>
      <c r="AM46" s="3"/>
      <c r="AN46" s="3"/>
      <c r="AO46" s="3"/>
      <c r="AP46" s="3"/>
      <c r="AQ46" s="3" t="s">
        <v>7</v>
      </c>
      <c r="AR46" s="12">
        <f>+AH45-AR48</f>
        <v>660</v>
      </c>
      <c r="AS46" s="12"/>
      <c r="AT46" s="3" t="s">
        <v>5</v>
      </c>
      <c r="AU46" s="3"/>
      <c r="AV46" s="3"/>
      <c r="AW46" s="3"/>
      <c r="AX46" s="3"/>
      <c r="AY46" s="3"/>
      <c r="AZ46" s="3"/>
      <c r="BA46" s="3"/>
      <c r="BB46" s="2"/>
    </row>
    <row r="47" spans="2:54" x14ac:dyDescent="0.2">
      <c r="B47" s="1"/>
      <c r="C47" s="3"/>
      <c r="D47" s="3"/>
      <c r="E47" s="3"/>
      <c r="F47" s="3"/>
      <c r="G47" s="3"/>
      <c r="H47" s="12">
        <f>(C40*(E50+Q50)+N41*E50*(E50/2+Q50)+N41*Q50*Q50/2-N41*AB50*AB50/2-AE40*AB50)/Q50</f>
        <v>165</v>
      </c>
      <c r="I47" s="12"/>
      <c r="J47" s="12"/>
      <c r="K47" s="3" t="s">
        <v>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2">
        <f>N41*Q52+C40+AE40-H47</f>
        <v>165</v>
      </c>
      <c r="AA47" s="12"/>
      <c r="AB47" s="12"/>
      <c r="AC47" s="3" t="s">
        <v>0</v>
      </c>
      <c r="AD47" s="3"/>
      <c r="AE47" s="3"/>
      <c r="AF47" s="3"/>
      <c r="AG47" s="3"/>
      <c r="AH47" s="15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2"/>
    </row>
    <row r="48" spans="2:54" x14ac:dyDescent="0.2">
      <c r="B48" s="1"/>
      <c r="C48" s="3"/>
      <c r="D48" s="3" t="s">
        <v>3</v>
      </c>
      <c r="E48" s="3"/>
      <c r="F48" s="3"/>
      <c r="G48" s="3"/>
      <c r="H48" s="13">
        <v>0.4</v>
      </c>
      <c r="I48" s="13"/>
      <c r="J48" s="6" t="s">
        <v>1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 t="s">
        <v>3</v>
      </c>
      <c r="W48" s="3"/>
      <c r="X48" s="3"/>
      <c r="Y48" s="3"/>
      <c r="Z48" s="13">
        <v>0.4</v>
      </c>
      <c r="AA48" s="13"/>
      <c r="AB48" s="6" t="s">
        <v>1</v>
      </c>
      <c r="AC48" s="3"/>
      <c r="AD48" s="3"/>
      <c r="AE48" s="3"/>
      <c r="AF48" s="3"/>
      <c r="AG48" s="3"/>
      <c r="AH48" s="14" t="s">
        <v>9</v>
      </c>
      <c r="AI48" s="3"/>
      <c r="AJ48" s="3"/>
      <c r="AK48" s="3"/>
      <c r="AL48" s="3"/>
      <c r="AM48" s="3"/>
      <c r="AN48" s="3"/>
      <c r="AO48" s="3"/>
      <c r="AP48" s="3"/>
      <c r="AQ48" s="3" t="s">
        <v>6</v>
      </c>
      <c r="AR48" s="13">
        <v>40</v>
      </c>
      <c r="AS48" s="13"/>
      <c r="AT48" s="3" t="s">
        <v>5</v>
      </c>
      <c r="AU48" s="3"/>
      <c r="AV48" s="3"/>
      <c r="AW48" s="3"/>
      <c r="AX48" s="3"/>
      <c r="AY48" s="3"/>
      <c r="AZ48" s="3"/>
      <c r="BA48" s="3"/>
      <c r="BB48" s="2"/>
    </row>
    <row r="49" spans="2:54" x14ac:dyDescent="0.2">
      <c r="B49" s="1"/>
      <c r="C49" s="3"/>
      <c r="D49" s="3"/>
      <c r="E49" s="3"/>
      <c r="F49" s="3"/>
      <c r="G49" s="3"/>
      <c r="H49" s="6"/>
      <c r="I49" s="6"/>
      <c r="J49" s="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6"/>
      <c r="AA49" s="6"/>
      <c r="AB49" s="6"/>
      <c r="AC49" s="3"/>
      <c r="AD49" s="3"/>
      <c r="AE49" s="3"/>
      <c r="AF49" s="3"/>
      <c r="AG49" s="3"/>
      <c r="AH49" s="14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2"/>
    </row>
    <row r="50" spans="2:54" x14ac:dyDescent="0.2">
      <c r="B50" s="1"/>
      <c r="C50" s="3"/>
      <c r="D50" s="3"/>
      <c r="E50" s="13">
        <v>1.5</v>
      </c>
      <c r="F50" s="13"/>
      <c r="G50" s="3" t="s">
        <v>1</v>
      </c>
      <c r="H50" s="3"/>
      <c r="I50" s="3"/>
      <c r="J50" s="3"/>
      <c r="K50" s="3"/>
      <c r="L50" s="3"/>
      <c r="M50" s="3"/>
      <c r="N50" s="3"/>
      <c r="O50" s="3"/>
      <c r="P50" s="3"/>
      <c r="Q50" s="13">
        <v>5</v>
      </c>
      <c r="R50" s="13"/>
      <c r="S50" s="3" t="s">
        <v>1</v>
      </c>
      <c r="T50" s="3"/>
      <c r="U50" s="3"/>
      <c r="V50" s="3"/>
      <c r="W50" s="3"/>
      <c r="X50" s="3"/>
      <c r="Y50" s="3"/>
      <c r="Z50" s="3"/>
      <c r="AA50" s="3"/>
      <c r="AB50" s="13">
        <v>1.5</v>
      </c>
      <c r="AC50" s="13"/>
      <c r="AD50" s="3" t="s">
        <v>1</v>
      </c>
      <c r="AE50" s="3"/>
      <c r="AF50" s="3"/>
      <c r="AG50" s="3"/>
      <c r="AH50" s="3"/>
      <c r="AI50" s="3"/>
      <c r="AJ50" s="3"/>
      <c r="AK50" s="3"/>
      <c r="AL50" s="3" t="s">
        <v>8</v>
      </c>
      <c r="AM50" s="3"/>
      <c r="AN50" s="13">
        <v>250</v>
      </c>
      <c r="AO50" s="13"/>
      <c r="AP50" s="3" t="s">
        <v>5</v>
      </c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2"/>
    </row>
    <row r="51" spans="2:54" x14ac:dyDescent="0.2"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2"/>
    </row>
    <row r="52" spans="2:54" x14ac:dyDescent="0.2"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2">
        <f>+Q50+AB50+E50</f>
        <v>8</v>
      </c>
      <c r="R52" s="12"/>
      <c r="S52" s="3" t="s">
        <v>1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2"/>
    </row>
    <row r="53" spans="2:54" x14ac:dyDescent="0.2"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2"/>
    </row>
    <row r="54" spans="2:54" x14ac:dyDescent="0.2"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 t="s">
        <v>15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2"/>
    </row>
    <row r="55" spans="2:54" x14ac:dyDescent="0.2"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2"/>
    </row>
    <row r="56" spans="2:54" x14ac:dyDescent="0.2">
      <c r="B56" s="1"/>
      <c r="C56" s="3"/>
      <c r="D56" s="3"/>
      <c r="E56" s="3"/>
      <c r="F56" s="3"/>
      <c r="G56" s="3"/>
      <c r="H56" s="12">
        <f>+H47+H63</f>
        <v>87.5</v>
      </c>
      <c r="I56" s="12"/>
      <c r="J56" s="12"/>
      <c r="K56" s="3"/>
      <c r="L56" s="12">
        <f>H56-H48/2*N41</f>
        <v>80.5</v>
      </c>
      <c r="M56" s="12"/>
      <c r="N56" s="12"/>
      <c r="O56" s="3" t="s">
        <v>10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12">
        <f>+Z47+Z63</f>
        <v>77.5</v>
      </c>
      <c r="AA56" s="12"/>
      <c r="AB56" s="12"/>
      <c r="AC56" s="12">
        <f>(AB50-Z48/2)*N41+AE40</f>
        <v>70.5</v>
      </c>
      <c r="AD56" s="12"/>
      <c r="AE56" s="12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2"/>
    </row>
    <row r="57" spans="2:54" x14ac:dyDescent="0.2"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12">
        <f>H56-(H48/2+AR46/1000)*N41</f>
        <v>57.399999999999991</v>
      </c>
      <c r="N57" s="12"/>
      <c r="O57" s="12"/>
      <c r="P57" s="3" t="s">
        <v>11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12">
        <f>+AE40</f>
        <v>25</v>
      </c>
      <c r="AF57" s="12"/>
      <c r="AG57" s="12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2"/>
    </row>
    <row r="58" spans="2:54" x14ac:dyDescent="0.2"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2">
        <f>H56-(H48/2+2*AH45/1000)*N41</f>
        <v>31.500000000000007</v>
      </c>
      <c r="P58" s="12"/>
      <c r="Q58" s="12"/>
      <c r="R58" s="3" t="s">
        <v>12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2"/>
    </row>
    <row r="59" spans="2:54" x14ac:dyDescent="0.2"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2"/>
    </row>
    <row r="60" spans="2:54" x14ac:dyDescent="0.2"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2"/>
    </row>
    <row r="61" spans="2:54" x14ac:dyDescent="0.2"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2">
        <f>+Z63+(Z48/2+2*AH45/1000)*N41</f>
        <v>-31.500000000000007</v>
      </c>
      <c r="S61" s="12"/>
      <c r="T61" s="12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2"/>
    </row>
    <row r="62" spans="2:54" x14ac:dyDescent="0.2">
      <c r="B62" s="16">
        <f>-C40</f>
        <v>-25</v>
      </c>
      <c r="C62" s="12"/>
      <c r="D62" s="1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12">
        <f>+Z63+(Z48/2+AR46/1000)*N41</f>
        <v>-57.399999999999991</v>
      </c>
      <c r="U62" s="12"/>
      <c r="V62" s="12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2"/>
    </row>
    <row r="63" spans="2:54" x14ac:dyDescent="0.2">
      <c r="B63" s="1"/>
      <c r="C63" s="3"/>
      <c r="D63" s="3"/>
      <c r="E63" s="12">
        <f>-(E50-H48/2)*N41-C40</f>
        <v>-70.5</v>
      </c>
      <c r="F63" s="12"/>
      <c r="G63" s="12"/>
      <c r="H63" s="12">
        <f>-E50*N41-C40</f>
        <v>-77.5</v>
      </c>
      <c r="I63" s="12"/>
      <c r="J63" s="1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12">
        <f>+Z63+Z48/2*N41</f>
        <v>-80.5</v>
      </c>
      <c r="W63" s="12"/>
      <c r="X63" s="12"/>
      <c r="Y63" s="3"/>
      <c r="Z63" s="12">
        <f>+H56-N41*Q50</f>
        <v>-87.5</v>
      </c>
      <c r="AA63" s="12"/>
      <c r="AB63" s="12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2"/>
    </row>
    <row r="64" spans="2:54" x14ac:dyDescent="0.2"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12">
        <f>H56*Q50/(H56-Z63)</f>
        <v>2.5</v>
      </c>
      <c r="N64" s="12"/>
      <c r="O64" s="3" t="s">
        <v>1</v>
      </c>
      <c r="P64" s="3"/>
      <c r="Q64" s="3"/>
      <c r="R64" s="3"/>
      <c r="S64" s="3"/>
      <c r="T64" s="3"/>
      <c r="U64" s="12">
        <f>+Q50-M64</f>
        <v>2.5</v>
      </c>
      <c r="V64" s="12"/>
      <c r="W64" s="3" t="s">
        <v>1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2"/>
    </row>
    <row r="65" spans="2:54" x14ac:dyDescent="0.2"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2"/>
    </row>
    <row r="66" spans="2:54" x14ac:dyDescent="0.2">
      <c r="B66" s="1"/>
      <c r="C66" s="3"/>
      <c r="D66" s="3"/>
      <c r="E66" s="3"/>
      <c r="F66" s="3"/>
      <c r="G66" s="3"/>
      <c r="H66" s="3"/>
      <c r="I66" s="3"/>
      <c r="J66" s="3"/>
      <c r="K66" s="3"/>
      <c r="L66" s="3"/>
      <c r="M66" s="3" t="s">
        <v>14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2"/>
    </row>
    <row r="67" spans="2:54" x14ac:dyDescent="0.2">
      <c r="B67" s="1"/>
      <c r="C67" s="3"/>
      <c r="D67" s="3"/>
      <c r="E67" s="3"/>
      <c r="F67" s="3"/>
      <c r="G67" s="3"/>
      <c r="H67" s="12">
        <f>(B62+H63)/2*E50</f>
        <v>-76.875</v>
      </c>
      <c r="I67" s="12"/>
      <c r="J67" s="1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12">
        <f>-(Z56+AE57)/2*AB50</f>
        <v>-76.875</v>
      </c>
      <c r="AA67" s="12"/>
      <c r="AB67" s="12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2"/>
    </row>
    <row r="68" spans="2:54" x14ac:dyDescent="0.2">
      <c r="B68" s="1"/>
      <c r="C68" s="3"/>
      <c r="D68" s="3"/>
      <c r="E68" s="12">
        <f>(B62+E63)/2*(E50-H48/2)</f>
        <v>-62.075000000000003</v>
      </c>
      <c r="F68" s="12"/>
      <c r="G68" s="12"/>
      <c r="H68" s="3"/>
      <c r="I68" s="3"/>
      <c r="J68" s="12">
        <f>(B62+H63)/2*E50+(H56+L56)/2*H48/2</f>
        <v>-60.075000000000003</v>
      </c>
      <c r="K68" s="12"/>
      <c r="L68" s="12"/>
      <c r="M68" s="3" t="s">
        <v>10</v>
      </c>
      <c r="N68" s="3"/>
      <c r="O68" s="3"/>
      <c r="P68" s="3"/>
      <c r="Q68" s="3"/>
      <c r="R68" s="3"/>
      <c r="S68" s="3" t="s">
        <v>10</v>
      </c>
      <c r="T68" s="3"/>
      <c r="U68" s="3"/>
      <c r="V68" s="3"/>
      <c r="W68" s="12">
        <f>-(Z56+AE57)/2*AB50-(V63+Z63)/2*(Z48/2)</f>
        <v>-60.075000000000003</v>
      </c>
      <c r="X68" s="12"/>
      <c r="Y68" s="12"/>
      <c r="Z68" s="3"/>
      <c r="AA68" s="3"/>
      <c r="AB68" s="12">
        <f>-(AC56+AE57)/2*(AB50-Z48/2)</f>
        <v>-62.075000000000003</v>
      </c>
      <c r="AC68" s="12"/>
      <c r="AD68" s="12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2"/>
    </row>
    <row r="69" spans="2:54" x14ac:dyDescent="0.2"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2"/>
    </row>
    <row r="70" spans="2:54" x14ac:dyDescent="0.2">
      <c r="B70" s="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2"/>
    </row>
    <row r="71" spans="2:54" x14ac:dyDescent="0.2">
      <c r="B71" s="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2"/>
    </row>
    <row r="72" spans="2:54" x14ac:dyDescent="0.2"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2"/>
    </row>
    <row r="73" spans="2:54" x14ac:dyDescent="0.2"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2"/>
    </row>
    <row r="74" spans="2:54" x14ac:dyDescent="0.2"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12">
        <f>(B62+H63)/2*E50+H56*M64/2</f>
        <v>32.5</v>
      </c>
      <c r="Q74" s="12"/>
      <c r="R74" s="12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2"/>
    </row>
    <row r="75" spans="2:54" x14ac:dyDescent="0.2">
      <c r="B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2"/>
    </row>
    <row r="76" spans="2:54" x14ac:dyDescent="0.2">
      <c r="B76" s="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2"/>
    </row>
    <row r="77" spans="2:54" x14ac:dyDescent="0.2">
      <c r="B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3">
        <v>10</v>
      </c>
      <c r="O77" s="13"/>
      <c r="P77" s="3" t="s">
        <v>2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2"/>
    </row>
    <row r="78" spans="2:54" x14ac:dyDescent="0.2">
      <c r="B78" s="1"/>
      <c r="C78" s="3"/>
      <c r="D78" s="13">
        <v>5</v>
      </c>
      <c r="E78" s="13"/>
      <c r="F78" s="3" t="s">
        <v>2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13">
        <v>5</v>
      </c>
      <c r="AC78" s="13"/>
      <c r="AD78" s="3" t="s">
        <v>2</v>
      </c>
      <c r="AE78" s="3"/>
      <c r="AF78" s="3"/>
      <c r="AG78" s="3"/>
      <c r="AH78" s="3"/>
      <c r="AI78" s="3"/>
      <c r="AJ78" s="3"/>
      <c r="AK78" s="3"/>
      <c r="AL78" s="3"/>
      <c r="AM78" s="3" t="s">
        <v>4</v>
      </c>
      <c r="AN78" s="13">
        <v>950</v>
      </c>
      <c r="AO78" s="13"/>
      <c r="AP78" s="3" t="s">
        <v>5</v>
      </c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2"/>
    </row>
    <row r="79" spans="2:54" x14ac:dyDescent="0.2">
      <c r="B79" s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2"/>
    </row>
    <row r="80" spans="2:54" x14ac:dyDescent="0.2">
      <c r="B80" s="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14" t="s">
        <v>5</v>
      </c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2"/>
    </row>
    <row r="81" spans="2:54" x14ac:dyDescent="0.2">
      <c r="B81" s="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14"/>
      <c r="AI81" s="13">
        <v>100</v>
      </c>
      <c r="AJ81" s="13"/>
      <c r="AK81" s="3" t="s">
        <v>5</v>
      </c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2"/>
    </row>
    <row r="82" spans="2:54" x14ac:dyDescent="0.2">
      <c r="B82" s="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15">
        <v>700</v>
      </c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2"/>
    </row>
    <row r="83" spans="2:54" x14ac:dyDescent="0.2">
      <c r="B83" s="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15"/>
      <c r="AI83" s="3"/>
      <c r="AJ83" s="3"/>
      <c r="AK83" s="3"/>
      <c r="AL83" s="3"/>
      <c r="AM83" s="3"/>
      <c r="AN83" s="3"/>
      <c r="AO83" s="3"/>
      <c r="AP83" s="3"/>
      <c r="AQ83" s="3" t="s">
        <v>7</v>
      </c>
      <c r="AR83" s="12">
        <f>+AH82-AR85</f>
        <v>660</v>
      </c>
      <c r="AS83" s="12"/>
      <c r="AT83" s="3" t="s">
        <v>5</v>
      </c>
      <c r="AU83" s="3"/>
      <c r="AV83" s="3"/>
      <c r="AW83" s="3"/>
      <c r="AX83" s="3"/>
      <c r="AY83" s="3"/>
      <c r="AZ83" s="3"/>
      <c r="BA83" s="3"/>
      <c r="BB83" s="2"/>
    </row>
    <row r="84" spans="2:54" x14ac:dyDescent="0.2">
      <c r="B84" s="1"/>
      <c r="C84" s="3"/>
      <c r="D84" s="3"/>
      <c r="E84" s="3"/>
      <c r="F84" s="3"/>
      <c r="G84" s="3"/>
      <c r="H84" s="12">
        <f>(D78*E87*(E87/2+Q87)+N77*Q87*Q87/2-AB78*AB87*AB87/2)/Q87</f>
        <v>32.5</v>
      </c>
      <c r="I84" s="12"/>
      <c r="J84" s="12"/>
      <c r="K84" s="3" t="s">
        <v>0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12">
        <f>D78*E87+N77*Q87+AB78*AB87-H84</f>
        <v>32.5</v>
      </c>
      <c r="AA84" s="12"/>
      <c r="AB84" s="12"/>
      <c r="AC84" s="3" t="s">
        <v>0</v>
      </c>
      <c r="AD84" s="3"/>
      <c r="AE84" s="3"/>
      <c r="AF84" s="3"/>
      <c r="AG84" s="3"/>
      <c r="AH84" s="15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2"/>
    </row>
    <row r="85" spans="2:54" x14ac:dyDescent="0.2">
      <c r="B85" s="1"/>
      <c r="C85" s="3"/>
      <c r="D85" s="3" t="s">
        <v>3</v>
      </c>
      <c r="E85" s="3"/>
      <c r="F85" s="3"/>
      <c r="G85" s="3"/>
      <c r="H85" s="13">
        <v>0.4</v>
      </c>
      <c r="I85" s="13"/>
      <c r="J85" s="6" t="s">
        <v>1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 t="s">
        <v>3</v>
      </c>
      <c r="W85" s="3"/>
      <c r="X85" s="3"/>
      <c r="Y85" s="3"/>
      <c r="Z85" s="13">
        <v>0.4</v>
      </c>
      <c r="AA85" s="13"/>
      <c r="AB85" s="6" t="s">
        <v>1</v>
      </c>
      <c r="AC85" s="3"/>
      <c r="AD85" s="3"/>
      <c r="AE85" s="3"/>
      <c r="AF85" s="3"/>
      <c r="AG85" s="3"/>
      <c r="AH85" s="14" t="s">
        <v>9</v>
      </c>
      <c r="AI85" s="3"/>
      <c r="AJ85" s="3"/>
      <c r="AK85" s="3"/>
      <c r="AL85" s="3"/>
      <c r="AM85" s="3"/>
      <c r="AN85" s="3"/>
      <c r="AO85" s="3"/>
      <c r="AP85" s="3"/>
      <c r="AQ85" s="3" t="s">
        <v>6</v>
      </c>
      <c r="AR85" s="13">
        <v>40</v>
      </c>
      <c r="AS85" s="13"/>
      <c r="AT85" s="3" t="s">
        <v>5</v>
      </c>
      <c r="AU85" s="3"/>
      <c r="AV85" s="3"/>
      <c r="AW85" s="3"/>
      <c r="AX85" s="3"/>
      <c r="AY85" s="3"/>
      <c r="AZ85" s="3"/>
      <c r="BA85" s="3"/>
      <c r="BB85" s="2"/>
    </row>
    <row r="86" spans="2:54" x14ac:dyDescent="0.2">
      <c r="B86" s="1"/>
      <c r="C86" s="3"/>
      <c r="D86" s="3"/>
      <c r="E86" s="3"/>
      <c r="F86" s="3"/>
      <c r="G86" s="3"/>
      <c r="H86" s="6"/>
      <c r="I86" s="6"/>
      <c r="J86" s="6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6"/>
      <c r="AA86" s="6"/>
      <c r="AB86" s="6"/>
      <c r="AC86" s="3"/>
      <c r="AD86" s="3"/>
      <c r="AE86" s="3"/>
      <c r="AF86" s="3"/>
      <c r="AG86" s="3"/>
      <c r="AH86" s="14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2"/>
    </row>
    <row r="87" spans="2:54" x14ac:dyDescent="0.2">
      <c r="B87" s="1"/>
      <c r="C87" s="3"/>
      <c r="D87" s="3"/>
      <c r="E87" s="13">
        <v>1.5</v>
      </c>
      <c r="F87" s="13"/>
      <c r="G87" s="3" t="s">
        <v>1</v>
      </c>
      <c r="H87" s="3"/>
      <c r="I87" s="3"/>
      <c r="J87" s="3"/>
      <c r="K87" s="3"/>
      <c r="L87" s="3"/>
      <c r="M87" s="3"/>
      <c r="N87" s="3"/>
      <c r="O87" s="3"/>
      <c r="P87" s="3"/>
      <c r="Q87" s="13">
        <v>5</v>
      </c>
      <c r="R87" s="13"/>
      <c r="S87" s="3" t="s">
        <v>1</v>
      </c>
      <c r="T87" s="3"/>
      <c r="U87" s="3"/>
      <c r="V87" s="3"/>
      <c r="W87" s="3"/>
      <c r="X87" s="3"/>
      <c r="Y87" s="3"/>
      <c r="Z87" s="3"/>
      <c r="AA87" s="3"/>
      <c r="AB87" s="13">
        <v>1.5</v>
      </c>
      <c r="AC87" s="13"/>
      <c r="AD87" s="3" t="s">
        <v>1</v>
      </c>
      <c r="AE87" s="3"/>
      <c r="AF87" s="3"/>
      <c r="AG87" s="3"/>
      <c r="AH87" s="3"/>
      <c r="AI87" s="3"/>
      <c r="AJ87" s="3"/>
      <c r="AK87" s="3"/>
      <c r="AL87" s="3" t="s">
        <v>8</v>
      </c>
      <c r="AM87" s="3"/>
      <c r="AN87" s="13">
        <v>250</v>
      </c>
      <c r="AO87" s="13"/>
      <c r="AP87" s="3" t="s">
        <v>5</v>
      </c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2"/>
    </row>
    <row r="88" spans="2:54" x14ac:dyDescent="0.2">
      <c r="B88" s="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2"/>
    </row>
    <row r="89" spans="2:54" x14ac:dyDescent="0.2">
      <c r="B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2">
        <f>+Q87+AB87+E87</f>
        <v>8</v>
      </c>
      <c r="R89" s="12"/>
      <c r="S89" s="3" t="s">
        <v>1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2"/>
    </row>
    <row r="90" spans="2:54" x14ac:dyDescent="0.2">
      <c r="B90" s="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2"/>
    </row>
    <row r="91" spans="2:54" x14ac:dyDescent="0.2">
      <c r="B91" s="1"/>
      <c r="C91" s="3"/>
      <c r="D91" s="3"/>
      <c r="E91" s="3"/>
      <c r="F91" s="3"/>
      <c r="G91" s="3"/>
      <c r="H91" s="3"/>
      <c r="I91" s="3"/>
      <c r="J91" s="3"/>
      <c r="K91" s="3"/>
      <c r="L91" s="3"/>
      <c r="M91" s="3" t="s">
        <v>15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2"/>
    </row>
    <row r="92" spans="2:54" x14ac:dyDescent="0.2">
      <c r="B92" s="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2"/>
    </row>
    <row r="93" spans="2:54" x14ac:dyDescent="0.2">
      <c r="B93" s="1"/>
      <c r="C93" s="3"/>
      <c r="D93" s="3"/>
      <c r="E93" s="3"/>
      <c r="F93" s="3"/>
      <c r="G93" s="3"/>
      <c r="H93" s="12">
        <f>+H84+H100</f>
        <v>25</v>
      </c>
      <c r="I93" s="12"/>
      <c r="J93" s="12"/>
      <c r="K93" s="3"/>
      <c r="L93" s="12">
        <f>H93-H85/2*N77</f>
        <v>23</v>
      </c>
      <c r="M93" s="12"/>
      <c r="N93" s="12"/>
      <c r="O93" s="3" t="s">
        <v>10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12">
        <f>+Z84+Z100</f>
        <v>7.5</v>
      </c>
      <c r="AA93" s="12"/>
      <c r="AB93" s="12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2"/>
    </row>
    <row r="94" spans="2:54" x14ac:dyDescent="0.2">
      <c r="B94" s="1"/>
      <c r="C94" s="3"/>
      <c r="D94" s="3"/>
      <c r="E94" s="3"/>
      <c r="F94" s="3"/>
      <c r="G94" s="3"/>
      <c r="H94" s="3"/>
      <c r="I94" s="3"/>
      <c r="J94" s="3"/>
      <c r="K94" s="3"/>
      <c r="L94" s="3"/>
      <c r="M94" s="12">
        <f>H93-(H85/2+AR83/1000)*N77</f>
        <v>16.399999999999999</v>
      </c>
      <c r="N94" s="12"/>
      <c r="O94" s="12"/>
      <c r="P94" s="3" t="s">
        <v>11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12">
        <f>(AB87-Z85/2)*AB78</f>
        <v>6.5</v>
      </c>
      <c r="AC94" s="12"/>
      <c r="AD94" s="12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2"/>
    </row>
    <row r="95" spans="2:54" x14ac:dyDescent="0.2">
      <c r="B95" s="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2">
        <f>H93-(H85/2+2*AH82/1000)*N77</f>
        <v>9.0000000000000018</v>
      </c>
      <c r="P95" s="12"/>
      <c r="Q95" s="12"/>
      <c r="R95" s="3" t="s">
        <v>12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2"/>
    </row>
    <row r="96" spans="2:54" x14ac:dyDescent="0.2">
      <c r="B96" s="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2"/>
    </row>
    <row r="97" spans="2:54" x14ac:dyDescent="0.2">
      <c r="B97" s="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2"/>
    </row>
    <row r="98" spans="2:54" x14ac:dyDescent="0.2">
      <c r="B98" s="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2">
        <f>+Z100+(Z85/2+2*AH82/1000)*N77</f>
        <v>-9.0000000000000018</v>
      </c>
      <c r="S98" s="12"/>
      <c r="T98" s="12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2"/>
    </row>
    <row r="99" spans="2:54" x14ac:dyDescent="0.2">
      <c r="B99" s="1"/>
      <c r="C99" s="3"/>
      <c r="D99" s="3"/>
      <c r="E99" s="12">
        <f>-(E87-H85/2)*D78</f>
        <v>-6.5</v>
      </c>
      <c r="F99" s="12"/>
      <c r="G99" s="1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12">
        <f>+Z100+(Z85/2+AR83/1000)*N77</f>
        <v>-16.399999999999999</v>
      </c>
      <c r="U99" s="12"/>
      <c r="V99" s="12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2"/>
    </row>
    <row r="100" spans="2:54" x14ac:dyDescent="0.2">
      <c r="B100" s="1"/>
      <c r="C100" s="3"/>
      <c r="D100" s="3"/>
      <c r="E100" s="3"/>
      <c r="F100" s="3"/>
      <c r="G100" s="3"/>
      <c r="H100" s="12">
        <f>-E87*D78</f>
        <v>-7.5</v>
      </c>
      <c r="I100" s="12"/>
      <c r="J100" s="1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12">
        <f>+Z100+Z85/2*N77</f>
        <v>-23</v>
      </c>
      <c r="W100" s="12"/>
      <c r="X100" s="12"/>
      <c r="Y100" s="3"/>
      <c r="Z100" s="12">
        <f>+H93-N77*Q87</f>
        <v>-25</v>
      </c>
      <c r="AA100" s="12"/>
      <c r="AB100" s="12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2"/>
    </row>
    <row r="101" spans="2:54" x14ac:dyDescent="0.2">
      <c r="B101" s="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12">
        <f>H93*Q87/(H93-Z100)</f>
        <v>2.5</v>
      </c>
      <c r="N101" s="12"/>
      <c r="O101" s="3" t="s">
        <v>1</v>
      </c>
      <c r="P101" s="3"/>
      <c r="Q101" s="3"/>
      <c r="R101" s="3"/>
      <c r="S101" s="3"/>
      <c r="T101" s="3"/>
      <c r="U101" s="12">
        <f>+Q87-M101</f>
        <v>2.5</v>
      </c>
      <c r="V101" s="12"/>
      <c r="W101" s="3" t="s">
        <v>1</v>
      </c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2"/>
    </row>
    <row r="102" spans="2:54" x14ac:dyDescent="0.2">
      <c r="B102" s="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2"/>
    </row>
    <row r="103" spans="2:54" x14ac:dyDescent="0.2">
      <c r="B103" s="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 t="s">
        <v>14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2"/>
    </row>
    <row r="104" spans="2:54" x14ac:dyDescent="0.2">
      <c r="B104" s="1"/>
      <c r="C104" s="3"/>
      <c r="D104" s="3"/>
      <c r="E104" s="3"/>
      <c r="F104" s="3"/>
      <c r="G104" s="3"/>
      <c r="H104" s="12">
        <f>H100*E87/2</f>
        <v>-5.625</v>
      </c>
      <c r="I104" s="12"/>
      <c r="J104" s="1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12">
        <f>-Z93*AB87/2</f>
        <v>-5.625</v>
      </c>
      <c r="AA104" s="12"/>
      <c r="AB104" s="12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2"/>
    </row>
    <row r="105" spans="2:54" x14ac:dyDescent="0.2">
      <c r="B105" s="1"/>
      <c r="C105" s="3"/>
      <c r="D105" s="3"/>
      <c r="E105" s="12">
        <f>E99*(E87-H85/2)/2</f>
        <v>-4.2250000000000005</v>
      </c>
      <c r="F105" s="12"/>
      <c r="G105" s="12"/>
      <c r="H105" s="3"/>
      <c r="I105" s="3"/>
      <c r="J105" s="12">
        <f>+H100*E87/2+(H93+L93)/2*H85/2</f>
        <v>-0.82499999999999929</v>
      </c>
      <c r="K105" s="12"/>
      <c r="L105" s="12"/>
      <c r="M105" s="3" t="s">
        <v>10</v>
      </c>
      <c r="N105" s="3"/>
      <c r="O105" s="3"/>
      <c r="P105" s="3"/>
      <c r="Q105" s="3"/>
      <c r="R105" s="3"/>
      <c r="S105" s="3" t="s">
        <v>10</v>
      </c>
      <c r="T105" s="3"/>
      <c r="U105" s="3"/>
      <c r="V105" s="3"/>
      <c r="W105" s="12">
        <f>-Z93*AB87/2-(V100+Z100)/2*(Z85/2)</f>
        <v>-0.82499999999999929</v>
      </c>
      <c r="X105" s="12"/>
      <c r="Y105" s="12"/>
      <c r="Z105" s="3"/>
      <c r="AA105" s="3"/>
      <c r="AB105" s="12">
        <f>-(AB87-Z85/2)*AB94/2</f>
        <v>-4.2250000000000005</v>
      </c>
      <c r="AC105" s="12"/>
      <c r="AD105" s="12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2"/>
    </row>
    <row r="106" spans="2:54" x14ac:dyDescent="0.2">
      <c r="B106" s="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2"/>
    </row>
    <row r="107" spans="2:54" x14ac:dyDescent="0.2">
      <c r="B107" s="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2"/>
    </row>
    <row r="108" spans="2:54" x14ac:dyDescent="0.2">
      <c r="B108" s="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2"/>
    </row>
    <row r="109" spans="2:54" x14ac:dyDescent="0.2">
      <c r="B109" s="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2"/>
    </row>
    <row r="110" spans="2:54" x14ac:dyDescent="0.2">
      <c r="B110" s="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2"/>
    </row>
    <row r="111" spans="2:54" x14ac:dyDescent="0.2">
      <c r="B111" s="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12">
        <f>H100*E87/2+H93*M101/2</f>
        <v>25.625</v>
      </c>
      <c r="Q111" s="12"/>
      <c r="R111" s="12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2"/>
    </row>
    <row r="112" spans="2:54" x14ac:dyDescent="0.2">
      <c r="B112" s="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2"/>
    </row>
    <row r="113" spans="2:54" x14ac:dyDescent="0.2">
      <c r="B113" s="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2"/>
    </row>
    <row r="114" spans="2:54" x14ac:dyDescent="0.2">
      <c r="B114" s="1"/>
      <c r="C114" s="13">
        <v>55</v>
      </c>
      <c r="D114" s="13"/>
      <c r="E114" s="3" t="s">
        <v>0</v>
      </c>
      <c r="F114" s="3"/>
      <c r="G114" s="3"/>
      <c r="H114" s="3"/>
      <c r="I114" s="3"/>
      <c r="J114" s="3"/>
      <c r="K114" s="3"/>
      <c r="L114" s="3"/>
      <c r="M114" s="3"/>
      <c r="N114" s="3"/>
      <c r="O114" s="13">
        <v>50</v>
      </c>
      <c r="P114" s="13"/>
      <c r="Q114" s="3" t="s">
        <v>2</v>
      </c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13">
        <v>55</v>
      </c>
      <c r="AF114" s="13"/>
      <c r="AG114" s="3" t="s">
        <v>0</v>
      </c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2"/>
    </row>
    <row r="115" spans="2:54" x14ac:dyDescent="0.2">
      <c r="B115" s="1"/>
      <c r="C115" s="3"/>
      <c r="D115" s="3"/>
      <c r="E115" s="13">
        <v>35</v>
      </c>
      <c r="F115" s="13"/>
      <c r="G115" s="3" t="s">
        <v>2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13">
        <v>35</v>
      </c>
      <c r="AC115" s="13"/>
      <c r="AD115" s="3" t="s">
        <v>2</v>
      </c>
      <c r="AE115" s="3"/>
      <c r="AF115" s="3"/>
      <c r="AG115" s="3"/>
      <c r="AH115" s="3"/>
      <c r="AI115" s="3"/>
      <c r="AJ115" s="3"/>
      <c r="AK115" s="3"/>
      <c r="AL115" s="3"/>
      <c r="AM115" s="3" t="s">
        <v>4</v>
      </c>
      <c r="AN115" s="13">
        <v>950</v>
      </c>
      <c r="AO115" s="13"/>
      <c r="AP115" s="3" t="s">
        <v>5</v>
      </c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2"/>
    </row>
    <row r="116" spans="2:54" x14ac:dyDescent="0.2">
      <c r="B116" s="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2"/>
    </row>
    <row r="117" spans="2:54" x14ac:dyDescent="0.2">
      <c r="B117" s="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14" t="s">
        <v>5</v>
      </c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2"/>
    </row>
    <row r="118" spans="2:54" x14ac:dyDescent="0.2">
      <c r="B118" s="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14"/>
      <c r="AI118" s="13">
        <v>100</v>
      </c>
      <c r="AJ118" s="13"/>
      <c r="AK118" s="3" t="s">
        <v>5</v>
      </c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2"/>
    </row>
    <row r="119" spans="2:54" x14ac:dyDescent="0.2">
      <c r="B119" s="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15">
        <v>600</v>
      </c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2"/>
    </row>
    <row r="120" spans="2:54" x14ac:dyDescent="0.2">
      <c r="B120" s="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15"/>
      <c r="AI120" s="3"/>
      <c r="AJ120" s="3"/>
      <c r="AK120" s="3"/>
      <c r="AL120" s="3"/>
      <c r="AM120" s="3"/>
      <c r="AN120" s="3"/>
      <c r="AO120" s="3"/>
      <c r="AP120" s="3"/>
      <c r="AQ120" s="3" t="s">
        <v>7</v>
      </c>
      <c r="AR120" s="12">
        <f>+AH119-AR122</f>
        <v>560</v>
      </c>
      <c r="AS120" s="12"/>
      <c r="AT120" s="3" t="s">
        <v>5</v>
      </c>
      <c r="AU120" s="3"/>
      <c r="AV120" s="3"/>
      <c r="AW120" s="3"/>
      <c r="AX120" s="3"/>
      <c r="AY120" s="3"/>
      <c r="AZ120" s="3"/>
      <c r="BA120" s="3"/>
      <c r="BB120" s="2"/>
    </row>
    <row r="121" spans="2:54" x14ac:dyDescent="0.2">
      <c r="B121" s="1"/>
      <c r="C121" s="3"/>
      <c r="D121" s="3"/>
      <c r="E121" s="3"/>
      <c r="F121" s="3"/>
      <c r="G121" s="3"/>
      <c r="H121" s="12">
        <f>(C114*(E124+Q124)+E115*E124*(E124/2+Q124)+O114*Q124*Q124/2-AB115*AB124*AB124/2-AE114*AB124)/Q124</f>
        <v>254</v>
      </c>
      <c r="I121" s="12"/>
      <c r="J121" s="12"/>
      <c r="K121" s="3" t="s">
        <v>0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12">
        <f>E115*E124+O114*Q124+AB115*AB124+C114+AE114-H121</f>
        <v>254</v>
      </c>
      <c r="AA121" s="12"/>
      <c r="AB121" s="12"/>
      <c r="AC121" s="3" t="s">
        <v>0</v>
      </c>
      <c r="AD121" s="3"/>
      <c r="AE121" s="3"/>
      <c r="AF121" s="3"/>
      <c r="AG121" s="3"/>
      <c r="AH121" s="15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2"/>
    </row>
    <row r="122" spans="2:54" x14ac:dyDescent="0.2">
      <c r="B122" s="1"/>
      <c r="C122" s="3"/>
      <c r="D122" s="3" t="s">
        <v>3</v>
      </c>
      <c r="E122" s="3"/>
      <c r="F122" s="3"/>
      <c r="G122" s="3"/>
      <c r="H122" s="13">
        <v>0.4</v>
      </c>
      <c r="I122" s="13"/>
      <c r="J122" s="6" t="s">
        <v>1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 t="s">
        <v>3</v>
      </c>
      <c r="W122" s="3"/>
      <c r="X122" s="3"/>
      <c r="Y122" s="3"/>
      <c r="Z122" s="13">
        <v>0.4</v>
      </c>
      <c r="AA122" s="13"/>
      <c r="AB122" s="6" t="s">
        <v>1</v>
      </c>
      <c r="AC122" s="3"/>
      <c r="AD122" s="3"/>
      <c r="AE122" s="3"/>
      <c r="AF122" s="3"/>
      <c r="AG122" s="3"/>
      <c r="AH122" s="14" t="s">
        <v>9</v>
      </c>
      <c r="AI122" s="3"/>
      <c r="AJ122" s="3"/>
      <c r="AK122" s="3"/>
      <c r="AL122" s="3"/>
      <c r="AM122" s="3"/>
      <c r="AN122" s="3"/>
      <c r="AO122" s="3"/>
      <c r="AP122" s="3"/>
      <c r="AQ122" s="3" t="s">
        <v>6</v>
      </c>
      <c r="AR122" s="13">
        <v>40</v>
      </c>
      <c r="AS122" s="13"/>
      <c r="AT122" s="3" t="s">
        <v>5</v>
      </c>
      <c r="AU122" s="3"/>
      <c r="AV122" s="3"/>
      <c r="AW122" s="3"/>
      <c r="AX122" s="3"/>
      <c r="AY122" s="3"/>
      <c r="AZ122" s="3"/>
      <c r="BA122" s="3"/>
      <c r="BB122" s="2"/>
    </row>
    <row r="123" spans="2:54" x14ac:dyDescent="0.2">
      <c r="B123" s="1"/>
      <c r="C123" s="3"/>
      <c r="D123" s="3"/>
      <c r="E123" s="3"/>
      <c r="F123" s="3"/>
      <c r="G123" s="3"/>
      <c r="H123" s="6"/>
      <c r="I123" s="6"/>
      <c r="J123" s="6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6"/>
      <c r="AA123" s="6"/>
      <c r="AB123" s="6"/>
      <c r="AC123" s="3"/>
      <c r="AD123" s="3"/>
      <c r="AE123" s="3"/>
      <c r="AF123" s="3"/>
      <c r="AG123" s="3"/>
      <c r="AH123" s="14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2"/>
    </row>
    <row r="124" spans="2:54" x14ac:dyDescent="0.2">
      <c r="B124" s="1"/>
      <c r="C124" s="3"/>
      <c r="D124" s="3"/>
      <c r="E124" s="13">
        <v>1.4</v>
      </c>
      <c r="F124" s="13"/>
      <c r="G124" s="3" t="s">
        <v>1</v>
      </c>
      <c r="H124" s="3"/>
      <c r="I124" s="3"/>
      <c r="J124" s="3"/>
      <c r="K124" s="3"/>
      <c r="L124" s="3"/>
      <c r="M124" s="3"/>
      <c r="N124" s="3"/>
      <c r="O124" s="3"/>
      <c r="P124" s="3"/>
      <c r="Q124" s="13">
        <v>6</v>
      </c>
      <c r="R124" s="13"/>
      <c r="S124" s="3" t="s">
        <v>1</v>
      </c>
      <c r="T124" s="3"/>
      <c r="U124" s="3"/>
      <c r="V124" s="3"/>
      <c r="W124" s="3"/>
      <c r="X124" s="3"/>
      <c r="Y124" s="3"/>
      <c r="Z124" s="3"/>
      <c r="AA124" s="3"/>
      <c r="AB124" s="13">
        <v>1.4</v>
      </c>
      <c r="AC124" s="13"/>
      <c r="AD124" s="3" t="s">
        <v>1</v>
      </c>
      <c r="AE124" s="3"/>
      <c r="AF124" s="3"/>
      <c r="AG124" s="3"/>
      <c r="AH124" s="3"/>
      <c r="AI124" s="3"/>
      <c r="AJ124" s="3"/>
      <c r="AK124" s="3"/>
      <c r="AL124" s="3" t="s">
        <v>8</v>
      </c>
      <c r="AM124" s="3"/>
      <c r="AN124" s="13">
        <v>250</v>
      </c>
      <c r="AO124" s="13"/>
      <c r="AP124" s="3" t="s">
        <v>5</v>
      </c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2"/>
    </row>
    <row r="125" spans="2:54" x14ac:dyDescent="0.2">
      <c r="B125" s="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2"/>
    </row>
    <row r="126" spans="2:54" x14ac:dyDescent="0.2">
      <c r="B126" s="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2">
        <f>+Q124+AB124+E124</f>
        <v>8.8000000000000007</v>
      </c>
      <c r="R126" s="12"/>
      <c r="S126" s="3" t="s">
        <v>1</v>
      </c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2"/>
    </row>
    <row r="127" spans="2:54" x14ac:dyDescent="0.2">
      <c r="B127" s="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2"/>
    </row>
    <row r="128" spans="2:54" x14ac:dyDescent="0.2"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 t="s">
        <v>15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2"/>
    </row>
    <row r="129" spans="2:54" x14ac:dyDescent="0.2">
      <c r="B129" s="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2"/>
    </row>
    <row r="130" spans="2:54" x14ac:dyDescent="0.2">
      <c r="B130" s="1"/>
      <c r="C130" s="3"/>
      <c r="D130" s="3"/>
      <c r="E130" s="3"/>
      <c r="F130" s="3"/>
      <c r="G130" s="3"/>
      <c r="H130" s="12">
        <f>+H121+H137</f>
        <v>150</v>
      </c>
      <c r="I130" s="12"/>
      <c r="J130" s="12"/>
      <c r="K130" s="3"/>
      <c r="L130" s="12">
        <f>H130-H122/2*O114</f>
        <v>140</v>
      </c>
      <c r="M130" s="12"/>
      <c r="N130" s="12"/>
      <c r="O130" s="3" t="s">
        <v>10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12">
        <f>+Z121+Z137</f>
        <v>104</v>
      </c>
      <c r="AA130" s="12"/>
      <c r="AB130" s="12"/>
      <c r="AC130" s="12">
        <f>(AB124-Z122/2)*AB115+AE114</f>
        <v>97</v>
      </c>
      <c r="AD130" s="12"/>
      <c r="AE130" s="12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2"/>
    </row>
    <row r="131" spans="2:54" x14ac:dyDescent="0.2"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12">
        <f>H130-(H122/2+AR120/1000)*O114</f>
        <v>112</v>
      </c>
      <c r="N131" s="12"/>
      <c r="O131" s="12"/>
      <c r="P131" s="3" t="s">
        <v>11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12">
        <f>+AE114</f>
        <v>55</v>
      </c>
      <c r="AF131" s="12"/>
      <c r="AG131" s="12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2"/>
    </row>
    <row r="132" spans="2:54" x14ac:dyDescent="0.2"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2">
        <f>H130-(H122/2+2*AH119/1000)*O114</f>
        <v>80</v>
      </c>
      <c r="P132" s="12"/>
      <c r="Q132" s="12"/>
      <c r="R132" s="3" t="s">
        <v>12</v>
      </c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2"/>
    </row>
    <row r="133" spans="2:54" x14ac:dyDescent="0.2"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2"/>
    </row>
    <row r="134" spans="2:54" x14ac:dyDescent="0.2">
      <c r="B134" s="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2"/>
    </row>
    <row r="135" spans="2:54" x14ac:dyDescent="0.2">
      <c r="B135" s="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12">
        <f>+Z137+(Z122/2+2*AH119/1000)*O114</f>
        <v>-80</v>
      </c>
      <c r="S135" s="12"/>
      <c r="T135" s="12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2"/>
    </row>
    <row r="136" spans="2:54" x14ac:dyDescent="0.2">
      <c r="B136" s="16">
        <f>-C114</f>
        <v>-55</v>
      </c>
      <c r="C136" s="12"/>
      <c r="D136" s="1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12">
        <f>+Z137+(Z122/2+AR120/1000)*O114</f>
        <v>-112</v>
      </c>
      <c r="U136" s="12"/>
      <c r="V136" s="12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2"/>
    </row>
    <row r="137" spans="2:54" x14ac:dyDescent="0.2">
      <c r="B137" s="1"/>
      <c r="C137" s="3"/>
      <c r="D137" s="3"/>
      <c r="E137" s="12">
        <f>-(E124-H122/2)*E115-C114</f>
        <v>-97</v>
      </c>
      <c r="F137" s="12"/>
      <c r="G137" s="12"/>
      <c r="H137" s="12">
        <f>-E124*E115-C114</f>
        <v>-104</v>
      </c>
      <c r="I137" s="12"/>
      <c r="J137" s="1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12">
        <f>+Z137+Z122/2*O114</f>
        <v>-140</v>
      </c>
      <c r="W137" s="12"/>
      <c r="X137" s="12"/>
      <c r="Y137" s="3"/>
      <c r="Z137" s="12">
        <f>+H130-O114*Q124</f>
        <v>-150</v>
      </c>
      <c r="AA137" s="12"/>
      <c r="AB137" s="12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2"/>
    </row>
    <row r="138" spans="2:54" x14ac:dyDescent="0.2">
      <c r="B138" s="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2">
        <f>H130*Q124/(H130-Z137)</f>
        <v>3</v>
      </c>
      <c r="N138" s="12"/>
      <c r="O138" s="3" t="s">
        <v>1</v>
      </c>
      <c r="P138" s="3"/>
      <c r="Q138" s="3"/>
      <c r="R138" s="3"/>
      <c r="S138" s="3"/>
      <c r="T138" s="3"/>
      <c r="U138" s="12">
        <f>+Q124-M138</f>
        <v>3</v>
      </c>
      <c r="V138" s="12"/>
      <c r="W138" s="3" t="s">
        <v>1</v>
      </c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2"/>
    </row>
    <row r="139" spans="2:54" x14ac:dyDescent="0.2">
      <c r="B139" s="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2"/>
    </row>
    <row r="140" spans="2:54" x14ac:dyDescent="0.2">
      <c r="B140" s="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 t="s">
        <v>14</v>
      </c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2"/>
    </row>
    <row r="141" spans="2:54" x14ac:dyDescent="0.2">
      <c r="B141" s="1"/>
      <c r="C141" s="3"/>
      <c r="D141" s="3"/>
      <c r="E141" s="3"/>
      <c r="F141" s="3"/>
      <c r="G141" s="3"/>
      <c r="H141" s="12">
        <f>(B136+H137)/2*E124</f>
        <v>-111.3</v>
      </c>
      <c r="I141" s="12"/>
      <c r="J141" s="1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12">
        <f>-(Z130+AE131)/2*AB124</f>
        <v>-111.3</v>
      </c>
      <c r="AA141" s="12"/>
      <c r="AB141" s="12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2"/>
    </row>
    <row r="142" spans="2:54" x14ac:dyDescent="0.2">
      <c r="B142" s="1"/>
      <c r="C142" s="3"/>
      <c r="D142" s="3"/>
      <c r="E142" s="12">
        <f>(B136+E137)/2*(E124-H122/2)</f>
        <v>-91.2</v>
      </c>
      <c r="F142" s="12"/>
      <c r="G142" s="12"/>
      <c r="H142" s="3"/>
      <c r="I142" s="3"/>
      <c r="J142" s="12">
        <f>(B136+H137)/2*E124+(H130+L130)/2*H122/2</f>
        <v>-82.3</v>
      </c>
      <c r="K142" s="12"/>
      <c r="L142" s="12"/>
      <c r="M142" s="3" t="s">
        <v>10</v>
      </c>
      <c r="N142" s="3"/>
      <c r="O142" s="3"/>
      <c r="P142" s="3"/>
      <c r="Q142" s="3"/>
      <c r="R142" s="3"/>
      <c r="S142" s="3" t="s">
        <v>10</v>
      </c>
      <c r="T142" s="3"/>
      <c r="U142" s="3"/>
      <c r="V142" s="3"/>
      <c r="W142" s="12">
        <f>-(Z130+AE131)/2*AB124-(V137+Z137)/2*(Z122/2)</f>
        <v>-82.3</v>
      </c>
      <c r="X142" s="12"/>
      <c r="Y142" s="12"/>
      <c r="Z142" s="3"/>
      <c r="AA142" s="3"/>
      <c r="AB142" s="12">
        <f>-(AC130+AE131)/2*(AB124-Z122/2)</f>
        <v>-91.2</v>
      </c>
      <c r="AC142" s="12"/>
      <c r="AD142" s="12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2"/>
    </row>
    <row r="143" spans="2:54" x14ac:dyDescent="0.2">
      <c r="B143" s="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2"/>
    </row>
    <row r="144" spans="2:54" x14ac:dyDescent="0.2">
      <c r="B144" s="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2"/>
    </row>
    <row r="145" spans="2:54" x14ac:dyDescent="0.2">
      <c r="B145" s="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2"/>
    </row>
    <row r="146" spans="2:54" x14ac:dyDescent="0.2">
      <c r="B146" s="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2"/>
    </row>
    <row r="147" spans="2:54" x14ac:dyDescent="0.2"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2"/>
    </row>
    <row r="148" spans="2:54" x14ac:dyDescent="0.2">
      <c r="B148" s="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12">
        <f>(B136+H137)/2*E124+H130*M138/2</f>
        <v>113.7</v>
      </c>
      <c r="Q148" s="12"/>
      <c r="R148" s="12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2"/>
    </row>
    <row r="149" spans="2:54" x14ac:dyDescent="0.2">
      <c r="B149" s="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11"/>
      <c r="Q149" s="11"/>
      <c r="R149" s="11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2"/>
    </row>
    <row r="150" spans="2:54" x14ac:dyDescent="0.2">
      <c r="B150" s="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2"/>
    </row>
    <row r="151" spans="2:54" x14ac:dyDescent="0.2">
      <c r="B151" s="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13">
        <v>165</v>
      </c>
      <c r="R151" s="13"/>
      <c r="S151" s="3" t="s">
        <v>0</v>
      </c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2"/>
    </row>
    <row r="152" spans="2:54" x14ac:dyDescent="0.2">
      <c r="B152" s="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2"/>
    </row>
    <row r="153" spans="2:54" x14ac:dyDescent="0.2">
      <c r="B153" s="1"/>
      <c r="C153" s="13">
        <v>15</v>
      </c>
      <c r="D153" s="13"/>
      <c r="E153" s="3" t="s">
        <v>0</v>
      </c>
      <c r="F153" s="3"/>
      <c r="G153" s="3"/>
      <c r="H153" s="3"/>
      <c r="I153" s="3"/>
      <c r="J153" s="3"/>
      <c r="K153" s="3"/>
      <c r="L153" s="3"/>
      <c r="M153" s="3"/>
      <c r="N153" s="3"/>
      <c r="R153" s="3"/>
      <c r="S153" s="13">
        <v>15</v>
      </c>
      <c r="T153" s="13"/>
      <c r="U153" s="3" t="s">
        <v>2</v>
      </c>
      <c r="V153" s="3"/>
      <c r="W153" s="3"/>
      <c r="X153" s="3"/>
      <c r="Y153" s="3"/>
      <c r="Z153" s="3"/>
      <c r="AA153" s="3"/>
      <c r="AB153" s="3"/>
      <c r="AC153" s="3"/>
      <c r="AD153" s="3"/>
      <c r="AE153" s="13">
        <v>15</v>
      </c>
      <c r="AF153" s="13"/>
      <c r="AG153" s="3" t="s">
        <v>0</v>
      </c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2"/>
    </row>
    <row r="154" spans="2:54" x14ac:dyDescent="0.2">
      <c r="B154" s="1"/>
      <c r="C154" s="3"/>
      <c r="D154" s="3"/>
      <c r="E154" s="13">
        <v>20</v>
      </c>
      <c r="F154" s="13"/>
      <c r="G154" s="3" t="s">
        <v>2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13">
        <v>20</v>
      </c>
      <c r="AC154" s="13"/>
      <c r="AD154" s="3" t="s">
        <v>2</v>
      </c>
      <c r="AE154" s="3"/>
      <c r="AF154" s="3"/>
      <c r="AG154" s="3"/>
      <c r="AH154" s="3"/>
      <c r="AI154" s="3"/>
      <c r="AJ154" s="3"/>
      <c r="AK154" s="3"/>
      <c r="AL154" s="3"/>
      <c r="AM154" s="3" t="s">
        <v>4</v>
      </c>
      <c r="AN154" s="13">
        <v>950</v>
      </c>
      <c r="AO154" s="13"/>
      <c r="AP154" s="3" t="s">
        <v>5</v>
      </c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2"/>
    </row>
    <row r="155" spans="2:54" x14ac:dyDescent="0.2">
      <c r="B155" s="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2"/>
    </row>
    <row r="156" spans="2:54" x14ac:dyDescent="0.2">
      <c r="B156" s="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14" t="s">
        <v>5</v>
      </c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2"/>
    </row>
    <row r="157" spans="2:54" x14ac:dyDescent="0.2">
      <c r="B157" s="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14"/>
      <c r="AI157" s="13">
        <v>100</v>
      </c>
      <c r="AJ157" s="13"/>
      <c r="AK157" s="3" t="s">
        <v>5</v>
      </c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2"/>
    </row>
    <row r="158" spans="2:54" x14ac:dyDescent="0.2">
      <c r="B158" s="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15">
        <v>600</v>
      </c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2"/>
    </row>
    <row r="159" spans="2:54" x14ac:dyDescent="0.2">
      <c r="B159" s="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15"/>
      <c r="AI159" s="3"/>
      <c r="AJ159" s="3"/>
      <c r="AK159" s="3"/>
      <c r="AL159" s="3"/>
      <c r="AM159" s="3"/>
      <c r="AN159" s="3"/>
      <c r="AO159" s="3"/>
      <c r="AP159" s="3"/>
      <c r="AQ159" s="3" t="s">
        <v>7</v>
      </c>
      <c r="AR159" s="12">
        <f>+AH158-AR161</f>
        <v>560</v>
      </c>
      <c r="AS159" s="12"/>
      <c r="AT159" s="3" t="s">
        <v>5</v>
      </c>
      <c r="AU159" s="3"/>
      <c r="AV159" s="3"/>
      <c r="AW159" s="3"/>
      <c r="AX159" s="3"/>
      <c r="AY159" s="3"/>
      <c r="AZ159" s="3"/>
      <c r="BA159" s="3"/>
      <c r="BB159" s="2"/>
    </row>
    <row r="160" spans="2:54" x14ac:dyDescent="0.2">
      <c r="B160" s="1"/>
      <c r="C160" s="3"/>
      <c r="D160" s="3"/>
      <c r="E160" s="3"/>
      <c r="F160" s="3"/>
      <c r="G160" s="3"/>
      <c r="H160" s="12">
        <f>(C153*(E163+Q165)+E154*E163*(E163/2+Q165)+S153*Q165*Q165/2+Q151*V163-AB154*AB163*AB163/2-AE153*AB163)/Q165</f>
        <v>211.75</v>
      </c>
      <c r="I160" s="12"/>
      <c r="J160" s="12"/>
      <c r="K160" s="3" t="s">
        <v>0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12">
        <f>E154*E163+S153*Q165+AB154*AB163+C153+AE153+Q151-H160</f>
        <v>129.25</v>
      </c>
      <c r="AA160" s="12"/>
      <c r="AB160" s="12"/>
      <c r="AC160" s="3" t="s">
        <v>0</v>
      </c>
      <c r="AD160" s="3"/>
      <c r="AE160" s="3"/>
      <c r="AF160" s="3"/>
      <c r="AG160" s="3"/>
      <c r="AH160" s="15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2"/>
    </row>
    <row r="161" spans="2:54" x14ac:dyDescent="0.2">
      <c r="B161" s="1"/>
      <c r="C161" s="3"/>
      <c r="D161" s="3" t="s">
        <v>3</v>
      </c>
      <c r="E161" s="3"/>
      <c r="F161" s="3"/>
      <c r="G161" s="3"/>
      <c r="H161" s="13">
        <v>0.4</v>
      </c>
      <c r="I161" s="13"/>
      <c r="J161" s="11" t="s">
        <v>1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 t="s">
        <v>3</v>
      </c>
      <c r="W161" s="3"/>
      <c r="X161" s="3"/>
      <c r="Y161" s="3"/>
      <c r="Z161" s="13">
        <v>0.4</v>
      </c>
      <c r="AA161" s="13"/>
      <c r="AB161" s="11" t="s">
        <v>1</v>
      </c>
      <c r="AC161" s="3"/>
      <c r="AD161" s="3"/>
      <c r="AE161" s="3"/>
      <c r="AF161" s="3"/>
      <c r="AG161" s="3"/>
      <c r="AH161" s="14" t="s">
        <v>9</v>
      </c>
      <c r="AI161" s="3"/>
      <c r="AJ161" s="3"/>
      <c r="AK161" s="3"/>
      <c r="AL161" s="3"/>
      <c r="AM161" s="3"/>
      <c r="AN161" s="3"/>
      <c r="AO161" s="3"/>
      <c r="AP161" s="3"/>
      <c r="AQ161" s="3" t="s">
        <v>6</v>
      </c>
      <c r="AR161" s="13">
        <v>40</v>
      </c>
      <c r="AS161" s="13"/>
      <c r="AT161" s="3" t="s">
        <v>5</v>
      </c>
      <c r="AU161" s="3"/>
      <c r="AV161" s="3"/>
      <c r="AW161" s="3"/>
      <c r="AX161" s="3"/>
      <c r="AY161" s="3"/>
      <c r="AZ161" s="3"/>
      <c r="BA161" s="3"/>
      <c r="BB161" s="2"/>
    </row>
    <row r="162" spans="2:54" x14ac:dyDescent="0.2">
      <c r="B162" s="1"/>
      <c r="C162" s="3"/>
      <c r="D162" s="3"/>
      <c r="E162" s="3"/>
      <c r="F162" s="3"/>
      <c r="G162" s="3"/>
      <c r="H162" s="11"/>
      <c r="I162" s="11"/>
      <c r="J162" s="11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11"/>
      <c r="AA162" s="11"/>
      <c r="AB162" s="11"/>
      <c r="AC162" s="3"/>
      <c r="AD162" s="3"/>
      <c r="AE162" s="3"/>
      <c r="AF162" s="3"/>
      <c r="AG162" s="3"/>
      <c r="AH162" s="14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2"/>
    </row>
    <row r="163" spans="2:54" x14ac:dyDescent="0.2">
      <c r="B163" s="1"/>
      <c r="C163" s="3"/>
      <c r="D163" s="3"/>
      <c r="E163" s="13">
        <v>1.4</v>
      </c>
      <c r="F163" s="13"/>
      <c r="G163" s="3" t="s">
        <v>1</v>
      </c>
      <c r="H163" s="3"/>
      <c r="I163" s="3"/>
      <c r="J163" s="3"/>
      <c r="K163" s="3"/>
      <c r="L163" s="13">
        <v>1.5</v>
      </c>
      <c r="M163" s="13"/>
      <c r="N163" s="3" t="s">
        <v>1</v>
      </c>
      <c r="O163" s="3"/>
      <c r="P163" s="3"/>
      <c r="T163" s="3"/>
      <c r="U163" s="3"/>
      <c r="V163" s="12">
        <f>+Q165-L163</f>
        <v>4.5</v>
      </c>
      <c r="W163" s="12"/>
      <c r="X163" s="3" t="s">
        <v>1</v>
      </c>
      <c r="Y163" s="3"/>
      <c r="Z163" s="3"/>
      <c r="AA163" s="3"/>
      <c r="AB163" s="13">
        <v>1.4</v>
      </c>
      <c r="AC163" s="13"/>
      <c r="AD163" s="3" t="s">
        <v>1</v>
      </c>
      <c r="AE163" s="3"/>
      <c r="AF163" s="3"/>
      <c r="AG163" s="3"/>
      <c r="AH163" s="3"/>
      <c r="AI163" s="3"/>
      <c r="AJ163" s="3"/>
      <c r="AK163" s="3"/>
      <c r="AL163" s="3" t="s">
        <v>8</v>
      </c>
      <c r="AM163" s="3"/>
      <c r="AN163" s="13">
        <v>250</v>
      </c>
      <c r="AO163" s="13"/>
      <c r="AP163" s="3" t="s">
        <v>5</v>
      </c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2"/>
    </row>
    <row r="164" spans="2:54" x14ac:dyDescent="0.2"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2"/>
    </row>
    <row r="165" spans="2:54" x14ac:dyDescent="0.2">
      <c r="B165" s="1"/>
      <c r="Q165" s="13">
        <v>6</v>
      </c>
      <c r="R165" s="13"/>
      <c r="S165" s="3" t="s">
        <v>1</v>
      </c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2"/>
    </row>
    <row r="166" spans="2:54" x14ac:dyDescent="0.2">
      <c r="B166" s="1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2"/>
    </row>
    <row r="167" spans="2:54" x14ac:dyDescent="0.2">
      <c r="B167" s="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12">
        <f>+Q165+AB163+E163</f>
        <v>8.8000000000000007</v>
      </c>
      <c r="R167" s="12"/>
      <c r="S167" s="3" t="s">
        <v>1</v>
      </c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2"/>
    </row>
    <row r="168" spans="2:54" x14ac:dyDescent="0.2">
      <c r="B168" s="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2"/>
    </row>
    <row r="169" spans="2:54" x14ac:dyDescent="0.2">
      <c r="B169" s="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 t="s">
        <v>15</v>
      </c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2"/>
    </row>
    <row r="170" spans="2:54" x14ac:dyDescent="0.2">
      <c r="B170" s="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2"/>
    </row>
    <row r="171" spans="2:54" x14ac:dyDescent="0.2">
      <c r="B171" s="1"/>
      <c r="C171" s="3"/>
      <c r="D171" s="3"/>
      <c r="E171" s="3"/>
      <c r="F171" s="3"/>
      <c r="G171" s="3"/>
      <c r="H171" s="3"/>
      <c r="I171" s="3"/>
      <c r="J171" s="3"/>
      <c r="K171" s="12">
        <f>H173-H161/2*S153</f>
        <v>165.75</v>
      </c>
      <c r="L171" s="12"/>
      <c r="M171" s="12"/>
      <c r="N171" s="3" t="s">
        <v>10</v>
      </c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2"/>
    </row>
    <row r="172" spans="2:54" x14ac:dyDescent="0.2">
      <c r="B172" s="1"/>
      <c r="C172" s="3"/>
      <c r="D172" s="3"/>
      <c r="E172" s="3"/>
      <c r="F172" s="3"/>
      <c r="G172" s="3"/>
      <c r="H172" s="3"/>
      <c r="I172" s="3"/>
      <c r="J172" s="3"/>
      <c r="L172" s="12">
        <f>H173-(H161/2+AR159/1000)*S153</f>
        <v>157.35</v>
      </c>
      <c r="M172" s="12"/>
      <c r="N172" s="12"/>
      <c r="O172" s="3" t="s">
        <v>11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2"/>
    </row>
    <row r="173" spans="2:54" x14ac:dyDescent="0.2">
      <c r="B173" s="1"/>
      <c r="C173" s="3"/>
      <c r="D173" s="3"/>
      <c r="E173" s="3"/>
      <c r="F173" s="3"/>
      <c r="G173" s="3"/>
      <c r="H173" s="12">
        <f>+H160+H180</f>
        <v>168.75</v>
      </c>
      <c r="I173" s="12"/>
      <c r="J173" s="12"/>
      <c r="K173" s="3"/>
      <c r="N173" s="12">
        <f>H173-(H161/2+2*AH158/1000)*S153</f>
        <v>147.75</v>
      </c>
      <c r="O173" s="12"/>
      <c r="P173" s="12"/>
      <c r="Q173" s="3" t="s">
        <v>12</v>
      </c>
      <c r="R173" s="3"/>
      <c r="S173" s="3"/>
      <c r="T173" s="3"/>
      <c r="U173" s="3"/>
      <c r="V173" s="3"/>
      <c r="W173" s="3"/>
      <c r="X173" s="3"/>
      <c r="Y173" s="3"/>
      <c r="Z173" s="12">
        <f>+Z160+Z180</f>
        <v>43</v>
      </c>
      <c r="AA173" s="12"/>
      <c r="AB173" s="12"/>
      <c r="AC173" s="12">
        <f>(AB163-Z161/2)*AB154+AE153</f>
        <v>39</v>
      </c>
      <c r="AD173" s="12"/>
      <c r="AE173" s="12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2"/>
    </row>
    <row r="174" spans="2:54" x14ac:dyDescent="0.2">
      <c r="B174" s="1"/>
      <c r="C174" s="3"/>
      <c r="D174" s="3"/>
      <c r="E174" s="3"/>
      <c r="F174" s="3"/>
      <c r="G174" s="3"/>
      <c r="H174" s="3"/>
      <c r="I174" s="3"/>
      <c r="J174" s="3"/>
      <c r="K174" s="3"/>
      <c r="L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12">
        <f>+Z173-AB154*AB163</f>
        <v>15</v>
      </c>
      <c r="AF174" s="12"/>
      <c r="AG174" s="12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2"/>
    </row>
    <row r="175" spans="2:54" x14ac:dyDescent="0.2">
      <c r="B175" s="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R175" s="20">
        <f>+H173-S153*L163</f>
        <v>146.25</v>
      </c>
      <c r="S175" s="20"/>
      <c r="T175" s="20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2"/>
    </row>
    <row r="176" spans="2:54" x14ac:dyDescent="0.2">
      <c r="B176" s="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4" t="str">
        <f>IF(AND(R175&gt;0,O179&lt;0),"","data değiştir.")</f>
        <v/>
      </c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2"/>
    </row>
    <row r="177" spans="2:54" x14ac:dyDescent="0.2">
      <c r="B177" s="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2"/>
    </row>
    <row r="178" spans="2:54" x14ac:dyDescent="0.2">
      <c r="B178" s="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2"/>
    </row>
    <row r="179" spans="2:54" x14ac:dyDescent="0.2">
      <c r="B179" s="16">
        <f>-C153</f>
        <v>-15</v>
      </c>
      <c r="C179" s="12"/>
      <c r="D179" s="1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2">
        <f>+R175-Q151</f>
        <v>-18.75</v>
      </c>
      <c r="P179" s="12"/>
      <c r="Q179" s="12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2"/>
    </row>
    <row r="180" spans="2:54" x14ac:dyDescent="0.2">
      <c r="B180" s="1"/>
      <c r="C180" s="3"/>
      <c r="D180" s="3"/>
      <c r="E180" s="12">
        <f>-(E163-H161/2)*E154-C153</f>
        <v>-39</v>
      </c>
      <c r="F180" s="12"/>
      <c r="G180" s="12"/>
      <c r="H180" s="12">
        <f>-E163*E154-C153</f>
        <v>-43</v>
      </c>
      <c r="I180" s="12"/>
      <c r="J180" s="12"/>
      <c r="K180" s="3"/>
      <c r="L180" s="3"/>
      <c r="M180" s="3"/>
      <c r="N180" s="3"/>
      <c r="O180" s="3"/>
      <c r="P180" s="3"/>
      <c r="Q180" s="3"/>
      <c r="R180" s="3"/>
      <c r="S180" s="12">
        <f>+Z180+(Z161/2+2*AH158/1000)*S153</f>
        <v>-65.25</v>
      </c>
      <c r="T180" s="12"/>
      <c r="U180" s="12"/>
      <c r="Y180" s="3"/>
      <c r="Z180" s="12">
        <f>+O179-S153*V163</f>
        <v>-86.25</v>
      </c>
      <c r="AA180" s="12"/>
      <c r="AB180" s="12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2"/>
    </row>
    <row r="181" spans="2:54" x14ac:dyDescent="0.2">
      <c r="B181" s="1"/>
      <c r="C181" s="3"/>
      <c r="D181" s="3"/>
      <c r="E181" s="11"/>
      <c r="F181" s="11"/>
      <c r="G181" s="11"/>
      <c r="H181" s="11"/>
      <c r="I181" s="11"/>
      <c r="J181" s="11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12">
        <f>+Z180+(Z161/2+AR159/1000)*S153</f>
        <v>-74.849999999999994</v>
      </c>
      <c r="V181" s="12"/>
      <c r="W181" s="12"/>
      <c r="Z181" s="11"/>
      <c r="AA181" s="11"/>
      <c r="AB181" s="11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2"/>
    </row>
    <row r="182" spans="2:54" x14ac:dyDescent="0.2">
      <c r="B182" s="1"/>
      <c r="C182" s="3"/>
      <c r="D182" s="3"/>
      <c r="E182" s="11"/>
      <c r="F182" s="11"/>
      <c r="G182" s="11"/>
      <c r="H182" s="11"/>
      <c r="I182" s="11"/>
      <c r="J182" s="11"/>
      <c r="K182" s="3"/>
      <c r="L182" s="3"/>
      <c r="P182" s="3"/>
      <c r="Q182" s="3"/>
      <c r="R182" s="3"/>
      <c r="S182" s="3"/>
      <c r="T182" s="3"/>
      <c r="U182" s="3"/>
      <c r="V182" s="11"/>
      <c r="W182" s="12">
        <f>+Z180+Z161/2*S153</f>
        <v>-83.25</v>
      </c>
      <c r="X182" s="12"/>
      <c r="Y182" s="12"/>
      <c r="Z182" s="11"/>
      <c r="AA182" s="11"/>
      <c r="AB182" s="11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2"/>
    </row>
    <row r="183" spans="2:54" x14ac:dyDescent="0.2"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12">
        <f>+L163</f>
        <v>1.5</v>
      </c>
      <c r="M183" s="12"/>
      <c r="N183" s="3" t="s">
        <v>1</v>
      </c>
      <c r="P183" s="3"/>
      <c r="Q183" s="3"/>
      <c r="R183" s="3"/>
      <c r="S183" s="3"/>
      <c r="T183" s="3"/>
      <c r="U183" s="12">
        <f>+Q165-L183</f>
        <v>4.5</v>
      </c>
      <c r="V183" s="12"/>
      <c r="W183" s="3" t="s">
        <v>1</v>
      </c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2"/>
    </row>
    <row r="184" spans="2:54" x14ac:dyDescent="0.2">
      <c r="B184" s="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2"/>
    </row>
    <row r="185" spans="2:54" x14ac:dyDescent="0.2">
      <c r="B185" s="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 t="s">
        <v>14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2"/>
    </row>
    <row r="186" spans="2:54" x14ac:dyDescent="0.2">
      <c r="B186" s="1"/>
      <c r="C186" s="3"/>
      <c r="D186" s="3"/>
      <c r="E186" s="3"/>
      <c r="F186" s="3"/>
      <c r="G186" s="3"/>
      <c r="H186" s="12">
        <f>(B179+H180)/2*E163</f>
        <v>-40.599999999999994</v>
      </c>
      <c r="I186" s="12"/>
      <c r="J186" s="1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12">
        <f>-(Z173+AE174)/2*AB163</f>
        <v>-40.599999999999994</v>
      </c>
      <c r="AA186" s="12"/>
      <c r="AB186" s="12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2"/>
    </row>
    <row r="187" spans="2:54" x14ac:dyDescent="0.2">
      <c r="B187" s="1"/>
      <c r="C187" s="3"/>
      <c r="D187" s="3"/>
      <c r="E187" s="12">
        <f>(B179+E180)/2*(E163-H161/2)</f>
        <v>-32.4</v>
      </c>
      <c r="F187" s="12"/>
      <c r="G187" s="12"/>
      <c r="H187" s="3"/>
      <c r="I187" s="3"/>
      <c r="J187" s="12">
        <f>(B179+H180)/2*E163+(H173+K171)/2*H161/2</f>
        <v>-7.1499999999999915</v>
      </c>
      <c r="K187" s="12"/>
      <c r="L187" s="12"/>
      <c r="M187" s="3" t="s">
        <v>10</v>
      </c>
      <c r="N187" s="3"/>
      <c r="O187" s="3"/>
      <c r="P187" s="3"/>
      <c r="Q187" s="3"/>
      <c r="R187" s="3"/>
      <c r="S187" s="3" t="s">
        <v>10</v>
      </c>
      <c r="T187" s="3"/>
      <c r="U187" s="3"/>
      <c r="V187" s="3"/>
      <c r="W187" s="12">
        <f>-(Z173+AE174)/2*AB163-(W182+Z180)/2*(Z161/2)</f>
        <v>-23.649999999999995</v>
      </c>
      <c r="X187" s="12"/>
      <c r="Y187" s="12"/>
      <c r="Z187" s="3"/>
      <c r="AA187" s="3"/>
      <c r="AB187" s="12">
        <f>-(AC173+AE174)/2*(AB163-Z161/2)</f>
        <v>-32.4</v>
      </c>
      <c r="AC187" s="12"/>
      <c r="AD187" s="12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2"/>
    </row>
    <row r="188" spans="2:54" x14ac:dyDescent="0.2">
      <c r="B188" s="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2"/>
    </row>
    <row r="189" spans="2:54" x14ac:dyDescent="0.2">
      <c r="B189" s="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2"/>
    </row>
    <row r="190" spans="2:54" x14ac:dyDescent="0.2">
      <c r="B190" s="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2"/>
    </row>
    <row r="191" spans="2:54" x14ac:dyDescent="0.2">
      <c r="B191" s="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2"/>
    </row>
    <row r="192" spans="2:54" x14ac:dyDescent="0.2">
      <c r="B192" s="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2"/>
    </row>
    <row r="193" spans="2:54" x14ac:dyDescent="0.2">
      <c r="B193" s="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12">
        <f>(B179+H180)/2*E163+(H173+R175)/2*L183</f>
        <v>195.65</v>
      </c>
      <c r="Q193" s="12"/>
      <c r="R193" s="12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2"/>
    </row>
    <row r="194" spans="2:54" x14ac:dyDescent="0.2">
      <c r="B194" s="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2"/>
    </row>
    <row r="195" spans="2:54" x14ac:dyDescent="0.2">
      <c r="B195" s="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4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2"/>
    </row>
    <row r="196" spans="2:54" x14ac:dyDescent="0.2">
      <c r="B196" s="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3">
        <v>18</v>
      </c>
      <c r="O196" s="13"/>
      <c r="P196" s="3" t="s">
        <v>2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 t="s">
        <v>4</v>
      </c>
      <c r="AN196" s="13">
        <v>950</v>
      </c>
      <c r="AO196" s="13"/>
      <c r="AP196" s="3" t="s">
        <v>5</v>
      </c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2"/>
    </row>
    <row r="197" spans="2:54" x14ac:dyDescent="0.2"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2"/>
    </row>
    <row r="198" spans="2:54" x14ac:dyDescent="0.2">
      <c r="B198" s="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14" t="s">
        <v>5</v>
      </c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2"/>
    </row>
    <row r="199" spans="2:54" x14ac:dyDescent="0.2">
      <c r="B199" s="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14"/>
      <c r="AI199" s="13">
        <v>100</v>
      </c>
      <c r="AJ199" s="13"/>
      <c r="AK199" s="3" t="s">
        <v>5</v>
      </c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2"/>
    </row>
    <row r="200" spans="2:54" x14ac:dyDescent="0.2">
      <c r="B200" s="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15">
        <v>700</v>
      </c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2"/>
    </row>
    <row r="201" spans="2:54" x14ac:dyDescent="0.2">
      <c r="B201" s="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15"/>
      <c r="AI201" s="3"/>
      <c r="AJ201" s="3"/>
      <c r="AK201" s="3"/>
      <c r="AL201" s="3"/>
      <c r="AM201" s="3"/>
      <c r="AN201" s="3"/>
      <c r="AO201" s="3"/>
      <c r="AP201" s="3"/>
      <c r="AQ201" s="3" t="s">
        <v>7</v>
      </c>
      <c r="AR201" s="12">
        <f>+AH200-AR203</f>
        <v>660</v>
      </c>
      <c r="AS201" s="12"/>
      <c r="AT201" s="3" t="s">
        <v>5</v>
      </c>
      <c r="AU201" s="3"/>
      <c r="AV201" s="3"/>
      <c r="AW201" s="3"/>
      <c r="AX201" s="3"/>
      <c r="AY201" s="3"/>
      <c r="AZ201" s="3"/>
      <c r="BA201" s="3"/>
      <c r="BB201" s="2"/>
    </row>
    <row r="202" spans="2:54" x14ac:dyDescent="0.2">
      <c r="B202" s="1"/>
      <c r="C202" s="3"/>
      <c r="D202" s="3"/>
      <c r="E202" s="3"/>
      <c r="F202" s="3"/>
      <c r="G202" s="3"/>
      <c r="H202" s="12">
        <f>(+N196*Q205*Q205/2-N196*AB205*AB205/2)/Q205</f>
        <v>40.950000000000003</v>
      </c>
      <c r="I202" s="12"/>
      <c r="J202" s="12"/>
      <c r="K202" s="3" t="s">
        <v>0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12">
        <f>N196*T207-H202</f>
        <v>76.05</v>
      </c>
      <c r="AA202" s="12"/>
      <c r="AB202" s="12"/>
      <c r="AC202" s="3" t="s">
        <v>0</v>
      </c>
      <c r="AD202" s="3"/>
      <c r="AE202" s="3"/>
      <c r="AF202" s="3"/>
      <c r="AG202" s="3"/>
      <c r="AH202" s="15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2"/>
    </row>
    <row r="203" spans="2:54" x14ac:dyDescent="0.2">
      <c r="B203" s="1"/>
      <c r="C203" s="3"/>
      <c r="D203" s="3" t="s">
        <v>3</v>
      </c>
      <c r="E203" s="3"/>
      <c r="F203" s="3"/>
      <c r="G203" s="3"/>
      <c r="H203" s="13">
        <v>0.4</v>
      </c>
      <c r="I203" s="13"/>
      <c r="J203" s="6" t="s">
        <v>1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 t="s">
        <v>3</v>
      </c>
      <c r="W203" s="3"/>
      <c r="X203" s="3"/>
      <c r="Y203" s="3"/>
      <c r="Z203" s="13">
        <v>0.4</v>
      </c>
      <c r="AA203" s="13"/>
      <c r="AB203" s="6" t="s">
        <v>1</v>
      </c>
      <c r="AC203" s="3"/>
      <c r="AD203" s="3"/>
      <c r="AE203" s="3"/>
      <c r="AF203" s="3"/>
      <c r="AG203" s="3"/>
      <c r="AH203" s="14" t="s">
        <v>9</v>
      </c>
      <c r="AI203" s="3"/>
      <c r="AJ203" s="3"/>
      <c r="AK203" s="3"/>
      <c r="AL203" s="3"/>
      <c r="AM203" s="3"/>
      <c r="AN203" s="3"/>
      <c r="AO203" s="3"/>
      <c r="AP203" s="3"/>
      <c r="AQ203" s="3" t="s">
        <v>6</v>
      </c>
      <c r="AR203" s="13">
        <v>40</v>
      </c>
      <c r="AS203" s="13"/>
      <c r="AT203" s="3" t="s">
        <v>5</v>
      </c>
      <c r="AU203" s="3"/>
      <c r="AV203" s="3"/>
      <c r="AW203" s="3"/>
      <c r="AX203" s="3"/>
      <c r="AY203" s="3"/>
      <c r="AZ203" s="3"/>
      <c r="BA203" s="3"/>
      <c r="BB203" s="2"/>
    </row>
    <row r="204" spans="2:54" x14ac:dyDescent="0.2">
      <c r="B204" s="1"/>
      <c r="C204" s="3"/>
      <c r="D204" s="3"/>
      <c r="E204" s="3"/>
      <c r="F204" s="3"/>
      <c r="G204" s="3"/>
      <c r="H204" s="6"/>
      <c r="I204" s="6"/>
      <c r="J204" s="6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6"/>
      <c r="AA204" s="6"/>
      <c r="AB204" s="6"/>
      <c r="AC204" s="3"/>
      <c r="AD204" s="3"/>
      <c r="AE204" s="3"/>
      <c r="AF204" s="3"/>
      <c r="AG204" s="3"/>
      <c r="AH204" s="14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2"/>
    </row>
    <row r="205" spans="2:54" x14ac:dyDescent="0.2">
      <c r="B205" s="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13">
        <v>5</v>
      </c>
      <c r="R205" s="13"/>
      <c r="S205" s="3" t="s">
        <v>1</v>
      </c>
      <c r="T205" s="3"/>
      <c r="U205" s="3"/>
      <c r="V205" s="3"/>
      <c r="W205" s="3"/>
      <c r="X205" s="3"/>
      <c r="Y205" s="3"/>
      <c r="Z205" s="3"/>
      <c r="AA205" s="3"/>
      <c r="AB205" s="13">
        <v>1.5</v>
      </c>
      <c r="AC205" s="13"/>
      <c r="AD205" s="3" t="s">
        <v>1</v>
      </c>
      <c r="AE205" s="3"/>
      <c r="AF205" s="3"/>
      <c r="AG205" s="3"/>
      <c r="AH205" s="3"/>
      <c r="AI205" s="3"/>
      <c r="AJ205" s="3"/>
      <c r="AK205" s="3"/>
      <c r="AL205" s="3" t="s">
        <v>8</v>
      </c>
      <c r="AM205" s="3"/>
      <c r="AN205" s="13">
        <v>250</v>
      </c>
      <c r="AO205" s="13"/>
      <c r="AP205" s="3" t="s">
        <v>5</v>
      </c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2"/>
    </row>
    <row r="206" spans="2:54" x14ac:dyDescent="0.2">
      <c r="B206" s="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2"/>
    </row>
    <row r="207" spans="2:54" x14ac:dyDescent="0.2">
      <c r="B207" s="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12">
        <f>+Q205+AB205+E205</f>
        <v>6.5</v>
      </c>
      <c r="U207" s="12"/>
      <c r="V207" s="3" t="s">
        <v>1</v>
      </c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2"/>
    </row>
    <row r="208" spans="2:54" x14ac:dyDescent="0.2">
      <c r="B208" s="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2"/>
    </row>
    <row r="209" spans="2:54" x14ac:dyDescent="0.2">
      <c r="B209" s="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 t="s">
        <v>15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2"/>
    </row>
    <row r="210" spans="2:54" x14ac:dyDescent="0.2">
      <c r="B210" s="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2"/>
    </row>
    <row r="211" spans="2:54" x14ac:dyDescent="0.2">
      <c r="B211" s="1"/>
      <c r="C211" s="3"/>
      <c r="D211" s="3"/>
      <c r="E211" s="3"/>
      <c r="F211" s="3"/>
      <c r="G211" s="3"/>
      <c r="H211" s="12">
        <f>+H202</f>
        <v>40.950000000000003</v>
      </c>
      <c r="I211" s="12"/>
      <c r="J211" s="12"/>
      <c r="K211" s="3"/>
      <c r="L211" s="12">
        <f>H211-H203/2*N196</f>
        <v>37.35</v>
      </c>
      <c r="M211" s="12"/>
      <c r="N211" s="12"/>
      <c r="O211" s="3" t="s">
        <v>10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12">
        <f>+Z202+Y218</f>
        <v>27</v>
      </c>
      <c r="AA211" s="12"/>
      <c r="AB211" s="12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2"/>
    </row>
    <row r="212" spans="2:54" x14ac:dyDescent="0.2">
      <c r="B212" s="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12">
        <f>H211-(H203/2+AR201/1000)*N196</f>
        <v>25.47</v>
      </c>
      <c r="N212" s="12"/>
      <c r="O212" s="12"/>
      <c r="P212" s="3" t="s">
        <v>11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12">
        <f>Z211-Z203/2*N196</f>
        <v>23.4</v>
      </c>
      <c r="AC212" s="12"/>
      <c r="AD212" s="12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2"/>
    </row>
    <row r="213" spans="2:54" x14ac:dyDescent="0.2">
      <c r="B213" s="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12">
        <f>H211-(H203/2+2*AH200/1000)*N196</f>
        <v>12.150000000000006</v>
      </c>
      <c r="P213" s="12"/>
      <c r="Q213" s="12"/>
      <c r="R213" s="3" t="s">
        <v>12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2"/>
    </row>
    <row r="214" spans="2:54" x14ac:dyDescent="0.2">
      <c r="B214" s="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2"/>
    </row>
    <row r="215" spans="2:54" x14ac:dyDescent="0.2">
      <c r="B215" s="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2"/>
    </row>
    <row r="216" spans="2:54" x14ac:dyDescent="0.2">
      <c r="B216" s="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12">
        <f>+Y218+(Z203/2+2*AH200/1000)*N196</f>
        <v>-20.25</v>
      </c>
      <c r="S216" s="12"/>
      <c r="T216" s="12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2"/>
    </row>
    <row r="217" spans="2:54" x14ac:dyDescent="0.2">
      <c r="B217" s="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12">
        <f>+Y218+(Z203/2+AR201/1000)*N196</f>
        <v>-33.569999999999993</v>
      </c>
      <c r="U217" s="12"/>
      <c r="V217" s="12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2"/>
    </row>
    <row r="218" spans="2:54" x14ac:dyDescent="0.2">
      <c r="B218" s="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12">
        <f>+Y218+Z203/2*N196</f>
        <v>-45.449999999999996</v>
      </c>
      <c r="V218" s="12"/>
      <c r="W218" s="12"/>
      <c r="X218" s="3"/>
      <c r="Y218" s="12">
        <f>+H211-N196*Q205</f>
        <v>-49.05</v>
      </c>
      <c r="Z218" s="12"/>
      <c r="AA218" s="12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2"/>
    </row>
    <row r="219" spans="2:54" x14ac:dyDescent="0.2">
      <c r="B219" s="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6"/>
      <c r="V219" s="6"/>
      <c r="W219" s="6"/>
      <c r="X219" s="3"/>
      <c r="Y219" s="6"/>
      <c r="Z219" s="6"/>
      <c r="AA219" s="6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2"/>
    </row>
    <row r="220" spans="2:54" x14ac:dyDescent="0.2">
      <c r="B220" s="1"/>
      <c r="C220" s="3"/>
      <c r="D220" s="3"/>
      <c r="E220" s="3"/>
      <c r="F220" s="3"/>
      <c r="G220" s="3"/>
      <c r="H220" s="3"/>
      <c r="I220" s="3"/>
      <c r="J220" s="3"/>
      <c r="K220" s="3"/>
      <c r="L220" s="12">
        <f>H211*Q205/(H211-Y218)</f>
        <v>2.2749999999999999</v>
      </c>
      <c r="M220" s="12"/>
      <c r="N220" s="3" t="s">
        <v>1</v>
      </c>
      <c r="O220" s="3"/>
      <c r="P220" s="3"/>
      <c r="Q220" s="3"/>
      <c r="R220" s="3"/>
      <c r="S220" s="3"/>
      <c r="T220" s="3"/>
      <c r="U220" s="12">
        <f>+Q205-L220</f>
        <v>2.7250000000000001</v>
      </c>
      <c r="V220" s="12"/>
      <c r="W220" s="3" t="s">
        <v>1</v>
      </c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2"/>
    </row>
    <row r="221" spans="2:54" x14ac:dyDescent="0.2">
      <c r="B221" s="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2"/>
    </row>
    <row r="222" spans="2:54" x14ac:dyDescent="0.2">
      <c r="B222" s="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2"/>
    </row>
    <row r="223" spans="2:54" x14ac:dyDescent="0.2">
      <c r="B223" s="1"/>
      <c r="C223" s="3"/>
      <c r="D223" s="3"/>
      <c r="E223" s="3"/>
      <c r="F223" s="3"/>
      <c r="G223" s="3"/>
      <c r="H223" s="3"/>
      <c r="I223" s="3"/>
      <c r="J223" s="3"/>
      <c r="K223" s="3"/>
      <c r="L223" s="3" t="s">
        <v>14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12">
        <f>-Z211*AB205/2</f>
        <v>-20.25</v>
      </c>
      <c r="AA223" s="12"/>
      <c r="AB223" s="12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2"/>
    </row>
    <row r="224" spans="2:54" x14ac:dyDescent="0.2">
      <c r="B224" s="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10</v>
      </c>
      <c r="S224" s="3"/>
      <c r="T224" s="3"/>
      <c r="U224" s="3"/>
      <c r="V224" s="3"/>
      <c r="W224" s="12">
        <f>-(+Z211*AB205/2+(U218+Y218)/2*(Z203/2))</f>
        <v>-10.799999999999999</v>
      </c>
      <c r="X224" s="12"/>
      <c r="Y224" s="12"/>
      <c r="Z224" s="3"/>
      <c r="AA224" s="3"/>
      <c r="AB224" s="12">
        <f>-AB212*(AB205-Z203/2)/2</f>
        <v>-15.209999999999999</v>
      </c>
      <c r="AC224" s="12"/>
      <c r="AD224" s="12"/>
      <c r="AE224" s="3" t="s">
        <v>10</v>
      </c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2"/>
    </row>
    <row r="225" spans="2:54" x14ac:dyDescent="0.2">
      <c r="B225" s="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2"/>
    </row>
    <row r="226" spans="2:54" x14ac:dyDescent="0.2">
      <c r="B226" s="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2"/>
    </row>
    <row r="227" spans="2:54" x14ac:dyDescent="0.2">
      <c r="B227" s="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2"/>
    </row>
    <row r="228" spans="2:54" x14ac:dyDescent="0.2">
      <c r="B228" s="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2"/>
    </row>
    <row r="229" spans="2:54" x14ac:dyDescent="0.2">
      <c r="B229" s="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2"/>
    </row>
    <row r="230" spans="2:54" x14ac:dyDescent="0.2">
      <c r="B230" s="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12">
        <f>H211*L220/2</f>
        <v>46.580625000000005</v>
      </c>
      <c r="Q230" s="12"/>
      <c r="R230" s="12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2"/>
    </row>
    <row r="231" spans="2:54" x14ac:dyDescent="0.2">
      <c r="B231" s="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2"/>
    </row>
    <row r="232" spans="2:54" x14ac:dyDescent="0.2">
      <c r="B232" s="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2"/>
    </row>
    <row r="233" spans="2:54" x14ac:dyDescent="0.2"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4"/>
      <c r="AA233" s="3"/>
      <c r="AB233" s="13">
        <v>10</v>
      </c>
      <c r="AC233" s="13"/>
      <c r="AD233" s="3" t="s">
        <v>2</v>
      </c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2"/>
    </row>
    <row r="234" spans="2:54" x14ac:dyDescent="0.2">
      <c r="B234" s="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3">
        <v>18</v>
      </c>
      <c r="O234" s="13"/>
      <c r="P234" s="3" t="s">
        <v>2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 t="s">
        <v>4</v>
      </c>
      <c r="AN234" s="13">
        <v>950</v>
      </c>
      <c r="AO234" s="13"/>
      <c r="AP234" s="3" t="s">
        <v>5</v>
      </c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2"/>
    </row>
    <row r="235" spans="2:54" x14ac:dyDescent="0.2">
      <c r="B235" s="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2"/>
    </row>
    <row r="236" spans="2:54" x14ac:dyDescent="0.2">
      <c r="B236" s="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14" t="s">
        <v>5</v>
      </c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2"/>
    </row>
    <row r="237" spans="2:54" x14ac:dyDescent="0.2">
      <c r="B237" s="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14"/>
      <c r="AI237" s="13">
        <v>100</v>
      </c>
      <c r="AJ237" s="13"/>
      <c r="AK237" s="3" t="s">
        <v>5</v>
      </c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2"/>
    </row>
    <row r="238" spans="2:54" x14ac:dyDescent="0.2">
      <c r="B238" s="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15">
        <v>700</v>
      </c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2"/>
    </row>
    <row r="239" spans="2:54" x14ac:dyDescent="0.2">
      <c r="B239" s="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15"/>
      <c r="AI239" s="3"/>
      <c r="AJ239" s="3"/>
      <c r="AK239" s="3"/>
      <c r="AL239" s="3"/>
      <c r="AM239" s="3"/>
      <c r="AN239" s="3"/>
      <c r="AO239" s="3"/>
      <c r="AP239" s="3"/>
      <c r="AQ239" s="3" t="s">
        <v>7</v>
      </c>
      <c r="AR239" s="12">
        <f>+AH238-AR241</f>
        <v>660</v>
      </c>
      <c r="AS239" s="12"/>
      <c r="AT239" s="3" t="s">
        <v>5</v>
      </c>
      <c r="AU239" s="3"/>
      <c r="AV239" s="3"/>
      <c r="AW239" s="3"/>
      <c r="AX239" s="3"/>
      <c r="AY239" s="3"/>
      <c r="AZ239" s="3"/>
      <c r="BA239" s="3"/>
      <c r="BB239" s="2"/>
    </row>
    <row r="240" spans="2:54" x14ac:dyDescent="0.2">
      <c r="B240" s="1"/>
      <c r="C240" s="3"/>
      <c r="D240" s="3"/>
      <c r="E240" s="3"/>
      <c r="F240" s="3"/>
      <c r="G240" s="3"/>
      <c r="H240" s="12">
        <f>(+N234*Q243*Q243/2-AB233*AB243*AB243/2)/Q243</f>
        <v>42.75</v>
      </c>
      <c r="I240" s="12"/>
      <c r="J240" s="12"/>
      <c r="K240" s="3" t="s">
        <v>0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2">
        <f>N234*Q243+AB233*AB243-H240</f>
        <v>62.25</v>
      </c>
      <c r="AA240" s="12"/>
      <c r="AB240" s="12"/>
      <c r="AC240" s="3" t="s">
        <v>0</v>
      </c>
      <c r="AD240" s="3"/>
      <c r="AE240" s="3"/>
      <c r="AF240" s="3"/>
      <c r="AG240" s="3"/>
      <c r="AH240" s="15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2"/>
    </row>
    <row r="241" spans="2:54" x14ac:dyDescent="0.2">
      <c r="B241" s="1"/>
      <c r="C241" s="3"/>
      <c r="D241" s="3" t="s">
        <v>3</v>
      </c>
      <c r="E241" s="3"/>
      <c r="F241" s="3"/>
      <c r="G241" s="3"/>
      <c r="H241" s="13">
        <v>0.4</v>
      </c>
      <c r="I241" s="13"/>
      <c r="J241" s="6" t="s">
        <v>1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 t="s">
        <v>3</v>
      </c>
      <c r="W241" s="3"/>
      <c r="X241" s="3"/>
      <c r="Y241" s="3"/>
      <c r="Z241" s="13">
        <v>0.4</v>
      </c>
      <c r="AA241" s="13"/>
      <c r="AB241" s="6" t="s">
        <v>1</v>
      </c>
      <c r="AC241" s="3"/>
      <c r="AD241" s="3"/>
      <c r="AE241" s="3"/>
      <c r="AF241" s="3"/>
      <c r="AG241" s="3"/>
      <c r="AH241" s="14" t="s">
        <v>9</v>
      </c>
      <c r="AI241" s="3"/>
      <c r="AJ241" s="3"/>
      <c r="AK241" s="3"/>
      <c r="AL241" s="3"/>
      <c r="AM241" s="3"/>
      <c r="AN241" s="3"/>
      <c r="AO241" s="3"/>
      <c r="AP241" s="3"/>
      <c r="AQ241" s="3" t="s">
        <v>6</v>
      </c>
      <c r="AR241" s="13">
        <v>40</v>
      </c>
      <c r="AS241" s="13"/>
      <c r="AT241" s="3" t="s">
        <v>5</v>
      </c>
      <c r="AU241" s="3"/>
      <c r="AV241" s="3"/>
      <c r="AW241" s="3"/>
      <c r="AX241" s="3"/>
      <c r="AY241" s="3"/>
      <c r="AZ241" s="3"/>
      <c r="BA241" s="3"/>
      <c r="BB241" s="2"/>
    </row>
    <row r="242" spans="2:54" x14ac:dyDescent="0.2">
      <c r="B242" s="1"/>
      <c r="C242" s="3"/>
      <c r="D242" s="3"/>
      <c r="E242" s="3"/>
      <c r="F242" s="3"/>
      <c r="G242" s="3"/>
      <c r="H242" s="6"/>
      <c r="I242" s="6"/>
      <c r="J242" s="6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6"/>
      <c r="AA242" s="6"/>
      <c r="AB242" s="6"/>
      <c r="AC242" s="3"/>
      <c r="AD242" s="3"/>
      <c r="AE242" s="3"/>
      <c r="AF242" s="3"/>
      <c r="AG242" s="3"/>
      <c r="AH242" s="14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2"/>
    </row>
    <row r="243" spans="2:54" x14ac:dyDescent="0.2">
      <c r="B243" s="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13">
        <v>5</v>
      </c>
      <c r="R243" s="13"/>
      <c r="S243" s="3" t="s">
        <v>1</v>
      </c>
      <c r="T243" s="3"/>
      <c r="U243" s="3"/>
      <c r="V243" s="3"/>
      <c r="W243" s="3"/>
      <c r="X243" s="3"/>
      <c r="Y243" s="3"/>
      <c r="Z243" s="3"/>
      <c r="AA243" s="3"/>
      <c r="AB243" s="13">
        <v>1.5</v>
      </c>
      <c r="AC243" s="13"/>
      <c r="AD243" s="3" t="s">
        <v>1</v>
      </c>
      <c r="AE243" s="3"/>
      <c r="AF243" s="3"/>
      <c r="AG243" s="3"/>
      <c r="AH243" s="3"/>
      <c r="AI243" s="3"/>
      <c r="AJ243" s="3"/>
      <c r="AK243" s="3"/>
      <c r="AL243" s="3" t="s">
        <v>8</v>
      </c>
      <c r="AM243" s="3"/>
      <c r="AN243" s="13">
        <v>250</v>
      </c>
      <c r="AO243" s="13"/>
      <c r="AP243" s="3" t="s">
        <v>5</v>
      </c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2"/>
    </row>
    <row r="244" spans="2:54" x14ac:dyDescent="0.2">
      <c r="B244" s="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2"/>
    </row>
    <row r="245" spans="2:54" x14ac:dyDescent="0.2">
      <c r="B245" s="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12">
        <f>+Q243+AB243+E243</f>
        <v>6.5</v>
      </c>
      <c r="U245" s="12"/>
      <c r="V245" s="3" t="s">
        <v>1</v>
      </c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2"/>
    </row>
    <row r="246" spans="2:54" x14ac:dyDescent="0.2">
      <c r="B246" s="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2"/>
    </row>
    <row r="247" spans="2:54" x14ac:dyDescent="0.2">
      <c r="B247" s="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 t="s">
        <v>15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2"/>
    </row>
    <row r="248" spans="2:54" x14ac:dyDescent="0.2">
      <c r="B248" s="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2"/>
    </row>
    <row r="249" spans="2:54" x14ac:dyDescent="0.2">
      <c r="B249" s="1"/>
      <c r="C249" s="3"/>
      <c r="D249" s="3"/>
      <c r="E249" s="3"/>
      <c r="F249" s="3"/>
      <c r="G249" s="3"/>
      <c r="H249" s="12">
        <f>+H240</f>
        <v>42.75</v>
      </c>
      <c r="I249" s="12"/>
      <c r="J249" s="12"/>
      <c r="K249" s="3"/>
      <c r="L249" s="12">
        <f>H249-H241/2*N234</f>
        <v>39.15</v>
      </c>
      <c r="M249" s="12"/>
      <c r="N249" s="12"/>
      <c r="O249" s="3" t="s">
        <v>10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12">
        <f>+Z240+Y256</f>
        <v>15</v>
      </c>
      <c r="AA249" s="12"/>
      <c r="AB249" s="12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2"/>
    </row>
    <row r="250" spans="2:54" x14ac:dyDescent="0.2">
      <c r="B250" s="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12">
        <f>H249-(H241/2+AR239/1000)*N234</f>
        <v>27.269999999999996</v>
      </c>
      <c r="N250" s="12"/>
      <c r="O250" s="12"/>
      <c r="P250" s="3" t="s">
        <v>11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12">
        <f>Z249-Z241/2*AB233</f>
        <v>13</v>
      </c>
      <c r="AC250" s="12"/>
      <c r="AD250" s="12"/>
      <c r="AE250" s="3" t="s">
        <v>10</v>
      </c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2"/>
    </row>
    <row r="251" spans="2:54" x14ac:dyDescent="0.2">
      <c r="B251" s="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2">
        <f>H249-(H241/2+2*AH238/1000)*N234</f>
        <v>13.950000000000003</v>
      </c>
      <c r="P251" s="12"/>
      <c r="Q251" s="12"/>
      <c r="R251" s="3" t="s">
        <v>12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2"/>
    </row>
    <row r="252" spans="2:54" x14ac:dyDescent="0.2">
      <c r="B252" s="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2"/>
    </row>
    <row r="253" spans="2:54" x14ac:dyDescent="0.2">
      <c r="B253" s="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2"/>
    </row>
    <row r="254" spans="2:54" x14ac:dyDescent="0.2">
      <c r="B254" s="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12">
        <f>+Y256+(Z241/2+2*AH238/1000)*N234</f>
        <v>-18.450000000000003</v>
      </c>
      <c r="S254" s="12"/>
      <c r="T254" s="12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2"/>
    </row>
    <row r="255" spans="2:54" x14ac:dyDescent="0.2">
      <c r="B255" s="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12">
        <f>+Y256+(Z241/2+AR239/1000)*N234</f>
        <v>-31.769999999999996</v>
      </c>
      <c r="U255" s="12"/>
      <c r="V255" s="12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2"/>
    </row>
    <row r="256" spans="2:54" x14ac:dyDescent="0.2">
      <c r="B256" s="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12">
        <f>+Y256+Z241/2*N234</f>
        <v>-43.65</v>
      </c>
      <c r="V256" s="12"/>
      <c r="W256" s="12"/>
      <c r="X256" s="3"/>
      <c r="Y256" s="12">
        <f>+H249-N234*Q243</f>
        <v>-47.25</v>
      </c>
      <c r="Z256" s="12"/>
      <c r="AA256" s="12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2"/>
    </row>
    <row r="257" spans="2:54" x14ac:dyDescent="0.2">
      <c r="B257" s="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6"/>
      <c r="V257" s="6"/>
      <c r="W257" s="6"/>
      <c r="X257" s="3"/>
      <c r="Y257" s="6"/>
      <c r="Z257" s="6"/>
      <c r="AA257" s="6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2"/>
    </row>
    <row r="258" spans="2:54" x14ac:dyDescent="0.2">
      <c r="B258" s="1"/>
      <c r="C258" s="3"/>
      <c r="D258" s="3"/>
      <c r="E258" s="3"/>
      <c r="F258" s="3"/>
      <c r="G258" s="3"/>
      <c r="H258" s="3"/>
      <c r="I258" s="3"/>
      <c r="J258" s="3"/>
      <c r="K258" s="3"/>
      <c r="L258" s="12">
        <f>H249*Q243/(H249-Y256)</f>
        <v>2.375</v>
      </c>
      <c r="M258" s="12"/>
      <c r="N258" s="3" t="s">
        <v>1</v>
      </c>
      <c r="O258" s="3"/>
      <c r="P258" s="3"/>
      <c r="Q258" s="3"/>
      <c r="R258" s="3"/>
      <c r="S258" s="3"/>
      <c r="T258" s="3"/>
      <c r="U258" s="12">
        <f>+Q243-L258</f>
        <v>2.625</v>
      </c>
      <c r="V258" s="12"/>
      <c r="W258" s="3" t="s">
        <v>1</v>
      </c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2"/>
    </row>
    <row r="259" spans="2:54" x14ac:dyDescent="0.2">
      <c r="B259" s="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2"/>
    </row>
    <row r="260" spans="2:54" x14ac:dyDescent="0.2">
      <c r="B260" s="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2"/>
    </row>
    <row r="261" spans="2:54" x14ac:dyDescent="0.2">
      <c r="B261" s="1"/>
      <c r="C261" s="3"/>
      <c r="D261" s="3"/>
      <c r="E261" s="3"/>
      <c r="F261" s="3"/>
      <c r="G261" s="3"/>
      <c r="H261" s="3"/>
      <c r="I261" s="3"/>
      <c r="J261" s="3"/>
      <c r="K261" s="3"/>
      <c r="L261" s="3" t="s">
        <v>14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12">
        <f>-Z249*AB243/2</f>
        <v>-11.25</v>
      </c>
      <c r="AA261" s="12"/>
      <c r="AB261" s="12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2"/>
    </row>
    <row r="262" spans="2:54" x14ac:dyDescent="0.2">
      <c r="B262" s="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10</v>
      </c>
      <c r="S262" s="3"/>
      <c r="T262" s="3"/>
      <c r="U262" s="3"/>
      <c r="V262" s="3"/>
      <c r="W262" s="12">
        <f>-(+Z249*AB243/2+(U256+Y256)/2*(Z241/2))</f>
        <v>-2.1599999999999984</v>
      </c>
      <c r="X262" s="12"/>
      <c r="Y262" s="12"/>
      <c r="Z262" s="3"/>
      <c r="AA262" s="3"/>
      <c r="AB262" s="12">
        <f>-AB250*(AB243-Z241/2)/2</f>
        <v>-8.4500000000000011</v>
      </c>
      <c r="AC262" s="12"/>
      <c r="AD262" s="12"/>
      <c r="AE262" s="3" t="s">
        <v>10</v>
      </c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2"/>
    </row>
    <row r="263" spans="2:54" x14ac:dyDescent="0.2">
      <c r="B263" s="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2"/>
    </row>
    <row r="264" spans="2:54" x14ac:dyDescent="0.2">
      <c r="B264" s="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2"/>
    </row>
    <row r="265" spans="2:54" x14ac:dyDescent="0.2">
      <c r="B265" s="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2"/>
    </row>
    <row r="266" spans="2:54" x14ac:dyDescent="0.2">
      <c r="B266" s="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2"/>
    </row>
    <row r="267" spans="2:54" x14ac:dyDescent="0.2">
      <c r="B267" s="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2"/>
    </row>
    <row r="268" spans="2:54" x14ac:dyDescent="0.2">
      <c r="B268" s="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12">
        <f>H249*L258/2</f>
        <v>50.765625</v>
      </c>
      <c r="Q268" s="12"/>
      <c r="R268" s="12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2"/>
    </row>
    <row r="269" spans="2:54" x14ac:dyDescent="0.2">
      <c r="B269" s="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2"/>
    </row>
    <row r="270" spans="2:54" x14ac:dyDescent="0.2">
      <c r="B270" s="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2"/>
    </row>
    <row r="271" spans="2:54" x14ac:dyDescent="0.2">
      <c r="B271" s="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13">
        <v>10</v>
      </c>
      <c r="AF271" s="13"/>
      <c r="AG271" s="3" t="s">
        <v>0</v>
      </c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2"/>
    </row>
    <row r="272" spans="2:54" x14ac:dyDescent="0.2">
      <c r="B272" s="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2"/>
    </row>
    <row r="273" spans="2:54" x14ac:dyDescent="0.2">
      <c r="B273" s="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4"/>
      <c r="AA273" s="3"/>
      <c r="AB273" s="13">
        <v>6</v>
      </c>
      <c r="AC273" s="13"/>
      <c r="AD273" s="3" t="s">
        <v>2</v>
      </c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2"/>
    </row>
    <row r="274" spans="2:54" x14ac:dyDescent="0.2">
      <c r="B274" s="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3">
        <v>18</v>
      </c>
      <c r="O274" s="13"/>
      <c r="P274" s="3" t="s">
        <v>2</v>
      </c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 t="s">
        <v>4</v>
      </c>
      <c r="AN274" s="13">
        <v>950</v>
      </c>
      <c r="AO274" s="13"/>
      <c r="AP274" s="3" t="s">
        <v>5</v>
      </c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2"/>
    </row>
    <row r="275" spans="2:54" x14ac:dyDescent="0.2">
      <c r="B275" s="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2"/>
    </row>
    <row r="276" spans="2:54" x14ac:dyDescent="0.2">
      <c r="B276" s="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14" t="s">
        <v>5</v>
      </c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2"/>
    </row>
    <row r="277" spans="2:54" x14ac:dyDescent="0.2">
      <c r="B277" s="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14"/>
      <c r="AI277" s="13">
        <v>100</v>
      </c>
      <c r="AJ277" s="13"/>
      <c r="AK277" s="3" t="s">
        <v>5</v>
      </c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2"/>
    </row>
    <row r="278" spans="2:54" x14ac:dyDescent="0.2">
      <c r="B278" s="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15">
        <v>700</v>
      </c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2"/>
    </row>
    <row r="279" spans="2:54" x14ac:dyDescent="0.2">
      <c r="B279" s="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15"/>
      <c r="AI279" s="3"/>
      <c r="AJ279" s="3"/>
      <c r="AK279" s="3"/>
      <c r="AL279" s="3"/>
      <c r="AM279" s="3"/>
      <c r="AN279" s="3"/>
      <c r="AO279" s="3"/>
      <c r="AP279" s="3"/>
      <c r="AQ279" s="3" t="s">
        <v>7</v>
      </c>
      <c r="AR279" s="12">
        <f>+AH278-AR281</f>
        <v>660</v>
      </c>
      <c r="AS279" s="12"/>
      <c r="AT279" s="3" t="s">
        <v>5</v>
      </c>
      <c r="AU279" s="3"/>
      <c r="AV279" s="3"/>
      <c r="AW279" s="3"/>
      <c r="AX279" s="3"/>
      <c r="AY279" s="3"/>
      <c r="AZ279" s="3"/>
      <c r="BA279" s="3"/>
      <c r="BB279" s="2"/>
    </row>
    <row r="280" spans="2:54" x14ac:dyDescent="0.2">
      <c r="B280" s="1"/>
      <c r="C280" s="3"/>
      <c r="D280" s="3"/>
      <c r="E280" s="3"/>
      <c r="F280" s="3"/>
      <c r="G280" s="3"/>
      <c r="H280" s="12">
        <f>(+N274*Q283*Q283/2-AB273*AB283*AB283/2-AE271*AB283)/Q283</f>
        <v>40.65</v>
      </c>
      <c r="I280" s="12"/>
      <c r="J280" s="12"/>
      <c r="K280" s="3" t="s"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12">
        <f>N274*Q283+AB273*AB283+AE271-H280</f>
        <v>68.349999999999994</v>
      </c>
      <c r="AA280" s="12"/>
      <c r="AB280" s="12"/>
      <c r="AC280" s="3" t="s">
        <v>0</v>
      </c>
      <c r="AD280" s="3"/>
      <c r="AE280" s="3"/>
      <c r="AF280" s="3"/>
      <c r="AG280" s="3"/>
      <c r="AH280" s="15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2"/>
    </row>
    <row r="281" spans="2:54" x14ac:dyDescent="0.2">
      <c r="B281" s="1"/>
      <c r="C281" s="3"/>
      <c r="D281" s="3" t="s">
        <v>3</v>
      </c>
      <c r="E281" s="3"/>
      <c r="F281" s="3"/>
      <c r="G281" s="3"/>
      <c r="H281" s="13">
        <v>0.4</v>
      </c>
      <c r="I281" s="13"/>
      <c r="J281" s="6" t="s">
        <v>1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 t="s">
        <v>3</v>
      </c>
      <c r="W281" s="3"/>
      <c r="X281" s="3"/>
      <c r="Y281" s="3"/>
      <c r="Z281" s="13">
        <v>0.4</v>
      </c>
      <c r="AA281" s="13"/>
      <c r="AB281" s="6" t="s">
        <v>1</v>
      </c>
      <c r="AC281" s="3"/>
      <c r="AD281" s="3"/>
      <c r="AE281" s="3"/>
      <c r="AF281" s="3"/>
      <c r="AG281" s="3"/>
      <c r="AH281" s="14" t="s">
        <v>9</v>
      </c>
      <c r="AI281" s="3"/>
      <c r="AJ281" s="3"/>
      <c r="AK281" s="3"/>
      <c r="AL281" s="3"/>
      <c r="AM281" s="3"/>
      <c r="AN281" s="3"/>
      <c r="AO281" s="3"/>
      <c r="AP281" s="3"/>
      <c r="AQ281" s="3" t="s">
        <v>6</v>
      </c>
      <c r="AR281" s="13">
        <v>40</v>
      </c>
      <c r="AS281" s="13"/>
      <c r="AT281" s="3" t="s">
        <v>5</v>
      </c>
      <c r="AU281" s="3"/>
      <c r="AV281" s="3"/>
      <c r="AW281" s="3"/>
      <c r="AX281" s="3"/>
      <c r="AY281" s="3"/>
      <c r="AZ281" s="3"/>
      <c r="BA281" s="3"/>
      <c r="BB281" s="2"/>
    </row>
    <row r="282" spans="2:54" x14ac:dyDescent="0.2">
      <c r="B282" s="1"/>
      <c r="C282" s="3"/>
      <c r="D282" s="3"/>
      <c r="E282" s="3"/>
      <c r="F282" s="3"/>
      <c r="G282" s="3"/>
      <c r="H282" s="6"/>
      <c r="I282" s="6"/>
      <c r="J282" s="6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6"/>
      <c r="AA282" s="6"/>
      <c r="AB282" s="6"/>
      <c r="AC282" s="3"/>
      <c r="AD282" s="3"/>
      <c r="AE282" s="3"/>
      <c r="AF282" s="3"/>
      <c r="AG282" s="3"/>
      <c r="AH282" s="14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2"/>
    </row>
    <row r="283" spans="2:54" x14ac:dyDescent="0.2">
      <c r="B283" s="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13">
        <v>5</v>
      </c>
      <c r="R283" s="13"/>
      <c r="S283" s="3" t="s">
        <v>1</v>
      </c>
      <c r="T283" s="3"/>
      <c r="U283" s="3"/>
      <c r="V283" s="3"/>
      <c r="W283" s="3"/>
      <c r="X283" s="3"/>
      <c r="Y283" s="3"/>
      <c r="Z283" s="3"/>
      <c r="AA283" s="3"/>
      <c r="AB283" s="13">
        <v>1.5</v>
      </c>
      <c r="AC283" s="13"/>
      <c r="AD283" s="3" t="s">
        <v>1</v>
      </c>
      <c r="AE283" s="3"/>
      <c r="AF283" s="3"/>
      <c r="AG283" s="3"/>
      <c r="AH283" s="3"/>
      <c r="AI283" s="3"/>
      <c r="AJ283" s="3"/>
      <c r="AK283" s="3"/>
      <c r="AL283" s="3" t="s">
        <v>8</v>
      </c>
      <c r="AM283" s="3"/>
      <c r="AN283" s="13">
        <v>250</v>
      </c>
      <c r="AO283" s="13"/>
      <c r="AP283" s="3" t="s">
        <v>5</v>
      </c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2"/>
    </row>
    <row r="284" spans="2:54" x14ac:dyDescent="0.2">
      <c r="B284" s="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2"/>
    </row>
    <row r="285" spans="2:54" x14ac:dyDescent="0.2">
      <c r="B285" s="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12">
        <f>+Q283+AB283+E283</f>
        <v>6.5</v>
      </c>
      <c r="U285" s="12"/>
      <c r="V285" s="3" t="s">
        <v>1</v>
      </c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2"/>
    </row>
    <row r="286" spans="2:54" x14ac:dyDescent="0.2">
      <c r="B286" s="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2"/>
    </row>
    <row r="287" spans="2:54" x14ac:dyDescent="0.2">
      <c r="B287" s="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 t="s">
        <v>15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2"/>
    </row>
    <row r="288" spans="2:54" x14ac:dyDescent="0.2">
      <c r="B288" s="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2"/>
    </row>
    <row r="289" spans="2:54" x14ac:dyDescent="0.2">
      <c r="B289" s="1"/>
      <c r="C289" s="3"/>
      <c r="D289" s="3"/>
      <c r="E289" s="3"/>
      <c r="F289" s="3"/>
      <c r="G289" s="3"/>
      <c r="H289" s="12">
        <f>+H280</f>
        <v>40.65</v>
      </c>
      <c r="I289" s="12"/>
      <c r="J289" s="12"/>
      <c r="K289" s="3"/>
      <c r="L289" s="12">
        <f>H289-H281/2*N274</f>
        <v>37.049999999999997</v>
      </c>
      <c r="M289" s="12"/>
      <c r="N289" s="12"/>
      <c r="O289" s="3" t="s">
        <v>10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12">
        <f>+Z280+Y296</f>
        <v>18.999999999999993</v>
      </c>
      <c r="AA289" s="12"/>
      <c r="AB289" s="12"/>
      <c r="AC289" s="12">
        <f>Z289-Z281/2*AB273</f>
        <v>17.799999999999994</v>
      </c>
      <c r="AD289" s="12"/>
      <c r="AE289" s="12"/>
      <c r="AF289" s="3" t="s">
        <v>10</v>
      </c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2"/>
    </row>
    <row r="290" spans="2:54" x14ac:dyDescent="0.2">
      <c r="B290" s="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12">
        <f>H289-(H281/2+AR279/1000)*N274</f>
        <v>25.169999999999995</v>
      </c>
      <c r="N290" s="12"/>
      <c r="O290" s="12"/>
      <c r="P290" s="3" t="s">
        <v>11</v>
      </c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12">
        <f>+AC289-AB273*(AB283-Z281/2)</f>
        <v>9.9999999999999929</v>
      </c>
      <c r="AG290" s="12"/>
      <c r="AH290" s="12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2"/>
    </row>
    <row r="291" spans="2:54" x14ac:dyDescent="0.2">
      <c r="B291" s="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12">
        <f>H289-(H281/2+2*AH278/1000)*N274</f>
        <v>11.850000000000001</v>
      </c>
      <c r="P291" s="12"/>
      <c r="Q291" s="12"/>
      <c r="R291" s="3" t="s">
        <v>12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2"/>
    </row>
    <row r="292" spans="2:54" x14ac:dyDescent="0.2">
      <c r="B292" s="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2"/>
    </row>
    <row r="293" spans="2:54" x14ac:dyDescent="0.2">
      <c r="B293" s="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2"/>
    </row>
    <row r="294" spans="2:54" x14ac:dyDescent="0.2">
      <c r="B294" s="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12">
        <f>+Y296+(Z281/2+2*AH278/1000)*N274</f>
        <v>-20.550000000000004</v>
      </c>
      <c r="S294" s="12"/>
      <c r="T294" s="12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2"/>
    </row>
    <row r="295" spans="2:54" x14ac:dyDescent="0.2">
      <c r="B295" s="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12">
        <f>+Y296+(Z281/2+AR279/1000)*N274</f>
        <v>-33.869999999999997</v>
      </c>
      <c r="U295" s="12"/>
      <c r="V295" s="12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2"/>
    </row>
    <row r="296" spans="2:54" x14ac:dyDescent="0.2">
      <c r="B296" s="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12">
        <f>+Y296+Z281/2*N274</f>
        <v>-45.75</v>
      </c>
      <c r="V296" s="12"/>
      <c r="W296" s="12"/>
      <c r="X296" s="3"/>
      <c r="Y296" s="12">
        <f>+H289-N274*Q283</f>
        <v>-49.35</v>
      </c>
      <c r="Z296" s="12"/>
      <c r="AA296" s="12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2"/>
    </row>
    <row r="297" spans="2:54" x14ac:dyDescent="0.2">
      <c r="B297" s="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6"/>
      <c r="V297" s="6"/>
      <c r="W297" s="6"/>
      <c r="X297" s="3"/>
      <c r="Y297" s="6"/>
      <c r="Z297" s="6"/>
      <c r="AA297" s="6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2"/>
    </row>
    <row r="298" spans="2:54" x14ac:dyDescent="0.2">
      <c r="B298" s="1"/>
      <c r="C298" s="3"/>
      <c r="D298" s="3"/>
      <c r="E298" s="3"/>
      <c r="F298" s="3"/>
      <c r="G298" s="3"/>
      <c r="H298" s="3"/>
      <c r="I298" s="3"/>
      <c r="J298" s="3"/>
      <c r="K298" s="3"/>
      <c r="L298" s="12">
        <f>H289*Q283/(H289-Y296)</f>
        <v>2.2583333333333333</v>
      </c>
      <c r="M298" s="12"/>
      <c r="N298" s="3" t="s">
        <v>1</v>
      </c>
      <c r="O298" s="3"/>
      <c r="P298" s="3"/>
      <c r="Q298" s="3"/>
      <c r="R298" s="3"/>
      <c r="S298" s="3"/>
      <c r="T298" s="3"/>
      <c r="U298" s="12">
        <f>+Q283-L298</f>
        <v>2.7416666666666667</v>
      </c>
      <c r="V298" s="12"/>
      <c r="W298" s="3" t="s">
        <v>1</v>
      </c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2"/>
    </row>
    <row r="299" spans="2:54" x14ac:dyDescent="0.2">
      <c r="B299" s="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2"/>
    </row>
    <row r="300" spans="2:54" x14ac:dyDescent="0.2">
      <c r="B300" s="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2"/>
    </row>
    <row r="301" spans="2:54" x14ac:dyDescent="0.2">
      <c r="B301" s="1"/>
      <c r="C301" s="3"/>
      <c r="D301" s="3"/>
      <c r="E301" s="3"/>
      <c r="F301" s="3"/>
      <c r="G301" s="3"/>
      <c r="H301" s="3"/>
      <c r="I301" s="3"/>
      <c r="J301" s="3"/>
      <c r="K301" s="3"/>
      <c r="L301" s="3" t="s">
        <v>14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12">
        <f>-(Z289+AF290)/2*AB283</f>
        <v>-21.749999999999989</v>
      </c>
      <c r="AA301" s="12"/>
      <c r="AB301" s="12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2"/>
    </row>
    <row r="302" spans="2:54" x14ac:dyDescent="0.2">
      <c r="B302" s="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10</v>
      </c>
      <c r="S302" s="3"/>
      <c r="T302" s="3"/>
      <c r="U302" s="3"/>
      <c r="V302" s="3"/>
      <c r="W302" s="12">
        <f>(Z301-(U296+Y296)/2*(Z281/2))</f>
        <v>-12.23999999999999</v>
      </c>
      <c r="X302" s="12"/>
      <c r="Y302" s="12"/>
      <c r="Z302" s="3"/>
      <c r="AA302" s="3"/>
      <c r="AB302" s="12">
        <f>-(AC289+AF290)/2*(AB283-Z281/2)</f>
        <v>-18.069999999999993</v>
      </c>
      <c r="AC302" s="12"/>
      <c r="AD302" s="12"/>
      <c r="AE302" s="3" t="s">
        <v>10</v>
      </c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2"/>
    </row>
    <row r="303" spans="2:54" x14ac:dyDescent="0.2">
      <c r="B303" s="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2"/>
    </row>
    <row r="304" spans="2:54" x14ac:dyDescent="0.2">
      <c r="B304" s="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2"/>
    </row>
    <row r="305" spans="2:54" x14ac:dyDescent="0.2">
      <c r="B305" s="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2"/>
    </row>
    <row r="306" spans="2:54" x14ac:dyDescent="0.2">
      <c r="B306" s="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2"/>
    </row>
    <row r="307" spans="2:54" x14ac:dyDescent="0.2">
      <c r="B307" s="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2"/>
    </row>
    <row r="308" spans="2:54" x14ac:dyDescent="0.2">
      <c r="B308" s="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12">
        <f>H289*L298/2</f>
        <v>45.900624999999998</v>
      </c>
      <c r="Q308" s="12"/>
      <c r="R308" s="12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2"/>
    </row>
    <row r="309" spans="2:54" x14ac:dyDescent="0.2">
      <c r="B309" s="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2"/>
    </row>
    <row r="310" spans="2:54" x14ac:dyDescent="0.2">
      <c r="B310" s="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2"/>
    </row>
    <row r="311" spans="2:54" x14ac:dyDescent="0.2">
      <c r="B311" s="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2"/>
    </row>
    <row r="312" spans="2:54" x14ac:dyDescent="0.2">
      <c r="B312" s="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13">
        <v>50</v>
      </c>
      <c r="R312" s="13"/>
      <c r="S312" s="3" t="s">
        <v>0</v>
      </c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13">
        <v>25</v>
      </c>
      <c r="AF312" s="13"/>
      <c r="AG312" s="3" t="s">
        <v>0</v>
      </c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2"/>
    </row>
    <row r="313" spans="2:54" x14ac:dyDescent="0.2">
      <c r="B313" s="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2"/>
    </row>
    <row r="314" spans="2:54" x14ac:dyDescent="0.2">
      <c r="B314" s="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4"/>
      <c r="AA314" s="3"/>
      <c r="AB314" s="13">
        <v>30</v>
      </c>
      <c r="AC314" s="13"/>
      <c r="AD314" s="3" t="s">
        <v>2</v>
      </c>
      <c r="AE314" s="3"/>
      <c r="AF314" s="3"/>
      <c r="AG314" s="3"/>
      <c r="AH314" s="3"/>
      <c r="AI314" s="3"/>
      <c r="AJ314" s="3"/>
      <c r="AK314" s="3"/>
      <c r="AL314" s="3"/>
      <c r="AM314" s="3" t="s">
        <v>4</v>
      </c>
      <c r="AN314" s="13">
        <v>950</v>
      </c>
      <c r="AO314" s="13"/>
      <c r="AP314" s="3" t="s">
        <v>5</v>
      </c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2"/>
    </row>
    <row r="315" spans="2:54" x14ac:dyDescent="0.2">
      <c r="B315" s="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3">
        <v>25</v>
      </c>
      <c r="O315" s="13"/>
      <c r="P315" s="3" t="s">
        <v>2</v>
      </c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2"/>
    </row>
    <row r="316" spans="2:54" x14ac:dyDescent="0.2">
      <c r="B316" s="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14" t="s">
        <v>5</v>
      </c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2"/>
    </row>
    <row r="317" spans="2:54" x14ac:dyDescent="0.2">
      <c r="B317" s="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14"/>
      <c r="AI317" s="13">
        <v>100</v>
      </c>
      <c r="AJ317" s="13"/>
      <c r="AK317" s="3" t="s">
        <v>5</v>
      </c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2"/>
    </row>
    <row r="318" spans="2:54" x14ac:dyDescent="0.2">
      <c r="B318" s="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15">
        <v>700</v>
      </c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2"/>
    </row>
    <row r="319" spans="2:54" x14ac:dyDescent="0.2">
      <c r="B319" s="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15"/>
      <c r="AI319" s="3"/>
      <c r="AJ319" s="3"/>
      <c r="AK319" s="3"/>
      <c r="AL319" s="3"/>
      <c r="AM319" s="3"/>
      <c r="AN319" s="3"/>
      <c r="AO319" s="3"/>
      <c r="AP319" s="3"/>
      <c r="AQ319" s="3" t="s">
        <v>7</v>
      </c>
      <c r="AR319" s="12">
        <f>+AH318-AR321</f>
        <v>660</v>
      </c>
      <c r="AS319" s="12"/>
      <c r="AT319" s="3" t="s">
        <v>5</v>
      </c>
      <c r="AU319" s="3"/>
      <c r="AV319" s="3"/>
      <c r="AW319" s="3"/>
      <c r="AX319" s="3"/>
      <c r="AY319" s="3"/>
      <c r="AZ319" s="3"/>
      <c r="BA319" s="3"/>
      <c r="BB319" s="2"/>
    </row>
    <row r="320" spans="2:54" x14ac:dyDescent="0.2">
      <c r="B320" s="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15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2"/>
    </row>
    <row r="321" spans="2:54" x14ac:dyDescent="0.2">
      <c r="B321" s="1"/>
      <c r="C321" s="3"/>
      <c r="D321" s="3"/>
      <c r="E321" s="3"/>
      <c r="F321" s="3"/>
      <c r="G321" s="3"/>
      <c r="H321" s="12">
        <f>(+N315*Q326*Q326/2+Q312*U324-AB314*AB326*AB326/2-AE312*AB326)/Q326</f>
        <v>91.399999999999991</v>
      </c>
      <c r="I321" s="12"/>
      <c r="J321" s="12"/>
      <c r="K321" s="3" t="s">
        <v>0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12">
        <f>N315*Q326+Q312+AB314*AB326+AE312-H321</f>
        <v>169.60000000000002</v>
      </c>
      <c r="AA321" s="12"/>
      <c r="AB321" s="12"/>
      <c r="AC321" s="3" t="s">
        <v>0</v>
      </c>
      <c r="AD321" s="3"/>
      <c r="AE321" s="3"/>
      <c r="AF321" s="3"/>
      <c r="AG321" s="3"/>
      <c r="AH321" s="14" t="s">
        <v>9</v>
      </c>
      <c r="AI321" s="3"/>
      <c r="AJ321" s="3"/>
      <c r="AK321" s="3"/>
      <c r="AL321" s="3"/>
      <c r="AM321" s="3"/>
      <c r="AN321" s="3"/>
      <c r="AO321" s="3"/>
      <c r="AP321" s="3"/>
      <c r="AQ321" s="3" t="s">
        <v>6</v>
      </c>
      <c r="AR321" s="13">
        <v>40</v>
      </c>
      <c r="AS321" s="13"/>
      <c r="AT321" s="3" t="s">
        <v>5</v>
      </c>
      <c r="AU321" s="3"/>
      <c r="AV321" s="3"/>
      <c r="AW321" s="3"/>
      <c r="AX321" s="3"/>
      <c r="AY321" s="3"/>
      <c r="AZ321" s="3"/>
      <c r="BA321" s="3"/>
      <c r="BB321" s="2"/>
    </row>
    <row r="322" spans="2:54" x14ac:dyDescent="0.2">
      <c r="B322" s="1"/>
      <c r="C322" s="3"/>
      <c r="D322" s="3" t="s">
        <v>3</v>
      </c>
      <c r="E322" s="3"/>
      <c r="F322" s="3"/>
      <c r="G322" s="3"/>
      <c r="H322" s="13">
        <v>0.4</v>
      </c>
      <c r="I322" s="13"/>
      <c r="J322" s="10" t="s">
        <v>1</v>
      </c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 t="s">
        <v>3</v>
      </c>
      <c r="W322" s="3"/>
      <c r="X322" s="3"/>
      <c r="Y322" s="3"/>
      <c r="Z322" s="13">
        <v>0.4</v>
      </c>
      <c r="AA322" s="13"/>
      <c r="AB322" s="10" t="s">
        <v>1</v>
      </c>
      <c r="AC322" s="3"/>
      <c r="AD322" s="3"/>
      <c r="AE322" s="3"/>
      <c r="AF322" s="3"/>
      <c r="AG322" s="3"/>
      <c r="AH322" s="14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2"/>
    </row>
    <row r="323" spans="2:54" x14ac:dyDescent="0.2">
      <c r="B323" s="1"/>
      <c r="C323" s="3"/>
      <c r="D323" s="3"/>
      <c r="E323" s="3"/>
      <c r="F323" s="3"/>
      <c r="G323" s="3"/>
      <c r="H323" s="10"/>
      <c r="I323" s="10"/>
      <c r="J323" s="10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10"/>
      <c r="AA323" s="10"/>
      <c r="AB323" s="10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8</v>
      </c>
      <c r="AM323" s="3"/>
      <c r="AN323" s="13">
        <v>250</v>
      </c>
      <c r="AO323" s="13"/>
      <c r="AP323" s="3" t="s">
        <v>5</v>
      </c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2"/>
    </row>
    <row r="324" spans="2:54" x14ac:dyDescent="0.2">
      <c r="B324" s="1"/>
      <c r="C324" s="3"/>
      <c r="D324" s="3"/>
      <c r="E324" s="3"/>
      <c r="F324" s="3"/>
      <c r="G324" s="3"/>
      <c r="H324" s="10"/>
      <c r="I324" s="10"/>
      <c r="J324" s="10"/>
      <c r="K324" s="3"/>
      <c r="L324" s="13">
        <v>3</v>
      </c>
      <c r="M324" s="13"/>
      <c r="N324" s="3" t="s">
        <v>1</v>
      </c>
      <c r="O324" s="3"/>
      <c r="P324" s="3"/>
      <c r="Q324" s="3"/>
      <c r="R324" s="3"/>
      <c r="S324" s="3"/>
      <c r="T324" s="3"/>
      <c r="U324" s="12">
        <f>+Q326-L324</f>
        <v>3</v>
      </c>
      <c r="V324" s="12"/>
      <c r="W324" s="3" t="s">
        <v>1</v>
      </c>
      <c r="X324" s="3"/>
      <c r="Y324" s="3"/>
      <c r="Z324" s="10"/>
      <c r="AA324" s="10"/>
      <c r="AB324" s="10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2"/>
    </row>
    <row r="325" spans="2:54" x14ac:dyDescent="0.2">
      <c r="B325" s="1"/>
      <c r="C325" s="3"/>
      <c r="D325" s="3"/>
      <c r="E325" s="3"/>
      <c r="F325" s="3"/>
      <c r="G325" s="3"/>
      <c r="H325" s="10"/>
      <c r="I325" s="10"/>
      <c r="J325" s="10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10"/>
      <c r="AA325" s="10"/>
      <c r="AB325" s="10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2"/>
    </row>
    <row r="326" spans="2:54" x14ac:dyDescent="0.2">
      <c r="B326" s="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13">
        <v>6</v>
      </c>
      <c r="R326" s="13"/>
      <c r="S326" s="3" t="s">
        <v>1</v>
      </c>
      <c r="T326" s="3"/>
      <c r="U326" s="3"/>
      <c r="V326" s="3"/>
      <c r="W326" s="3"/>
      <c r="X326" s="3"/>
      <c r="Y326" s="3"/>
      <c r="Z326" s="3"/>
      <c r="AA326" s="3"/>
      <c r="AB326" s="13">
        <v>1.2</v>
      </c>
      <c r="AC326" s="13"/>
      <c r="AD326" s="3" t="s">
        <v>1</v>
      </c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2"/>
    </row>
    <row r="327" spans="2:54" x14ac:dyDescent="0.2">
      <c r="B327" s="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2"/>
    </row>
    <row r="328" spans="2:54" x14ac:dyDescent="0.2">
      <c r="B328" s="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12">
        <f>+Q326+AB326+E326</f>
        <v>7.2</v>
      </c>
      <c r="U328" s="12"/>
      <c r="V328" s="3" t="s">
        <v>1</v>
      </c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2"/>
    </row>
    <row r="329" spans="2:54" x14ac:dyDescent="0.2">
      <c r="B329" s="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2"/>
    </row>
    <row r="330" spans="2:54" x14ac:dyDescent="0.2">
      <c r="B330" s="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 t="s">
        <v>15</v>
      </c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2"/>
    </row>
    <row r="331" spans="2:54" x14ac:dyDescent="0.2">
      <c r="B331" s="1"/>
      <c r="C331" s="3"/>
      <c r="D331" s="3"/>
      <c r="E331" s="3"/>
      <c r="F331" s="3"/>
      <c r="G331" s="3"/>
      <c r="H331" s="3"/>
      <c r="I331" s="3"/>
      <c r="J331" s="3"/>
      <c r="K331" s="12">
        <f>H333-N315*H322/2</f>
        <v>86.399999999999991</v>
      </c>
      <c r="L331" s="12"/>
      <c r="M331" s="12"/>
      <c r="N331" s="3" t="s">
        <v>10</v>
      </c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2"/>
    </row>
    <row r="332" spans="2:54" x14ac:dyDescent="0.2">
      <c r="B332" s="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12">
        <f>H333-N315*(H322/2+AR319/1000)</f>
        <v>69.899999999999991</v>
      </c>
      <c r="N332" s="12"/>
      <c r="O332" s="12"/>
      <c r="P332" s="3" t="s">
        <v>11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2"/>
    </row>
    <row r="333" spans="2:54" x14ac:dyDescent="0.2">
      <c r="B333" s="1"/>
      <c r="C333" s="3"/>
      <c r="D333" s="3"/>
      <c r="E333" s="3"/>
      <c r="F333" s="3"/>
      <c r="G333" s="3"/>
      <c r="H333" s="12">
        <f>+H321</f>
        <v>91.399999999999991</v>
      </c>
      <c r="I333" s="12"/>
      <c r="J333" s="12"/>
      <c r="K333" s="3"/>
      <c r="L333" s="3"/>
      <c r="M333" s="3"/>
      <c r="N333" s="3"/>
      <c r="O333" s="12">
        <f>H333-N315*(H322/2+2*AH318/1000)</f>
        <v>51.399999999999991</v>
      </c>
      <c r="P333" s="12"/>
      <c r="Q333" s="12"/>
      <c r="R333" s="3" t="s">
        <v>17</v>
      </c>
      <c r="S333" s="3"/>
      <c r="T333" s="3"/>
      <c r="U333" s="3"/>
      <c r="V333" s="3"/>
      <c r="W333" s="3"/>
      <c r="X333" s="3"/>
      <c r="Y333" s="3"/>
      <c r="Z333" s="12">
        <f>+Z321+Z340</f>
        <v>61.000000000000014</v>
      </c>
      <c r="AA333" s="12"/>
      <c r="AB333" s="12"/>
      <c r="AC333" s="12">
        <f>+Z333-AB314*(Z322/2)</f>
        <v>55.000000000000014</v>
      </c>
      <c r="AD333" s="12"/>
      <c r="AE333" s="12"/>
      <c r="AF333" s="3" t="s">
        <v>10</v>
      </c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2"/>
    </row>
    <row r="334" spans="2:54" x14ac:dyDescent="0.2">
      <c r="B334" s="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12">
        <f>+H333-N315*L324</f>
        <v>16.399999999999991</v>
      </c>
      <c r="R334" s="12"/>
      <c r="S334" s="12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12">
        <f>+Z333-AB314*AB326</f>
        <v>25.000000000000014</v>
      </c>
      <c r="AG334" s="12"/>
      <c r="AH334" s="12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2"/>
    </row>
    <row r="335" spans="2:54" x14ac:dyDescent="0.2">
      <c r="B335" s="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2"/>
    </row>
    <row r="336" spans="2:54" x14ac:dyDescent="0.2">
      <c r="B336" s="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4" t="str">
        <f>IF(AND(Q334&gt;0,P339&lt;0),"","data değiştir.")</f>
        <v/>
      </c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2"/>
    </row>
    <row r="337" spans="2:54" x14ac:dyDescent="0.2">
      <c r="B337" s="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2"/>
    </row>
    <row r="338" spans="2:54" x14ac:dyDescent="0.2">
      <c r="B338" s="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2"/>
    </row>
    <row r="339" spans="2:54" x14ac:dyDescent="0.2">
      <c r="B339" s="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12">
        <f>+Q334-Q312</f>
        <v>-33.600000000000009</v>
      </c>
      <c r="Q339" s="12"/>
      <c r="R339" s="12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2"/>
    </row>
    <row r="340" spans="2:54" x14ac:dyDescent="0.2">
      <c r="B340" s="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12">
        <f>Z340+(Z322/2+2*AH318/1000)*N315</f>
        <v>-68.600000000000009</v>
      </c>
      <c r="T340" s="12"/>
      <c r="U340" s="12"/>
      <c r="V340" s="3"/>
      <c r="W340" s="3"/>
      <c r="X340" s="3"/>
      <c r="Y340" s="3"/>
      <c r="Z340" s="12">
        <f>+P339-N315*U324</f>
        <v>-108.60000000000001</v>
      </c>
      <c r="AA340" s="12"/>
      <c r="AB340" s="12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2"/>
    </row>
    <row r="341" spans="2:54" x14ac:dyDescent="0.2">
      <c r="B341" s="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12">
        <f>Z340+(Z322/2+AR319/1000)*N315</f>
        <v>-87.100000000000009</v>
      </c>
      <c r="U341" s="12"/>
      <c r="V341" s="12"/>
      <c r="W341" s="12">
        <f>+Z340+Z322/2*N315</f>
        <v>-103.60000000000001</v>
      </c>
      <c r="X341" s="12"/>
      <c r="Y341" s="12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2"/>
    </row>
    <row r="342" spans="2:54" x14ac:dyDescent="0.2">
      <c r="B342" s="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10"/>
      <c r="U342" s="10"/>
      <c r="V342" s="10"/>
      <c r="W342" s="10"/>
      <c r="X342" s="10"/>
      <c r="Y342" s="10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2"/>
    </row>
    <row r="343" spans="2:54" x14ac:dyDescent="0.2">
      <c r="B343" s="1"/>
      <c r="C343" s="3"/>
      <c r="D343" s="3"/>
      <c r="E343" s="3"/>
      <c r="F343" s="3"/>
      <c r="G343" s="3"/>
      <c r="H343" s="3"/>
      <c r="I343" s="3"/>
      <c r="J343" s="3"/>
      <c r="K343" s="3" t="s">
        <v>14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12">
        <f>-(Z333+AF334)/2*AB326</f>
        <v>-51.600000000000016</v>
      </c>
      <c r="AA343" s="12"/>
      <c r="AB343" s="12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2"/>
    </row>
    <row r="344" spans="2:54" x14ac:dyDescent="0.2">
      <c r="B344" s="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10</v>
      </c>
      <c r="S344" s="3"/>
      <c r="T344" s="3"/>
      <c r="U344" s="3"/>
      <c r="V344" s="3"/>
      <c r="W344" s="12">
        <f>-((Z333+AF334)/2*AB326+(Z340+W341)/2*Z322/2)</f>
        <v>-30.380000000000013</v>
      </c>
      <c r="X344" s="12"/>
      <c r="Y344" s="12"/>
      <c r="Z344" s="3"/>
      <c r="AA344" s="3"/>
      <c r="AB344" s="12">
        <f>-(AC333+AF334)/2*(AB326-Z322/2)</f>
        <v>-40.000000000000014</v>
      </c>
      <c r="AC344" s="12"/>
      <c r="AD344" s="12"/>
      <c r="AE344" s="3" t="s">
        <v>10</v>
      </c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2"/>
    </row>
    <row r="345" spans="2:54" x14ac:dyDescent="0.2">
      <c r="B345" s="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2"/>
    </row>
    <row r="346" spans="2:54" x14ac:dyDescent="0.2">
      <c r="B346" s="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2"/>
    </row>
    <row r="347" spans="2:54" x14ac:dyDescent="0.2">
      <c r="B347" s="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2"/>
    </row>
    <row r="348" spans="2:54" x14ac:dyDescent="0.2">
      <c r="B348" s="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2"/>
    </row>
    <row r="349" spans="2:54" x14ac:dyDescent="0.2">
      <c r="B349" s="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2"/>
    </row>
    <row r="350" spans="2:54" x14ac:dyDescent="0.2">
      <c r="B350" s="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2"/>
    </row>
    <row r="351" spans="2:54" x14ac:dyDescent="0.2">
      <c r="B351" s="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12">
        <f>(H333+Q334)/2*L324</f>
        <v>161.69999999999999</v>
      </c>
      <c r="Q351" s="12"/>
      <c r="R351" s="12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2"/>
    </row>
    <row r="352" spans="2:54" ht="12" thickBot="1" x14ac:dyDescent="0.25">
      <c r="B352" s="7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9"/>
    </row>
  </sheetData>
  <sheetProtection algorithmName="SHA-512" hashValue="tOLIfedn1Rq30WC0djs3CZzbr6vvw51BE9pjjSc894ZOMP8oAJG8W8+AkvLyPQPYj4nn5XdXshiSvViGGFQ6yw==" saltValue="mQ+ZuIOTSG5A+7WrJavJqA==" spinCount="100000" sheet="1" objects="1" scenarios="1"/>
  <mergeCells count="352">
    <mergeCell ref="E187:G187"/>
    <mergeCell ref="J187:L187"/>
    <mergeCell ref="W187:Y187"/>
    <mergeCell ref="AB187:AD187"/>
    <mergeCell ref="P193:R193"/>
    <mergeCell ref="L163:M163"/>
    <mergeCell ref="V163:W163"/>
    <mergeCell ref="Q151:R151"/>
    <mergeCell ref="R175:T175"/>
    <mergeCell ref="O179:Q179"/>
    <mergeCell ref="Q167:R167"/>
    <mergeCell ref="H173:J173"/>
    <mergeCell ref="K171:M171"/>
    <mergeCell ref="Z173:AB173"/>
    <mergeCell ref="AC173:AE173"/>
    <mergeCell ref="L172:N172"/>
    <mergeCell ref="AE174:AG174"/>
    <mergeCell ref="N173:P173"/>
    <mergeCell ref="B179:D179"/>
    <mergeCell ref="U181:W181"/>
    <mergeCell ref="E180:G180"/>
    <mergeCell ref="H180:J180"/>
    <mergeCell ref="W182:Y182"/>
    <mergeCell ref="Z180:AB180"/>
    <mergeCell ref="L183:M183"/>
    <mergeCell ref="U183:V183"/>
    <mergeCell ref="H186:J186"/>
    <mergeCell ref="Z186:AB186"/>
    <mergeCell ref="S180:U180"/>
    <mergeCell ref="AR159:AS159"/>
    <mergeCell ref="H160:J160"/>
    <mergeCell ref="Z160:AB160"/>
    <mergeCell ref="H161:I161"/>
    <mergeCell ref="Z161:AA161"/>
    <mergeCell ref="AH161:AH162"/>
    <mergeCell ref="AR161:AS161"/>
    <mergeCell ref="E163:F163"/>
    <mergeCell ref="Q165:R165"/>
    <mergeCell ref="AB163:AC163"/>
    <mergeCell ref="AN163:AO163"/>
    <mergeCell ref="C153:D153"/>
    <mergeCell ref="S153:T153"/>
    <mergeCell ref="AE153:AF153"/>
    <mergeCell ref="E154:F154"/>
    <mergeCell ref="AB154:AC154"/>
    <mergeCell ref="AN154:AO154"/>
    <mergeCell ref="AH156:AH157"/>
    <mergeCell ref="AI157:AJ157"/>
    <mergeCell ref="AH158:AH160"/>
    <mergeCell ref="AN314:AO314"/>
    <mergeCell ref="AH316:AH317"/>
    <mergeCell ref="AI317:AJ317"/>
    <mergeCell ref="AH318:AH320"/>
    <mergeCell ref="AR319:AS319"/>
    <mergeCell ref="AH321:AH322"/>
    <mergeCell ref="AR321:AS321"/>
    <mergeCell ref="AN323:AO323"/>
    <mergeCell ref="Z340:AB340"/>
    <mergeCell ref="P351:R351"/>
    <mergeCell ref="Z343:AB343"/>
    <mergeCell ref="K331:M331"/>
    <mergeCell ref="M332:O332"/>
    <mergeCell ref="O333:Q333"/>
    <mergeCell ref="S340:U340"/>
    <mergeCell ref="T341:V341"/>
    <mergeCell ref="W341:Y341"/>
    <mergeCell ref="W344:Y344"/>
    <mergeCell ref="AB344:AD344"/>
    <mergeCell ref="AC333:AE333"/>
    <mergeCell ref="T328:U328"/>
    <mergeCell ref="Q312:R312"/>
    <mergeCell ref="L324:M324"/>
    <mergeCell ref="U324:V324"/>
    <mergeCell ref="H333:J333"/>
    <mergeCell ref="Q334:S334"/>
    <mergeCell ref="P339:R339"/>
    <mergeCell ref="Z333:AB333"/>
    <mergeCell ref="AF334:AH334"/>
    <mergeCell ref="AE312:AF312"/>
    <mergeCell ref="AB314:AC314"/>
    <mergeCell ref="N315:O315"/>
    <mergeCell ref="H321:J321"/>
    <mergeCell ref="Z321:AB321"/>
    <mergeCell ref="H322:I322"/>
    <mergeCell ref="Z322:AA322"/>
    <mergeCell ref="Q326:R326"/>
    <mergeCell ref="AB326:AC326"/>
    <mergeCell ref="U296:W296"/>
    <mergeCell ref="Y296:AA296"/>
    <mergeCell ref="L298:M298"/>
    <mergeCell ref="U298:V298"/>
    <mergeCell ref="Z301:AB301"/>
    <mergeCell ref="W302:Y302"/>
    <mergeCell ref="AB302:AD302"/>
    <mergeCell ref="P308:R308"/>
    <mergeCell ref="AE271:AF271"/>
    <mergeCell ref="AF290:AH290"/>
    <mergeCell ref="T285:U285"/>
    <mergeCell ref="AH281:AH282"/>
    <mergeCell ref="H289:J289"/>
    <mergeCell ref="L289:N289"/>
    <mergeCell ref="Z289:AB289"/>
    <mergeCell ref="M290:O290"/>
    <mergeCell ref="AC289:AE289"/>
    <mergeCell ref="O291:Q291"/>
    <mergeCell ref="R294:T294"/>
    <mergeCell ref="T295:V295"/>
    <mergeCell ref="H280:J280"/>
    <mergeCell ref="Z280:AB280"/>
    <mergeCell ref="H281:I281"/>
    <mergeCell ref="Z281:AA281"/>
    <mergeCell ref="AR281:AS281"/>
    <mergeCell ref="Q283:R283"/>
    <mergeCell ref="AB283:AC283"/>
    <mergeCell ref="AN283:AO283"/>
    <mergeCell ref="P268:R268"/>
    <mergeCell ref="AB233:AC233"/>
    <mergeCell ref="AB273:AC273"/>
    <mergeCell ref="N274:O274"/>
    <mergeCell ref="AN274:AO274"/>
    <mergeCell ref="AH276:AH277"/>
    <mergeCell ref="AI277:AJ277"/>
    <mergeCell ref="AH278:AH280"/>
    <mergeCell ref="AR279:AS279"/>
    <mergeCell ref="O251:Q251"/>
    <mergeCell ref="R254:T254"/>
    <mergeCell ref="T255:V255"/>
    <mergeCell ref="U256:W256"/>
    <mergeCell ref="Y256:AA256"/>
    <mergeCell ref="L258:M258"/>
    <mergeCell ref="U258:V258"/>
    <mergeCell ref="Z261:AB261"/>
    <mergeCell ref="W262:Y262"/>
    <mergeCell ref="AB262:AD262"/>
    <mergeCell ref="Q243:R243"/>
    <mergeCell ref="AB243:AC243"/>
    <mergeCell ref="AN243:AO243"/>
    <mergeCell ref="T245:U245"/>
    <mergeCell ref="H249:J249"/>
    <mergeCell ref="L249:N249"/>
    <mergeCell ref="Z249:AB249"/>
    <mergeCell ref="M250:O250"/>
    <mergeCell ref="AB250:AD250"/>
    <mergeCell ref="AH236:AH237"/>
    <mergeCell ref="AI237:AJ237"/>
    <mergeCell ref="AH238:AH240"/>
    <mergeCell ref="AR239:AS239"/>
    <mergeCell ref="H240:J240"/>
    <mergeCell ref="Z240:AB240"/>
    <mergeCell ref="H241:I241"/>
    <mergeCell ref="Z241:AA241"/>
    <mergeCell ref="AH241:AH242"/>
    <mergeCell ref="AR241:AS241"/>
    <mergeCell ref="Z223:AB223"/>
    <mergeCell ref="AB224:AD224"/>
    <mergeCell ref="W224:Y224"/>
    <mergeCell ref="P230:R230"/>
    <mergeCell ref="L220:M220"/>
    <mergeCell ref="U220:V220"/>
    <mergeCell ref="N234:O234"/>
    <mergeCell ref="AN234:AO234"/>
    <mergeCell ref="P148:R148"/>
    <mergeCell ref="B2:BB2"/>
    <mergeCell ref="H141:J141"/>
    <mergeCell ref="Z141:AB141"/>
    <mergeCell ref="E142:G142"/>
    <mergeCell ref="J142:L142"/>
    <mergeCell ref="W142:Y142"/>
    <mergeCell ref="AB142:AD142"/>
    <mergeCell ref="E137:G137"/>
    <mergeCell ref="H137:J137"/>
    <mergeCell ref="V137:X137"/>
    <mergeCell ref="Z137:AB137"/>
    <mergeCell ref="M138:N138"/>
    <mergeCell ref="U138:V138"/>
    <mergeCell ref="M131:O131"/>
    <mergeCell ref="AE131:AG131"/>
    <mergeCell ref="O132:Q132"/>
    <mergeCell ref="R135:T135"/>
    <mergeCell ref="B136:D136"/>
    <mergeCell ref="T136:V136"/>
    <mergeCell ref="E124:F124"/>
    <mergeCell ref="Q124:R124"/>
    <mergeCell ref="Q126:R126"/>
    <mergeCell ref="H130:J130"/>
    <mergeCell ref="L130:N130"/>
    <mergeCell ref="Z130:AB130"/>
    <mergeCell ref="AC130:AE130"/>
    <mergeCell ref="AH119:AH121"/>
    <mergeCell ref="AR120:AS120"/>
    <mergeCell ref="H121:J121"/>
    <mergeCell ref="Z121:AB121"/>
    <mergeCell ref="H122:I122"/>
    <mergeCell ref="Z122:AA122"/>
    <mergeCell ref="AH122:AH123"/>
    <mergeCell ref="AR122:AS122"/>
    <mergeCell ref="AH117:AH118"/>
    <mergeCell ref="AI118:AJ118"/>
    <mergeCell ref="E105:G105"/>
    <mergeCell ref="J105:L105"/>
    <mergeCell ref="W105:Y105"/>
    <mergeCell ref="AB105:AD105"/>
    <mergeCell ref="P111:R111"/>
    <mergeCell ref="AB124:AC124"/>
    <mergeCell ref="AN124:AO124"/>
    <mergeCell ref="E115:F115"/>
    <mergeCell ref="AB115:AC115"/>
    <mergeCell ref="E99:G99"/>
    <mergeCell ref="T99:V99"/>
    <mergeCell ref="E87:F87"/>
    <mergeCell ref="Q87:R87"/>
    <mergeCell ref="AB87:AC87"/>
    <mergeCell ref="C114:D114"/>
    <mergeCell ref="AE114:AF114"/>
    <mergeCell ref="O114:P114"/>
    <mergeCell ref="AN115:AO115"/>
    <mergeCell ref="H100:J100"/>
    <mergeCell ref="V100:X100"/>
    <mergeCell ref="Z100:AB100"/>
    <mergeCell ref="M101:N101"/>
    <mergeCell ref="U101:V101"/>
    <mergeCell ref="H104:J104"/>
    <mergeCell ref="Z104:AB104"/>
    <mergeCell ref="M94:O94"/>
    <mergeCell ref="AB94:AD94"/>
    <mergeCell ref="O95:Q95"/>
    <mergeCell ref="R98:T98"/>
    <mergeCell ref="AN87:AO87"/>
    <mergeCell ref="Q89:R89"/>
    <mergeCell ref="H93:J93"/>
    <mergeCell ref="L93:N93"/>
    <mergeCell ref="Z93:AB93"/>
    <mergeCell ref="AR83:AS83"/>
    <mergeCell ref="H84:J84"/>
    <mergeCell ref="Z84:AB84"/>
    <mergeCell ref="H85:I85"/>
    <mergeCell ref="Z85:AA85"/>
    <mergeCell ref="AH85:AH86"/>
    <mergeCell ref="AR85:AS85"/>
    <mergeCell ref="N77:O77"/>
    <mergeCell ref="AN78:AO78"/>
    <mergeCell ref="AH80:AH81"/>
    <mergeCell ref="AI81:AJ81"/>
    <mergeCell ref="AH82:AH84"/>
    <mergeCell ref="E68:G68"/>
    <mergeCell ref="J68:L68"/>
    <mergeCell ref="W68:Y68"/>
    <mergeCell ref="AB68:AD68"/>
    <mergeCell ref="P74:R74"/>
    <mergeCell ref="D78:E78"/>
    <mergeCell ref="AB78:AC78"/>
    <mergeCell ref="C40:D40"/>
    <mergeCell ref="B62:D62"/>
    <mergeCell ref="H63:J63"/>
    <mergeCell ref="V63:X63"/>
    <mergeCell ref="Z63:AB63"/>
    <mergeCell ref="M64:N64"/>
    <mergeCell ref="U64:V64"/>
    <mergeCell ref="H67:J67"/>
    <mergeCell ref="Z67:AB67"/>
    <mergeCell ref="M57:O57"/>
    <mergeCell ref="AC56:AE56"/>
    <mergeCell ref="O58:Q58"/>
    <mergeCell ref="R61:T61"/>
    <mergeCell ref="E63:G63"/>
    <mergeCell ref="T62:V62"/>
    <mergeCell ref="E50:F50"/>
    <mergeCell ref="Q50:R50"/>
    <mergeCell ref="AB50:AC50"/>
    <mergeCell ref="AN50:AO50"/>
    <mergeCell ref="Q52:R52"/>
    <mergeCell ref="H56:J56"/>
    <mergeCell ref="L56:N56"/>
    <mergeCell ref="Z56:AB56"/>
    <mergeCell ref="AE57:AG57"/>
    <mergeCell ref="AH45:AH47"/>
    <mergeCell ref="AR46:AS46"/>
    <mergeCell ref="H47:J47"/>
    <mergeCell ref="Z47:AB47"/>
    <mergeCell ref="H48:I48"/>
    <mergeCell ref="Z48:AA48"/>
    <mergeCell ref="AH48:AH49"/>
    <mergeCell ref="AR48:AS48"/>
    <mergeCell ref="P37:R37"/>
    <mergeCell ref="AR11:AS11"/>
    <mergeCell ref="AR9:AS9"/>
    <mergeCell ref="AI7:AJ7"/>
    <mergeCell ref="AN13:AO13"/>
    <mergeCell ref="AH11:AH12"/>
    <mergeCell ref="AH8:AH10"/>
    <mergeCell ref="AH6:AH7"/>
    <mergeCell ref="H11:I11"/>
    <mergeCell ref="Z11:AA11"/>
    <mergeCell ref="AN4:AO4"/>
    <mergeCell ref="N4:O4"/>
    <mergeCell ref="Q15:R15"/>
    <mergeCell ref="H26:J26"/>
    <mergeCell ref="H19:J19"/>
    <mergeCell ref="Z26:AB26"/>
    <mergeCell ref="Z19:AB19"/>
    <mergeCell ref="AB20:AD20"/>
    <mergeCell ref="H10:J10"/>
    <mergeCell ref="Z10:AB10"/>
    <mergeCell ref="Q13:R13"/>
    <mergeCell ref="L19:N19"/>
    <mergeCell ref="M20:O20"/>
    <mergeCell ref="O21:Q21"/>
    <mergeCell ref="V26:X26"/>
    <mergeCell ref="T25:V25"/>
    <mergeCell ref="R24:T24"/>
    <mergeCell ref="E13:F13"/>
    <mergeCell ref="AB13:AC13"/>
    <mergeCell ref="N196:O196"/>
    <mergeCell ref="AN196:AO196"/>
    <mergeCell ref="AH198:AH199"/>
    <mergeCell ref="AI199:AJ199"/>
    <mergeCell ref="AH200:AH202"/>
    <mergeCell ref="AR201:AS201"/>
    <mergeCell ref="H202:J202"/>
    <mergeCell ref="Z202:AB202"/>
    <mergeCell ref="E31:G31"/>
    <mergeCell ref="W31:Y31"/>
    <mergeCell ref="AB31:AD31"/>
    <mergeCell ref="E25:G25"/>
    <mergeCell ref="M27:N27"/>
    <mergeCell ref="U27:V27"/>
    <mergeCell ref="N41:O41"/>
    <mergeCell ref="AN41:AO41"/>
    <mergeCell ref="AH43:AH44"/>
    <mergeCell ref="AI44:AJ44"/>
    <mergeCell ref="AE40:AF40"/>
    <mergeCell ref="Z30:AB30"/>
    <mergeCell ref="H30:J30"/>
    <mergeCell ref="J31:L31"/>
    <mergeCell ref="H211:J211"/>
    <mergeCell ref="Y218:AA218"/>
    <mergeCell ref="Z211:AB211"/>
    <mergeCell ref="H203:I203"/>
    <mergeCell ref="Z203:AA203"/>
    <mergeCell ref="AH203:AH204"/>
    <mergeCell ref="AR203:AS203"/>
    <mergeCell ref="Q205:R205"/>
    <mergeCell ref="AB205:AC205"/>
    <mergeCell ref="AN205:AO205"/>
    <mergeCell ref="T207:U207"/>
    <mergeCell ref="L211:N211"/>
    <mergeCell ref="M212:O212"/>
    <mergeCell ref="O213:Q213"/>
    <mergeCell ref="U218:W218"/>
    <mergeCell ref="T217:V217"/>
    <mergeCell ref="R216:T216"/>
    <mergeCell ref="AB212:AD2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2021-06-14T18:59:09Z</dcterms:created>
  <dcterms:modified xsi:type="dcterms:W3CDTF">2021-06-28T13:53:25Z</dcterms:modified>
</cp:coreProperties>
</file>