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ıs\yeni_yönetmelige_gore_hesaplar(sifreli)\cesitli_hesaplamalar\"/>
    </mc:Choice>
  </mc:AlternateContent>
  <bookViews>
    <workbookView xWindow="0" yWindow="0" windowWidth="28800" windowHeight="12285" xr2:uid="{87F36066-072C-4DAC-954C-199C6BB08816}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N47" i="1"/>
  <c r="L23" i="1" l="1"/>
  <c r="F23" i="1"/>
  <c r="C23" i="1"/>
  <c r="L21" i="1"/>
  <c r="F21" i="1"/>
  <c r="C21" i="1"/>
  <c r="R34" i="1"/>
  <c r="T35" i="1" s="1"/>
  <c r="T28" i="1" s="1"/>
  <c r="I41" i="1"/>
  <c r="R18" i="1"/>
  <c r="O18" i="1"/>
  <c r="L18" i="1"/>
  <c r="I18" i="1"/>
  <c r="F18" i="1"/>
  <c r="C18" i="1"/>
  <c r="N15" i="1"/>
  <c r="AF15" i="1"/>
  <c r="AC15" i="1"/>
  <c r="Z15" i="1"/>
  <c r="W15" i="1"/>
  <c r="T15" i="1"/>
  <c r="Q15" i="1"/>
  <c r="K15" i="1"/>
  <c r="H15" i="1"/>
  <c r="E15" i="1"/>
  <c r="M11" i="1"/>
  <c r="I26" i="1" l="1"/>
  <c r="H47" i="1" s="1"/>
  <c r="R26" i="1"/>
  <c r="H48" i="1" s="1"/>
  <c r="G40" i="1"/>
  <c r="G28" i="1" s="1"/>
  <c r="E16" i="1"/>
  <c r="U23" i="1" l="1"/>
  <c r="I21" i="1"/>
  <c r="E22" i="1" s="1"/>
  <c r="E19" i="1"/>
  <c r="R41" i="1" s="1"/>
  <c r="I34" i="1"/>
  <c r="F45" i="1" l="1"/>
  <c r="K47" i="1"/>
  <c r="S47" i="1" s="1"/>
  <c r="K48" i="1"/>
  <c r="S48" i="1" s="1"/>
  <c r="P45" i="1"/>
  <c r="I23" i="1"/>
  <c r="X23" i="1"/>
  <c r="K42" i="1"/>
  <c r="K35" i="1" s="1"/>
  <c r="K28" i="1" s="1"/>
  <c r="O23" i="1"/>
  <c r="R23" i="1" s="1"/>
  <c r="E24" i="1" l="1"/>
  <c r="M33" i="1" s="1"/>
  <c r="P40" i="1"/>
  <c r="P28" i="1" s="1"/>
</calcChain>
</file>

<file path=xl/sharedStrings.xml><?xml version="1.0" encoding="utf-8"?>
<sst xmlns="http://schemas.openxmlformats.org/spreadsheetml/2006/main" count="111" uniqueCount="31">
  <si>
    <t>m</t>
  </si>
  <si>
    <t>KN/m</t>
  </si>
  <si>
    <t>A</t>
  </si>
  <si>
    <t>B</t>
  </si>
  <si>
    <t>*</t>
  </si>
  <si>
    <t>+</t>
  </si>
  <si>
    <t>-</t>
  </si>
  <si>
    <t>=</t>
  </si>
  <si>
    <t>KN</t>
  </si>
  <si>
    <t>x =</t>
  </si>
  <si>
    <t>x</t>
  </si>
  <si>
    <t>Maç =</t>
  </si>
  <si>
    <t>KNm</t>
  </si>
  <si>
    <t xml:space="preserve">sol mesnet genişliği=
</t>
  </si>
  <si>
    <t>sağ mesnet genişliği</t>
  </si>
  <si>
    <t>mesnet yüzleri</t>
  </si>
  <si>
    <t>moment diyagramı (KNm)</t>
  </si>
  <si>
    <t>kesme kuvveti diyagramı (KN)</t>
  </si>
  <si>
    <t>dikkat sadece sarı hücrelere rakam giriniz.</t>
  </si>
  <si>
    <t>MB = 0</t>
  </si>
  <si>
    <t>V = 0</t>
  </si>
  <si>
    <t>Vaç = 0</t>
  </si>
  <si>
    <r>
      <rPr>
        <b/>
        <sz val="12"/>
        <color theme="5" tint="-0.499984740745262"/>
        <rFont val="Arial"/>
        <family val="2"/>
        <charset val="162"/>
      </rPr>
      <t>KONSOLLU KİRİŞ MOMENT VE KESME KUVVETİ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 0532 366 02 04   www.betoncelik.com )</t>
    </r>
  </si>
  <si>
    <t>Vd sol =</t>
  </si>
  <si>
    <t>d=</t>
  </si>
  <si>
    <t>Vd sağ =</t>
  </si>
  <si>
    <t>MdA = V * a / 3 =</t>
  </si>
  <si>
    <t xml:space="preserve"> /</t>
  </si>
  <si>
    <t>MdB = V * a / 3 =</t>
  </si>
  <si>
    <t>açıklıkta ; mesnet yüzünden d mesafede kesme kuvveti</t>
  </si>
  <si>
    <t>mesnet momentlerinin düzeltilmesi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</si>
</sst>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  <charset val="162"/>
    </font>
    <font>
      <b/>
      <sz val="8"/>
      <color theme="5" tint="-0.499984740745262"/>
      <name val="Arial"/>
      <family val="2"/>
      <charset val="162"/>
    </font>
    <font>
      <b/>
      <sz val="12"/>
      <color theme="5" tint="-0.499984740745262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sz val="8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49" fontId="0" fillId="0" borderId="0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textRotation="90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 textRotation="90"/>
      <protection locked="0"/>
    </xf>
    <xf numFmtId="0" fontId="0" fillId="0" borderId="0" xfId="0" applyBorder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109538</xdr:colOff>
      <xdr:row>4</xdr:row>
      <xdr:rowOff>0</xdr:rowOff>
    </xdr:from>
    <xdr:to>
      <xdr:col>21</xdr:col>
      <xdr:colOff>57150</xdr:colOff>
      <xdr:row>12</xdr:row>
      <xdr:rowOff>57150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0019153-E0C9-4437-820E-493B0067AC86}"/>
            </a:ext>
          </a:extLst>
        </xdr:cNvPr>
        <xdr:cNvGrpSpPr/>
      </xdr:nvGrpSpPr>
      <xdr:grpSpPr>
        <a:xfrm>
          <a:off x="919163" y="981075"/>
          <a:ext cx="2538412" cy="1200150"/>
          <a:chOff x="919163" y="981075"/>
          <a:chExt cx="2538412" cy="1200150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E6423A40-C05B-4AD8-A7C0-04CF8A7CBD03}"/>
              </a:ext>
            </a:extLst>
          </xdr:cNvPr>
          <xdr:cNvCxnSpPr/>
        </xdr:nvCxnSpPr>
        <xdr:spPr>
          <a:xfrm>
            <a:off x="971550" y="1266825"/>
            <a:ext cx="0" cy="1524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A374EEDA-E640-4558-9260-359F6C254F79}"/>
              </a:ext>
            </a:extLst>
          </xdr:cNvPr>
          <xdr:cNvCxnSpPr/>
        </xdr:nvCxnSpPr>
        <xdr:spPr>
          <a:xfrm>
            <a:off x="1133475" y="1262063"/>
            <a:ext cx="0" cy="1524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88791A09-980D-41EA-BCE2-DCA8E4660E31}"/>
              </a:ext>
            </a:extLst>
          </xdr:cNvPr>
          <xdr:cNvCxnSpPr/>
        </xdr:nvCxnSpPr>
        <xdr:spPr>
          <a:xfrm>
            <a:off x="1295400" y="1262062"/>
            <a:ext cx="0" cy="1524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B84C79E4-3311-4F91-B6B9-320AA04CF821}"/>
              </a:ext>
            </a:extLst>
          </xdr:cNvPr>
          <xdr:cNvCxnSpPr/>
        </xdr:nvCxnSpPr>
        <xdr:spPr>
          <a:xfrm>
            <a:off x="1457325" y="112395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5ABAE992-0011-470C-A832-3A1CC3CD86E4}"/>
              </a:ext>
            </a:extLst>
          </xdr:cNvPr>
          <xdr:cNvCxnSpPr/>
        </xdr:nvCxnSpPr>
        <xdr:spPr>
          <a:xfrm>
            <a:off x="1619250" y="112395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1C6F60CF-BA5E-48DC-80E7-8A001E5C6EEF}"/>
              </a:ext>
            </a:extLst>
          </xdr:cNvPr>
          <xdr:cNvCxnSpPr/>
        </xdr:nvCxnSpPr>
        <xdr:spPr>
          <a:xfrm>
            <a:off x="1781175" y="1128712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9F5B6831-8CD6-441A-9E59-7834A6A7F78C}"/>
              </a:ext>
            </a:extLst>
          </xdr:cNvPr>
          <xdr:cNvCxnSpPr/>
        </xdr:nvCxnSpPr>
        <xdr:spPr>
          <a:xfrm>
            <a:off x="1943100" y="1128712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97AC788A-BB34-4D22-8114-D5ABF6A90306}"/>
              </a:ext>
            </a:extLst>
          </xdr:cNvPr>
          <xdr:cNvCxnSpPr/>
        </xdr:nvCxnSpPr>
        <xdr:spPr>
          <a:xfrm>
            <a:off x="2105025" y="1128712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1160FC70-D0E4-40E1-964A-8EB990C276CB}"/>
              </a:ext>
            </a:extLst>
          </xdr:cNvPr>
          <xdr:cNvCxnSpPr/>
        </xdr:nvCxnSpPr>
        <xdr:spPr>
          <a:xfrm>
            <a:off x="2266950" y="1128712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7C6B55D6-5157-4AEB-B49D-37EA96BF8206}"/>
              </a:ext>
            </a:extLst>
          </xdr:cNvPr>
          <xdr:cNvCxnSpPr/>
        </xdr:nvCxnSpPr>
        <xdr:spPr>
          <a:xfrm>
            <a:off x="2428875" y="1128712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7B2EF4A3-94DC-466F-A7EA-FCA4E82C4B73}"/>
              </a:ext>
            </a:extLst>
          </xdr:cNvPr>
          <xdr:cNvCxnSpPr/>
        </xdr:nvCxnSpPr>
        <xdr:spPr>
          <a:xfrm>
            <a:off x="2590800" y="1128712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F897798B-4A5B-4562-82C5-509F14470A91}"/>
              </a:ext>
            </a:extLst>
          </xdr:cNvPr>
          <xdr:cNvCxnSpPr/>
        </xdr:nvCxnSpPr>
        <xdr:spPr>
          <a:xfrm>
            <a:off x="2752725" y="1123949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D32C382D-AB16-4C58-8837-C0700728069A}"/>
              </a:ext>
            </a:extLst>
          </xdr:cNvPr>
          <xdr:cNvCxnSpPr/>
        </xdr:nvCxnSpPr>
        <xdr:spPr>
          <a:xfrm>
            <a:off x="2914650" y="1123949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21903BEE-E176-4860-A339-FE8A604E2EAD}"/>
              </a:ext>
            </a:extLst>
          </xdr:cNvPr>
          <xdr:cNvCxnSpPr/>
        </xdr:nvCxnSpPr>
        <xdr:spPr>
          <a:xfrm>
            <a:off x="3076575" y="1266825"/>
            <a:ext cx="0" cy="1524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10B4A5F2-3544-4BE9-9DAD-A442D7672F52}"/>
              </a:ext>
            </a:extLst>
          </xdr:cNvPr>
          <xdr:cNvCxnSpPr/>
        </xdr:nvCxnSpPr>
        <xdr:spPr>
          <a:xfrm>
            <a:off x="3238500" y="1262063"/>
            <a:ext cx="0" cy="1524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27B83239-2538-49E4-9902-2D4C8C67DEDA}"/>
              </a:ext>
            </a:extLst>
          </xdr:cNvPr>
          <xdr:cNvCxnSpPr/>
        </xdr:nvCxnSpPr>
        <xdr:spPr>
          <a:xfrm>
            <a:off x="3400425" y="1262062"/>
            <a:ext cx="0" cy="1524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84F5DA18-BFFD-48C6-859E-665EFD391162}"/>
              </a:ext>
            </a:extLst>
          </xdr:cNvPr>
          <xdr:cNvCxnSpPr/>
        </xdr:nvCxnSpPr>
        <xdr:spPr>
          <a:xfrm>
            <a:off x="971550" y="1266825"/>
            <a:ext cx="4905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30D9F2C7-3FA2-4956-BF0F-6171012FAB52}"/>
              </a:ext>
            </a:extLst>
          </xdr:cNvPr>
          <xdr:cNvCxnSpPr/>
        </xdr:nvCxnSpPr>
        <xdr:spPr>
          <a:xfrm>
            <a:off x="1457325" y="1123950"/>
            <a:ext cx="1457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E7F795E7-C279-40C5-A6F5-36AEDA8AA26E}"/>
              </a:ext>
            </a:extLst>
          </xdr:cNvPr>
          <xdr:cNvCxnSpPr/>
        </xdr:nvCxnSpPr>
        <xdr:spPr>
          <a:xfrm>
            <a:off x="2919412" y="1266825"/>
            <a:ext cx="4905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5CD30FC0-9804-4A50-A09F-945D4991898F}"/>
              </a:ext>
            </a:extLst>
          </xdr:cNvPr>
          <xdr:cNvCxnSpPr/>
        </xdr:nvCxnSpPr>
        <xdr:spPr>
          <a:xfrm>
            <a:off x="966788" y="1414462"/>
            <a:ext cx="24384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Isosceles Triangle 28">
            <a:extLst>
              <a:ext uri="{FF2B5EF4-FFF2-40B4-BE49-F238E27FC236}">
                <a16:creationId xmlns:a16="http://schemas.microsoft.com/office/drawing/2014/main" id="{DD1AF0C6-E761-4CD0-825F-8F70302E2AA2}"/>
              </a:ext>
            </a:extLst>
          </xdr:cNvPr>
          <xdr:cNvSpPr/>
        </xdr:nvSpPr>
        <xdr:spPr>
          <a:xfrm>
            <a:off x="1400175" y="1438275"/>
            <a:ext cx="119062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" name="Isosceles Triangle 29">
            <a:extLst>
              <a:ext uri="{FF2B5EF4-FFF2-40B4-BE49-F238E27FC236}">
                <a16:creationId xmlns:a16="http://schemas.microsoft.com/office/drawing/2014/main" id="{A2FDC265-ABBC-4BF6-8DB8-4623A349F0C8}"/>
              </a:ext>
            </a:extLst>
          </xdr:cNvPr>
          <xdr:cNvSpPr/>
        </xdr:nvSpPr>
        <xdr:spPr>
          <a:xfrm>
            <a:off x="2857500" y="1438275"/>
            <a:ext cx="119062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28A2DABD-6D45-4453-B81D-4DC140A9C2BC}"/>
              </a:ext>
            </a:extLst>
          </xdr:cNvPr>
          <xdr:cNvCxnSpPr/>
        </xdr:nvCxnSpPr>
        <xdr:spPr>
          <a:xfrm>
            <a:off x="971550" y="1481137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FC8EF06A-7BCB-47E8-9171-BEA723FEFBB2}"/>
              </a:ext>
            </a:extLst>
          </xdr:cNvPr>
          <xdr:cNvCxnSpPr/>
        </xdr:nvCxnSpPr>
        <xdr:spPr>
          <a:xfrm>
            <a:off x="919163" y="1695450"/>
            <a:ext cx="25384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6F9C426F-C133-4F2F-A5FC-942B218AA207}"/>
              </a:ext>
            </a:extLst>
          </xdr:cNvPr>
          <xdr:cNvCxnSpPr/>
        </xdr:nvCxnSpPr>
        <xdr:spPr>
          <a:xfrm flipH="1">
            <a:off x="938213" y="166211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077350A6-125C-45F7-9CFC-2C56DCD05852}"/>
              </a:ext>
            </a:extLst>
          </xdr:cNvPr>
          <xdr:cNvCxnSpPr/>
        </xdr:nvCxnSpPr>
        <xdr:spPr>
          <a:xfrm>
            <a:off x="3400425" y="1485900"/>
            <a:ext cx="0" cy="557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B2673D08-BF2C-48A8-917B-39EF8997DD50}"/>
              </a:ext>
            </a:extLst>
          </xdr:cNvPr>
          <xdr:cNvCxnSpPr/>
        </xdr:nvCxnSpPr>
        <xdr:spPr>
          <a:xfrm flipH="1">
            <a:off x="3367088" y="166211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503E79C8-8A88-4265-8312-8545FF15524A}"/>
              </a:ext>
            </a:extLst>
          </xdr:cNvPr>
          <xdr:cNvCxnSpPr/>
        </xdr:nvCxnSpPr>
        <xdr:spPr>
          <a:xfrm>
            <a:off x="2914650" y="1581150"/>
            <a:ext cx="0" cy="1571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89F07690-DAE7-4665-A7B3-801ABC4C65E6}"/>
              </a:ext>
            </a:extLst>
          </xdr:cNvPr>
          <xdr:cNvCxnSpPr/>
        </xdr:nvCxnSpPr>
        <xdr:spPr>
          <a:xfrm flipH="1">
            <a:off x="2881313" y="166211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35DFE2D1-8B38-41B8-A129-AC7A0019FE09}"/>
              </a:ext>
            </a:extLst>
          </xdr:cNvPr>
          <xdr:cNvCxnSpPr/>
        </xdr:nvCxnSpPr>
        <xdr:spPr>
          <a:xfrm>
            <a:off x="1457325" y="1581150"/>
            <a:ext cx="0" cy="1571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8EF2AADA-F492-47D6-BD98-D717DDF25142}"/>
              </a:ext>
            </a:extLst>
          </xdr:cNvPr>
          <xdr:cNvCxnSpPr/>
        </xdr:nvCxnSpPr>
        <xdr:spPr>
          <a:xfrm flipH="1">
            <a:off x="1423988" y="166211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9289AFEC-3074-4A4C-9938-E8348DCFD546}"/>
              </a:ext>
            </a:extLst>
          </xdr:cNvPr>
          <xdr:cNvCxnSpPr/>
        </xdr:nvCxnSpPr>
        <xdr:spPr>
          <a:xfrm flipH="1" flipV="1">
            <a:off x="1090613" y="1119188"/>
            <a:ext cx="200025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FDB99531-ADFD-42E0-86B5-592B6760B751}"/>
              </a:ext>
            </a:extLst>
          </xdr:cNvPr>
          <xdr:cNvCxnSpPr/>
        </xdr:nvCxnSpPr>
        <xdr:spPr>
          <a:xfrm flipV="1">
            <a:off x="1947863" y="981075"/>
            <a:ext cx="195262" cy="247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6A0FF6DE-23E4-465C-990D-162694208732}"/>
              </a:ext>
            </a:extLst>
          </xdr:cNvPr>
          <xdr:cNvCxnSpPr/>
        </xdr:nvCxnSpPr>
        <xdr:spPr>
          <a:xfrm flipV="1">
            <a:off x="3076575" y="1119188"/>
            <a:ext cx="161925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F8658A2C-DDCE-46CA-9611-601D689FA830}"/>
              </a:ext>
            </a:extLst>
          </xdr:cNvPr>
          <xdr:cNvCxnSpPr/>
        </xdr:nvCxnSpPr>
        <xdr:spPr>
          <a:xfrm>
            <a:off x="919163" y="1981200"/>
            <a:ext cx="25384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4BD56DC8-7B97-4AAC-8E00-141C0FC88987}"/>
              </a:ext>
            </a:extLst>
          </xdr:cNvPr>
          <xdr:cNvCxnSpPr/>
        </xdr:nvCxnSpPr>
        <xdr:spPr>
          <a:xfrm flipH="1">
            <a:off x="938213" y="19478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1255AA0A-0554-4472-9D55-239A47FA160B}"/>
              </a:ext>
            </a:extLst>
          </xdr:cNvPr>
          <xdr:cNvCxnSpPr/>
        </xdr:nvCxnSpPr>
        <xdr:spPr>
          <a:xfrm flipH="1">
            <a:off x="3367088" y="19478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Arrow Connector 58">
            <a:extLst>
              <a:ext uri="{FF2B5EF4-FFF2-40B4-BE49-F238E27FC236}">
                <a16:creationId xmlns:a16="http://schemas.microsoft.com/office/drawing/2014/main" id="{0D2D8F17-9431-4BBB-B07E-B9C88590936B}"/>
              </a:ext>
            </a:extLst>
          </xdr:cNvPr>
          <xdr:cNvCxnSpPr/>
        </xdr:nvCxnSpPr>
        <xdr:spPr>
          <a:xfrm flipV="1">
            <a:off x="1452563" y="1547813"/>
            <a:ext cx="0" cy="280987"/>
          </a:xfrm>
          <a:prstGeom prst="straightConnector1">
            <a:avLst/>
          </a:prstGeom>
          <a:ln w="158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A58CDAD0-0DF4-478D-B1AE-D0FCB61C2D85}"/>
              </a:ext>
            </a:extLst>
          </xdr:cNvPr>
          <xdr:cNvCxnSpPr/>
        </xdr:nvCxnSpPr>
        <xdr:spPr>
          <a:xfrm flipV="1">
            <a:off x="2919413" y="1552576"/>
            <a:ext cx="0" cy="280987"/>
          </a:xfrm>
          <a:prstGeom prst="straightConnector1">
            <a:avLst/>
          </a:prstGeom>
          <a:ln w="158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4C3496DC-F699-45E3-A88B-C297355A9901}"/>
              </a:ext>
            </a:extLst>
          </xdr:cNvPr>
          <xdr:cNvCxnSpPr/>
        </xdr:nvCxnSpPr>
        <xdr:spPr>
          <a:xfrm>
            <a:off x="1295399" y="2033588"/>
            <a:ext cx="0" cy="1381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0EE3D9BE-931B-40A5-BEDC-F2DFA24D85D1}"/>
              </a:ext>
            </a:extLst>
          </xdr:cNvPr>
          <xdr:cNvCxnSpPr/>
        </xdr:nvCxnSpPr>
        <xdr:spPr>
          <a:xfrm>
            <a:off x="1257300" y="2124075"/>
            <a:ext cx="414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054EF75D-96D3-4A32-AB1A-1399D476E851}"/>
              </a:ext>
            </a:extLst>
          </xdr:cNvPr>
          <xdr:cNvCxnSpPr/>
        </xdr:nvCxnSpPr>
        <xdr:spPr>
          <a:xfrm>
            <a:off x="1619250" y="2033588"/>
            <a:ext cx="0" cy="1476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FABF923F-E2E7-475B-AEB1-7C3D378956BF}"/>
              </a:ext>
            </a:extLst>
          </xdr:cNvPr>
          <xdr:cNvCxnSpPr/>
        </xdr:nvCxnSpPr>
        <xdr:spPr>
          <a:xfrm flipH="1">
            <a:off x="1266826" y="2095500"/>
            <a:ext cx="57150" cy="57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2E3C5704-47D8-4B7A-A729-13F59F01A43E}"/>
              </a:ext>
            </a:extLst>
          </xdr:cNvPr>
          <xdr:cNvCxnSpPr/>
        </xdr:nvCxnSpPr>
        <xdr:spPr>
          <a:xfrm flipH="1">
            <a:off x="1590676" y="2095500"/>
            <a:ext cx="57150" cy="57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8B002B38-97B0-4CA9-BE99-F42EB7CFFD95}"/>
              </a:ext>
            </a:extLst>
          </xdr:cNvPr>
          <xdr:cNvCxnSpPr/>
        </xdr:nvCxnSpPr>
        <xdr:spPr>
          <a:xfrm>
            <a:off x="2752724" y="2033588"/>
            <a:ext cx="0" cy="1381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2EC73DE7-0ACF-404E-B65A-3D3C5F7E8251}"/>
              </a:ext>
            </a:extLst>
          </xdr:cNvPr>
          <xdr:cNvCxnSpPr/>
        </xdr:nvCxnSpPr>
        <xdr:spPr>
          <a:xfrm>
            <a:off x="2714625" y="2124075"/>
            <a:ext cx="414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A038C624-72A2-4378-B7B3-7A48F9030293}"/>
              </a:ext>
            </a:extLst>
          </xdr:cNvPr>
          <xdr:cNvCxnSpPr/>
        </xdr:nvCxnSpPr>
        <xdr:spPr>
          <a:xfrm>
            <a:off x="3076575" y="2033588"/>
            <a:ext cx="0" cy="1476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4286CE70-51E8-440E-9CB9-58592D5C3400}"/>
              </a:ext>
            </a:extLst>
          </xdr:cNvPr>
          <xdr:cNvCxnSpPr/>
        </xdr:nvCxnSpPr>
        <xdr:spPr>
          <a:xfrm flipH="1">
            <a:off x="2724151" y="2095500"/>
            <a:ext cx="57150" cy="57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277B1EE0-8467-484B-AA69-4861655286B1}"/>
              </a:ext>
            </a:extLst>
          </xdr:cNvPr>
          <xdr:cNvCxnSpPr/>
        </xdr:nvCxnSpPr>
        <xdr:spPr>
          <a:xfrm flipH="1">
            <a:off x="3048001" y="2095500"/>
            <a:ext cx="57150" cy="57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157162</xdr:colOff>
      <xdr:row>25</xdr:row>
      <xdr:rowOff>138113</xdr:rowOff>
    </xdr:from>
    <xdr:to>
      <xdr:col>21</xdr:col>
      <xdr:colOff>9525</xdr:colOff>
      <xdr:row>42</xdr:row>
      <xdr:rowOff>71438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6113A7C-B0FB-429A-B8B4-7013ABF02835}"/>
            </a:ext>
          </a:extLst>
        </xdr:cNvPr>
        <xdr:cNvGrpSpPr/>
      </xdr:nvGrpSpPr>
      <xdr:grpSpPr>
        <a:xfrm>
          <a:off x="966787" y="4119563"/>
          <a:ext cx="2443163" cy="2362200"/>
          <a:chOff x="966787" y="4119563"/>
          <a:chExt cx="2443163" cy="2362200"/>
        </a:xfrm>
      </xdr:grpSpPr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270E23E1-64C3-4DE5-8D10-C4F3FD62FF56}"/>
              </a:ext>
            </a:extLst>
          </xdr:cNvPr>
          <xdr:cNvCxnSpPr/>
        </xdr:nvCxnSpPr>
        <xdr:spPr>
          <a:xfrm>
            <a:off x="971550" y="5695950"/>
            <a:ext cx="24384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2" name="Isosceles Triangle 61">
            <a:extLst>
              <a:ext uri="{FF2B5EF4-FFF2-40B4-BE49-F238E27FC236}">
                <a16:creationId xmlns:a16="http://schemas.microsoft.com/office/drawing/2014/main" id="{2079F0BC-4629-45F9-AAB8-E965448587D3}"/>
              </a:ext>
            </a:extLst>
          </xdr:cNvPr>
          <xdr:cNvSpPr/>
        </xdr:nvSpPr>
        <xdr:spPr>
          <a:xfrm>
            <a:off x="1400181" y="5710239"/>
            <a:ext cx="119062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3" name="Isosceles Triangle 62">
            <a:extLst>
              <a:ext uri="{FF2B5EF4-FFF2-40B4-BE49-F238E27FC236}">
                <a16:creationId xmlns:a16="http://schemas.microsoft.com/office/drawing/2014/main" id="{C4B669F4-2AE6-4135-B5D3-88AF295AC888}"/>
              </a:ext>
            </a:extLst>
          </xdr:cNvPr>
          <xdr:cNvSpPr/>
        </xdr:nvSpPr>
        <xdr:spPr>
          <a:xfrm>
            <a:off x="2857506" y="5710239"/>
            <a:ext cx="119062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4" name="Freeform: Shape 63">
            <a:extLst>
              <a:ext uri="{FF2B5EF4-FFF2-40B4-BE49-F238E27FC236}">
                <a16:creationId xmlns:a16="http://schemas.microsoft.com/office/drawing/2014/main" id="{3E1904BD-994B-493A-87F3-B37033CA441A}"/>
              </a:ext>
            </a:extLst>
          </xdr:cNvPr>
          <xdr:cNvSpPr/>
        </xdr:nvSpPr>
        <xdr:spPr>
          <a:xfrm>
            <a:off x="971550" y="5267325"/>
            <a:ext cx="2428875" cy="862013"/>
          </a:xfrm>
          <a:custGeom>
            <a:avLst/>
            <a:gdLst>
              <a:gd name="connsiteX0" fmla="*/ 0 w 2428875"/>
              <a:gd name="connsiteY0" fmla="*/ 428625 h 862013"/>
              <a:gd name="connsiteX1" fmla="*/ 490538 w 2428875"/>
              <a:gd name="connsiteY1" fmla="*/ 862013 h 862013"/>
              <a:gd name="connsiteX2" fmla="*/ 490538 w 2428875"/>
              <a:gd name="connsiteY2" fmla="*/ 0 h 862013"/>
              <a:gd name="connsiteX3" fmla="*/ 1947863 w 2428875"/>
              <a:gd name="connsiteY3" fmla="*/ 862013 h 862013"/>
              <a:gd name="connsiteX4" fmla="*/ 1947863 w 2428875"/>
              <a:gd name="connsiteY4" fmla="*/ 0 h 862013"/>
              <a:gd name="connsiteX5" fmla="*/ 2428875 w 2428875"/>
              <a:gd name="connsiteY5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428875" h="862013">
                <a:moveTo>
                  <a:pt x="0" y="428625"/>
                </a:moveTo>
                <a:lnTo>
                  <a:pt x="490538" y="862013"/>
                </a:lnTo>
                <a:lnTo>
                  <a:pt x="490538" y="0"/>
                </a:lnTo>
                <a:lnTo>
                  <a:pt x="1947863" y="862013"/>
                </a:lnTo>
                <a:lnTo>
                  <a:pt x="1947863" y="0"/>
                </a:lnTo>
                <a:lnTo>
                  <a:pt x="2428875" y="428625"/>
                </a:lnTo>
              </a:path>
            </a:pathLst>
          </a:custGeom>
          <a:noFill/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CFAE0642-A9B0-45CC-B5BF-E7EA900235A8}"/>
              </a:ext>
            </a:extLst>
          </xdr:cNvPr>
          <xdr:cNvCxnSpPr/>
        </xdr:nvCxnSpPr>
        <xdr:spPr>
          <a:xfrm>
            <a:off x="971550" y="4552962"/>
            <a:ext cx="24384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" name="Isosceles Triangle 65">
            <a:extLst>
              <a:ext uri="{FF2B5EF4-FFF2-40B4-BE49-F238E27FC236}">
                <a16:creationId xmlns:a16="http://schemas.microsoft.com/office/drawing/2014/main" id="{857D3B01-55ED-4049-933E-0ED5DA5F4158}"/>
              </a:ext>
            </a:extLst>
          </xdr:cNvPr>
          <xdr:cNvSpPr/>
        </xdr:nvSpPr>
        <xdr:spPr>
          <a:xfrm>
            <a:off x="1400181" y="4567251"/>
            <a:ext cx="119062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" name="Isosceles Triangle 66">
            <a:extLst>
              <a:ext uri="{FF2B5EF4-FFF2-40B4-BE49-F238E27FC236}">
                <a16:creationId xmlns:a16="http://schemas.microsoft.com/office/drawing/2014/main" id="{C0906DBA-A8F3-4901-9143-198E34ABCD96}"/>
              </a:ext>
            </a:extLst>
          </xdr:cNvPr>
          <xdr:cNvSpPr/>
        </xdr:nvSpPr>
        <xdr:spPr>
          <a:xfrm>
            <a:off x="2857506" y="4567251"/>
            <a:ext cx="119062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" name="Freeform: Shape 67">
            <a:extLst>
              <a:ext uri="{FF2B5EF4-FFF2-40B4-BE49-F238E27FC236}">
                <a16:creationId xmlns:a16="http://schemas.microsoft.com/office/drawing/2014/main" id="{DF8A550A-6F12-42D8-93B8-FA5C2CCC2D97}"/>
              </a:ext>
            </a:extLst>
          </xdr:cNvPr>
          <xdr:cNvSpPr/>
        </xdr:nvSpPr>
        <xdr:spPr>
          <a:xfrm>
            <a:off x="966787" y="4124325"/>
            <a:ext cx="490538" cy="428625"/>
          </a:xfrm>
          <a:custGeom>
            <a:avLst/>
            <a:gdLst>
              <a:gd name="connsiteX0" fmla="*/ 0 w 490538"/>
              <a:gd name="connsiteY0" fmla="*/ 428625 h 428625"/>
              <a:gd name="connsiteX1" fmla="*/ 323850 w 490538"/>
              <a:gd name="connsiteY1" fmla="*/ 304800 h 428625"/>
              <a:gd name="connsiteX2" fmla="*/ 490538 w 490538"/>
              <a:gd name="connsiteY2" fmla="*/ 0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0538" h="428625">
                <a:moveTo>
                  <a:pt x="0" y="428625"/>
                </a:moveTo>
                <a:cubicBezTo>
                  <a:pt x="121047" y="402431"/>
                  <a:pt x="242094" y="376237"/>
                  <a:pt x="323850" y="304800"/>
                </a:cubicBezTo>
                <a:cubicBezTo>
                  <a:pt x="405606" y="233363"/>
                  <a:pt x="455613" y="45244"/>
                  <a:pt x="490538" y="0"/>
                </a:cubicBezTo>
              </a:path>
            </a:pathLst>
          </a:custGeom>
          <a:noFill/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9" name="Freeform: Shape 68">
            <a:extLst>
              <a:ext uri="{FF2B5EF4-FFF2-40B4-BE49-F238E27FC236}">
                <a16:creationId xmlns:a16="http://schemas.microsoft.com/office/drawing/2014/main" id="{AA5614E1-7748-4A05-9390-E3AF0E8C873C}"/>
              </a:ext>
            </a:extLst>
          </xdr:cNvPr>
          <xdr:cNvSpPr/>
        </xdr:nvSpPr>
        <xdr:spPr>
          <a:xfrm>
            <a:off x="1462088" y="4119563"/>
            <a:ext cx="1457325" cy="866776"/>
          </a:xfrm>
          <a:custGeom>
            <a:avLst/>
            <a:gdLst>
              <a:gd name="connsiteX0" fmla="*/ 0 w 1457325"/>
              <a:gd name="connsiteY0" fmla="*/ 0 h 866776"/>
              <a:gd name="connsiteX1" fmla="*/ 719137 w 1457325"/>
              <a:gd name="connsiteY1" fmla="*/ 866775 h 866776"/>
              <a:gd name="connsiteX2" fmla="*/ 1457325 w 1457325"/>
              <a:gd name="connsiteY2" fmla="*/ 4762 h 866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57325" h="866776">
                <a:moveTo>
                  <a:pt x="0" y="0"/>
                </a:moveTo>
                <a:cubicBezTo>
                  <a:pt x="238125" y="432990"/>
                  <a:pt x="476250" y="865981"/>
                  <a:pt x="719137" y="866775"/>
                </a:cubicBezTo>
                <a:cubicBezTo>
                  <a:pt x="962025" y="867569"/>
                  <a:pt x="1209675" y="436165"/>
                  <a:pt x="1457325" y="4762"/>
                </a:cubicBezTo>
              </a:path>
            </a:pathLst>
          </a:custGeom>
          <a:noFill/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0" name="Freeform: Shape 69">
            <a:extLst>
              <a:ext uri="{FF2B5EF4-FFF2-40B4-BE49-F238E27FC236}">
                <a16:creationId xmlns:a16="http://schemas.microsoft.com/office/drawing/2014/main" id="{4DB4C3AA-E95D-4B30-A05B-30029E15B4E2}"/>
              </a:ext>
            </a:extLst>
          </xdr:cNvPr>
          <xdr:cNvSpPr/>
        </xdr:nvSpPr>
        <xdr:spPr>
          <a:xfrm>
            <a:off x="2924175" y="4124325"/>
            <a:ext cx="481013" cy="428625"/>
          </a:xfrm>
          <a:custGeom>
            <a:avLst/>
            <a:gdLst>
              <a:gd name="connsiteX0" fmla="*/ 0 w 481013"/>
              <a:gd name="connsiteY0" fmla="*/ 0 h 428625"/>
              <a:gd name="connsiteX1" fmla="*/ 142875 w 481013"/>
              <a:gd name="connsiteY1" fmla="*/ 309563 h 428625"/>
              <a:gd name="connsiteX2" fmla="*/ 481013 w 481013"/>
              <a:gd name="connsiteY2" fmla="*/ 428625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1013" h="428625">
                <a:moveTo>
                  <a:pt x="0" y="0"/>
                </a:moveTo>
                <a:cubicBezTo>
                  <a:pt x="31353" y="119063"/>
                  <a:pt x="62706" y="238126"/>
                  <a:pt x="142875" y="309563"/>
                </a:cubicBezTo>
                <a:cubicBezTo>
                  <a:pt x="223044" y="381000"/>
                  <a:pt x="352028" y="404812"/>
                  <a:pt x="481013" y="428625"/>
                </a:cubicBezTo>
              </a:path>
            </a:pathLst>
          </a:custGeom>
          <a:noFill/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7C8CB9DF-6118-41C1-AC71-29798AA07EDB}"/>
              </a:ext>
            </a:extLst>
          </xdr:cNvPr>
          <xdr:cNvCxnSpPr/>
        </xdr:nvCxnSpPr>
        <xdr:spPr>
          <a:xfrm>
            <a:off x="2185988" y="4552950"/>
            <a:ext cx="0" cy="1138238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0324810B-EB32-4ADA-A2D9-C906BA95F285}"/>
              </a:ext>
            </a:extLst>
          </xdr:cNvPr>
          <xdr:cNvCxnSpPr/>
        </xdr:nvCxnSpPr>
        <xdr:spPr>
          <a:xfrm>
            <a:off x="1457325" y="6281738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715E4D3F-81CA-4132-BA67-2205032B5803}"/>
              </a:ext>
            </a:extLst>
          </xdr:cNvPr>
          <xdr:cNvCxnSpPr/>
        </xdr:nvCxnSpPr>
        <xdr:spPr>
          <a:xfrm>
            <a:off x="1390653" y="6410326"/>
            <a:ext cx="85724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D312AEFE-358E-4493-818C-5D2F236A1624}"/>
              </a:ext>
            </a:extLst>
          </xdr:cNvPr>
          <xdr:cNvCxnSpPr/>
        </xdr:nvCxnSpPr>
        <xdr:spPr>
          <a:xfrm flipH="1">
            <a:off x="1423988" y="638175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D0F62FB9-0F16-4B2E-8603-A149E406EAEE}"/>
              </a:ext>
            </a:extLst>
          </xdr:cNvPr>
          <xdr:cNvCxnSpPr/>
        </xdr:nvCxnSpPr>
        <xdr:spPr>
          <a:xfrm>
            <a:off x="2185987" y="5776913"/>
            <a:ext cx="0" cy="700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33527FD1-4239-4378-B31E-845F73146A4C}"/>
              </a:ext>
            </a:extLst>
          </xdr:cNvPr>
          <xdr:cNvCxnSpPr/>
        </xdr:nvCxnSpPr>
        <xdr:spPr>
          <a:xfrm flipH="1">
            <a:off x="2152650" y="63769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70F9F89D-C286-4F7A-91F7-CA6012E542EC}"/>
              </a:ext>
            </a:extLst>
          </xdr:cNvPr>
          <xdr:cNvCxnSpPr/>
        </xdr:nvCxnSpPr>
        <xdr:spPr>
          <a:xfrm>
            <a:off x="1295400" y="4429125"/>
            <a:ext cx="0" cy="123825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7CF62CB1-8E2B-4BA5-85FE-4DAF0D82137E}"/>
              </a:ext>
            </a:extLst>
          </xdr:cNvPr>
          <xdr:cNvCxnSpPr/>
        </xdr:nvCxnSpPr>
        <xdr:spPr>
          <a:xfrm>
            <a:off x="1624013" y="4410075"/>
            <a:ext cx="0" cy="1571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Connector 113">
            <a:extLst>
              <a:ext uri="{FF2B5EF4-FFF2-40B4-BE49-F238E27FC236}">
                <a16:creationId xmlns:a16="http://schemas.microsoft.com/office/drawing/2014/main" id="{D51C83F5-AF7F-4766-A29A-58A7729939E2}"/>
              </a:ext>
            </a:extLst>
          </xdr:cNvPr>
          <xdr:cNvCxnSpPr/>
        </xdr:nvCxnSpPr>
        <xdr:spPr>
          <a:xfrm>
            <a:off x="2752725" y="4424363"/>
            <a:ext cx="0" cy="123825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B72CC73E-36C1-44E6-966B-70C5A37A95B1}"/>
              </a:ext>
            </a:extLst>
          </xdr:cNvPr>
          <xdr:cNvCxnSpPr/>
        </xdr:nvCxnSpPr>
        <xdr:spPr>
          <a:xfrm>
            <a:off x="3081338" y="4438650"/>
            <a:ext cx="0" cy="123826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A565133C-3E05-4D65-A797-44F84BBFC2EF}"/>
              </a:ext>
            </a:extLst>
          </xdr:cNvPr>
          <xdr:cNvCxnSpPr/>
        </xdr:nvCxnSpPr>
        <xdr:spPr>
          <a:xfrm>
            <a:off x="1295400" y="5695950"/>
            <a:ext cx="0" cy="280988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E3B83865-311B-456A-A89D-AF6CBB4C971C}"/>
              </a:ext>
            </a:extLst>
          </xdr:cNvPr>
          <xdr:cNvCxnSpPr/>
        </xdr:nvCxnSpPr>
        <xdr:spPr>
          <a:xfrm>
            <a:off x="1624013" y="5367337"/>
            <a:ext cx="0" cy="304801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ED824C89-D5EC-41B0-812B-D55EC0772C92}"/>
              </a:ext>
            </a:extLst>
          </xdr:cNvPr>
          <xdr:cNvCxnSpPr/>
        </xdr:nvCxnSpPr>
        <xdr:spPr>
          <a:xfrm>
            <a:off x="3081338" y="5419725"/>
            <a:ext cx="0" cy="280988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2227B52E-53FC-42FE-892C-5BA66C095D8A}"/>
              </a:ext>
            </a:extLst>
          </xdr:cNvPr>
          <xdr:cNvCxnSpPr/>
        </xdr:nvCxnSpPr>
        <xdr:spPr>
          <a:xfrm>
            <a:off x="2757488" y="5700713"/>
            <a:ext cx="0" cy="333375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88DDAC0F-1DA0-42F3-BAD5-68F5214A4E8F}"/>
              </a:ext>
            </a:extLst>
          </xdr:cNvPr>
          <xdr:cNvCxnSpPr/>
        </xdr:nvCxnSpPr>
        <xdr:spPr>
          <a:xfrm>
            <a:off x="3076575" y="4505325"/>
            <a:ext cx="319088" cy="409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69A9B88A-D7E6-43F4-B70B-853A56545D79}"/>
              </a:ext>
            </a:extLst>
          </xdr:cNvPr>
          <xdr:cNvCxnSpPr/>
        </xdr:nvCxnSpPr>
        <xdr:spPr>
          <a:xfrm flipV="1">
            <a:off x="3076575" y="4905375"/>
            <a:ext cx="323850" cy="671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32</xdr:col>
      <xdr:colOff>23815</xdr:colOff>
      <xdr:row>34</xdr:row>
      <xdr:rowOff>4763</xdr:rowOff>
    </xdr:from>
    <xdr:to>
      <xdr:col>33</xdr:col>
      <xdr:colOff>157165</xdr:colOff>
      <xdr:row>38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12E4811-8504-430A-B00E-73AE8A61D019}"/>
            </a:ext>
          </a:extLst>
        </xdr:cNvPr>
        <xdr:cNvSpPr/>
      </xdr:nvSpPr>
      <xdr:spPr>
        <a:xfrm>
          <a:off x="5205415" y="5272088"/>
          <a:ext cx="295275" cy="566737"/>
        </a:xfrm>
        <a:prstGeom prst="rect">
          <a:avLst/>
        </a:prstGeom>
        <a:solidFill>
          <a:schemeClr val="bg1">
            <a:lumMod val="85000"/>
          </a:schemeClr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32</xdr:col>
      <xdr:colOff>67630</xdr:colOff>
      <xdr:row>37</xdr:row>
      <xdr:rowOff>43816</xdr:rowOff>
    </xdr:from>
    <xdr:to>
      <xdr:col>32</xdr:col>
      <xdr:colOff>113350</xdr:colOff>
      <xdr:row>37</xdr:row>
      <xdr:rowOff>89536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83DAFB86-A05C-4C10-BC1D-539070348B28}"/>
            </a:ext>
          </a:extLst>
        </xdr:cNvPr>
        <xdr:cNvSpPr/>
      </xdr:nvSpPr>
      <xdr:spPr>
        <a:xfrm>
          <a:off x="5249230" y="5739766"/>
          <a:ext cx="45720" cy="4572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33</xdr:col>
      <xdr:colOff>81918</xdr:colOff>
      <xdr:row>37</xdr:row>
      <xdr:rowOff>34291</xdr:rowOff>
    </xdr:from>
    <xdr:to>
      <xdr:col>33</xdr:col>
      <xdr:colOff>127638</xdr:colOff>
      <xdr:row>37</xdr:row>
      <xdr:rowOff>80011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5A8659B2-2FBD-474B-8683-6927AABF2A3E}"/>
            </a:ext>
          </a:extLst>
        </xdr:cNvPr>
        <xdr:cNvSpPr/>
      </xdr:nvSpPr>
      <xdr:spPr>
        <a:xfrm>
          <a:off x="5425443" y="5730241"/>
          <a:ext cx="45720" cy="4572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32</xdr:col>
      <xdr:colOff>158118</xdr:colOff>
      <xdr:row>37</xdr:row>
      <xdr:rowOff>39053</xdr:rowOff>
    </xdr:from>
    <xdr:to>
      <xdr:col>33</xdr:col>
      <xdr:colOff>41913</xdr:colOff>
      <xdr:row>37</xdr:row>
      <xdr:rowOff>84773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EAE596C3-CA64-450D-BEDF-0A1717ADC101}"/>
            </a:ext>
          </a:extLst>
        </xdr:cNvPr>
        <xdr:cNvSpPr/>
      </xdr:nvSpPr>
      <xdr:spPr>
        <a:xfrm>
          <a:off x="5339718" y="5735003"/>
          <a:ext cx="45720" cy="4572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33</xdr:col>
      <xdr:colOff>119063</xdr:colOff>
      <xdr:row>37</xdr:row>
      <xdr:rowOff>52388</xdr:rowOff>
    </xdr:from>
    <xdr:to>
      <xdr:col>36</xdr:col>
      <xdr:colOff>52388</xdr:colOff>
      <xdr:row>37</xdr:row>
      <xdr:rowOff>52388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4E4797F1-D174-4FF8-AF96-27EA8CCE2794}"/>
            </a:ext>
          </a:extLst>
        </xdr:cNvPr>
        <xdr:cNvCxnSpPr/>
      </xdr:nvCxnSpPr>
      <xdr:spPr>
        <a:xfrm>
          <a:off x="5462588" y="5748338"/>
          <a:ext cx="419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157163</xdr:colOff>
      <xdr:row>33</xdr:row>
      <xdr:rowOff>90488</xdr:rowOff>
    </xdr:from>
    <xdr:to>
      <xdr:col>35</xdr:col>
      <xdr:colOff>157163</xdr:colOff>
      <xdr:row>37</xdr:row>
      <xdr:rowOff>114300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9581D9E3-3935-4F48-9D40-DE2AC378BFD6}"/>
            </a:ext>
          </a:extLst>
        </xdr:cNvPr>
        <xdr:cNvCxnSpPr/>
      </xdr:nvCxnSpPr>
      <xdr:spPr>
        <a:xfrm flipV="1">
          <a:off x="5824538" y="5214938"/>
          <a:ext cx="0" cy="5953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33338</xdr:colOff>
      <xdr:row>34</xdr:row>
      <xdr:rowOff>0</xdr:rowOff>
    </xdr:from>
    <xdr:to>
      <xdr:col>36</xdr:col>
      <xdr:colOff>52388</xdr:colOff>
      <xdr:row>34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8224DC48-A035-4305-AB87-C0CE415AB75C}"/>
            </a:ext>
          </a:extLst>
        </xdr:cNvPr>
        <xdr:cNvCxnSpPr/>
      </xdr:nvCxnSpPr>
      <xdr:spPr>
        <a:xfrm>
          <a:off x="5538788" y="5267325"/>
          <a:ext cx="342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123825</xdr:colOff>
      <xdr:row>33</xdr:row>
      <xdr:rowOff>109538</xdr:rowOff>
    </xdr:from>
    <xdr:to>
      <xdr:col>36</xdr:col>
      <xdr:colOff>28575</xdr:colOff>
      <xdr:row>34</xdr:row>
      <xdr:rowOff>38100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417D313E-F377-4EA3-A12E-BA707BEAF871}"/>
            </a:ext>
          </a:extLst>
        </xdr:cNvPr>
        <xdr:cNvCxnSpPr/>
      </xdr:nvCxnSpPr>
      <xdr:spPr>
        <a:xfrm flipH="1">
          <a:off x="5791200" y="5233988"/>
          <a:ext cx="66675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123825</xdr:colOff>
      <xdr:row>37</xdr:row>
      <xdr:rowOff>19050</xdr:rowOff>
    </xdr:from>
    <xdr:to>
      <xdr:col>36</xdr:col>
      <xdr:colOff>33337</xdr:colOff>
      <xdr:row>37</xdr:row>
      <xdr:rowOff>85725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3D9BE5DD-8EB4-4811-ACDE-8210C37B931A}"/>
            </a:ext>
          </a:extLst>
        </xdr:cNvPr>
        <xdr:cNvCxnSpPr/>
      </xdr:nvCxnSpPr>
      <xdr:spPr>
        <a:xfrm flipH="1">
          <a:off x="5791200" y="5715000"/>
          <a:ext cx="71437" cy="66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481A-A9EC-4DFC-8595-A88C78B8B933}">
  <dimension ref="B1:AM50"/>
  <sheetViews>
    <sheetView showGridLines="0" tabSelected="1" zoomScaleNormal="100" workbookViewId="0">
      <selection activeCell="AE11" sqref="AE11"/>
    </sheetView>
  </sheetViews>
  <sheetFormatPr defaultRowHeight="11.25" x14ac:dyDescent="0.2"/>
  <cols>
    <col min="1" max="1024" width="2.83203125" style="2" customWidth="1"/>
    <col min="1025" max="16384" width="9.33203125" style="2"/>
  </cols>
  <sheetData>
    <row r="1" spans="2:39" ht="12" thickBot="1" x14ac:dyDescent="0.25"/>
    <row r="2" spans="2:39" ht="42.75" customHeight="1" x14ac:dyDescent="0.2">
      <c r="B2" s="17" t="s">
        <v>22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9"/>
    </row>
    <row r="3" spans="2:39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" t="s">
        <v>18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5"/>
    </row>
    <row r="4" spans="2:39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15">
        <v>25</v>
      </c>
      <c r="N4" s="15"/>
      <c r="O4" s="4" t="s">
        <v>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5"/>
    </row>
    <row r="5" spans="2:39" x14ac:dyDescent="0.2">
      <c r="B5" s="3"/>
      <c r="C5" s="4"/>
      <c r="D5" s="4"/>
      <c r="E5" s="4"/>
      <c r="F5" s="15">
        <v>15</v>
      </c>
      <c r="G5" s="15"/>
      <c r="H5" s="4" t="s">
        <v>1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5">
        <v>26</v>
      </c>
      <c r="U5" s="15"/>
      <c r="V5" s="4" t="s">
        <v>1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5"/>
    </row>
    <row r="6" spans="2:39" x14ac:dyDescent="0.2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5"/>
    </row>
    <row r="7" spans="2:39" x14ac:dyDescent="0.2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</row>
    <row r="8" spans="2:39" x14ac:dyDescent="0.2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"/>
    </row>
    <row r="9" spans="2:39" x14ac:dyDescent="0.2">
      <c r="B9" s="3"/>
      <c r="C9" s="4"/>
      <c r="D9" s="4"/>
      <c r="E9" s="4"/>
      <c r="F9" s="4"/>
      <c r="G9" s="15">
        <v>1.8</v>
      </c>
      <c r="H9" s="15"/>
      <c r="I9" s="4" t="s">
        <v>0</v>
      </c>
      <c r="J9" s="4"/>
      <c r="K9" s="4"/>
      <c r="L9" s="4"/>
      <c r="M9" s="15">
        <v>4.5</v>
      </c>
      <c r="N9" s="15"/>
      <c r="O9" s="4" t="s">
        <v>0</v>
      </c>
      <c r="P9" s="4"/>
      <c r="Q9" s="4"/>
      <c r="R9" s="4"/>
      <c r="S9" s="15">
        <v>1.5</v>
      </c>
      <c r="T9" s="15"/>
      <c r="U9" s="4" t="s">
        <v>0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</row>
    <row r="10" spans="2:39" x14ac:dyDescent="0.2">
      <c r="B10" s="3"/>
      <c r="C10" s="4"/>
      <c r="D10" s="4"/>
      <c r="E10" s="4"/>
      <c r="F10" s="4"/>
      <c r="G10" s="4"/>
      <c r="H10" s="4"/>
      <c r="I10" s="6" t="s">
        <v>2</v>
      </c>
      <c r="J10" s="4"/>
      <c r="K10" s="4"/>
      <c r="L10" s="4"/>
      <c r="M10" s="4"/>
      <c r="N10" s="4"/>
      <c r="O10" s="4"/>
      <c r="P10" s="4"/>
      <c r="Q10" s="4"/>
      <c r="R10" s="6" t="s">
        <v>3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</row>
    <row r="11" spans="2:39" x14ac:dyDescent="0.2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16">
        <f>+G9+M9+S9</f>
        <v>7.8</v>
      </c>
      <c r="N11" s="16"/>
      <c r="O11" s="4" t="s"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</row>
    <row r="12" spans="2:39" x14ac:dyDescent="0.2">
      <c r="B12" s="3"/>
      <c r="C12" s="7" t="s">
        <v>13</v>
      </c>
      <c r="D12" s="4"/>
      <c r="E12" s="4"/>
      <c r="F12" s="4"/>
      <c r="G12" s="4"/>
      <c r="H12" s="4"/>
      <c r="I12" s="15">
        <v>0.35</v>
      </c>
      <c r="J12" s="15"/>
      <c r="K12" s="4" t="s">
        <v>0</v>
      </c>
      <c r="L12" s="4"/>
      <c r="M12" s="4"/>
      <c r="N12" s="4"/>
      <c r="O12" s="4"/>
      <c r="P12" s="4"/>
      <c r="Q12" s="4"/>
      <c r="R12" s="15">
        <v>0.4</v>
      </c>
      <c r="S12" s="15"/>
      <c r="T12" s="4" t="s">
        <v>0</v>
      </c>
      <c r="U12" s="7" t="s">
        <v>14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</row>
    <row r="13" spans="2:39" x14ac:dyDescent="0.2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</row>
    <row r="14" spans="2:39" x14ac:dyDescent="0.2">
      <c r="B14" s="3"/>
      <c r="C14" s="4" t="s">
        <v>19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M14" s="5"/>
    </row>
    <row r="15" spans="2:39" x14ac:dyDescent="0.2">
      <c r="B15" s="3"/>
      <c r="C15" s="4" t="s">
        <v>2</v>
      </c>
      <c r="D15" s="8" t="s">
        <v>4</v>
      </c>
      <c r="E15" s="16">
        <f>+M9</f>
        <v>4.5</v>
      </c>
      <c r="F15" s="16"/>
      <c r="G15" s="8" t="s">
        <v>5</v>
      </c>
      <c r="H15" s="16">
        <f>+T5</f>
        <v>26</v>
      </c>
      <c r="I15" s="16"/>
      <c r="J15" s="8" t="s">
        <v>4</v>
      </c>
      <c r="K15" s="16">
        <f>+S9</f>
        <v>1.5</v>
      </c>
      <c r="L15" s="16"/>
      <c r="M15" s="8" t="s">
        <v>4</v>
      </c>
      <c r="N15" s="16">
        <f>+S9/2</f>
        <v>0.75</v>
      </c>
      <c r="O15" s="16"/>
      <c r="P15" s="8" t="s">
        <v>6</v>
      </c>
      <c r="Q15" s="16">
        <f>+M4</f>
        <v>25</v>
      </c>
      <c r="R15" s="16"/>
      <c r="S15" s="8" t="s">
        <v>4</v>
      </c>
      <c r="T15" s="16">
        <f>+M9</f>
        <v>4.5</v>
      </c>
      <c r="U15" s="16"/>
      <c r="V15" s="8" t="s">
        <v>4</v>
      </c>
      <c r="W15" s="16">
        <f>+M9/2</f>
        <v>2.25</v>
      </c>
      <c r="X15" s="16"/>
      <c r="Y15" s="8" t="s">
        <v>6</v>
      </c>
      <c r="Z15" s="16">
        <f>+F5</f>
        <v>15</v>
      </c>
      <c r="AA15" s="16"/>
      <c r="AB15" s="8" t="s">
        <v>4</v>
      </c>
      <c r="AC15" s="16">
        <f>+G9</f>
        <v>1.8</v>
      </c>
      <c r="AD15" s="16"/>
      <c r="AE15" s="8" t="s">
        <v>4</v>
      </c>
      <c r="AF15" s="16">
        <f>+G9/2+M9</f>
        <v>5.4</v>
      </c>
      <c r="AG15" s="16"/>
      <c r="AH15" s="8" t="s">
        <v>7</v>
      </c>
      <c r="AI15" s="4">
        <v>0</v>
      </c>
      <c r="AM15" s="5"/>
    </row>
    <row r="16" spans="2:39" x14ac:dyDescent="0.2">
      <c r="B16" s="3"/>
      <c r="C16" s="4" t="s">
        <v>2</v>
      </c>
      <c r="D16" s="8" t="s">
        <v>7</v>
      </c>
      <c r="E16" s="16">
        <f>(Q15*T15*W15+Z15*AC15*AF15-H15*K15*N15)/E15</f>
        <v>82.15</v>
      </c>
      <c r="F16" s="16"/>
      <c r="G16" s="4" t="s">
        <v>8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M16" s="5"/>
    </row>
    <row r="17" spans="2:39" x14ac:dyDescent="0.2">
      <c r="B17" s="3"/>
      <c r="C17" s="4" t="s">
        <v>20</v>
      </c>
      <c r="D17" s="8"/>
      <c r="E17" s="8"/>
      <c r="F17" s="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M17" s="5"/>
    </row>
    <row r="18" spans="2:39" x14ac:dyDescent="0.2">
      <c r="B18" s="3"/>
      <c r="C18" s="16">
        <f>+F5</f>
        <v>15</v>
      </c>
      <c r="D18" s="16"/>
      <c r="E18" s="8" t="s">
        <v>4</v>
      </c>
      <c r="F18" s="16">
        <f>+G9</f>
        <v>1.8</v>
      </c>
      <c r="G18" s="16"/>
      <c r="H18" s="8" t="s">
        <v>5</v>
      </c>
      <c r="I18" s="16">
        <f>+M4</f>
        <v>25</v>
      </c>
      <c r="J18" s="16"/>
      <c r="K18" s="8" t="s">
        <v>4</v>
      </c>
      <c r="L18" s="16">
        <f>+M9</f>
        <v>4.5</v>
      </c>
      <c r="M18" s="16"/>
      <c r="N18" s="8" t="s">
        <v>5</v>
      </c>
      <c r="O18" s="16">
        <f>+T5</f>
        <v>26</v>
      </c>
      <c r="P18" s="16"/>
      <c r="Q18" s="8" t="s">
        <v>4</v>
      </c>
      <c r="R18" s="16">
        <f>+S9</f>
        <v>1.5</v>
      </c>
      <c r="S18" s="16"/>
      <c r="T18" s="8" t="s">
        <v>6</v>
      </c>
      <c r="U18" s="4" t="s">
        <v>2</v>
      </c>
      <c r="V18" s="8" t="s">
        <v>6</v>
      </c>
      <c r="W18" s="4" t="s">
        <v>3</v>
      </c>
      <c r="X18" s="8" t="s">
        <v>7</v>
      </c>
      <c r="Y18" s="4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M18" s="5"/>
    </row>
    <row r="19" spans="2:39" x14ac:dyDescent="0.2">
      <c r="B19" s="3"/>
      <c r="C19" s="4" t="s">
        <v>3</v>
      </c>
      <c r="D19" s="8" t="s">
        <v>7</v>
      </c>
      <c r="E19" s="16">
        <f>C18*F18+I18*L18+O18*R18-E16</f>
        <v>96.35</v>
      </c>
      <c r="F19" s="16"/>
      <c r="G19" s="4" t="s">
        <v>8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M19" s="5"/>
    </row>
    <row r="20" spans="2:39" x14ac:dyDescent="0.2">
      <c r="B20" s="3"/>
      <c r="C20" s="4" t="s">
        <v>21</v>
      </c>
      <c r="D20" s="8"/>
      <c r="E20" s="8"/>
      <c r="F20" s="8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M20" s="5"/>
    </row>
    <row r="21" spans="2:39" x14ac:dyDescent="0.2">
      <c r="B21" s="3"/>
      <c r="C21" s="16">
        <f>+F5</f>
        <v>15</v>
      </c>
      <c r="D21" s="16"/>
      <c r="E21" s="8" t="s">
        <v>4</v>
      </c>
      <c r="F21" s="16">
        <f>+G9</f>
        <v>1.8</v>
      </c>
      <c r="G21" s="16"/>
      <c r="H21" s="8" t="s">
        <v>6</v>
      </c>
      <c r="I21" s="16">
        <f>+E16</f>
        <v>82.15</v>
      </c>
      <c r="J21" s="16"/>
      <c r="K21" s="8" t="s">
        <v>5</v>
      </c>
      <c r="L21" s="16">
        <f>+M4</f>
        <v>25</v>
      </c>
      <c r="M21" s="16"/>
      <c r="N21" s="8" t="s">
        <v>4</v>
      </c>
      <c r="O21" s="8" t="s">
        <v>10</v>
      </c>
      <c r="P21" s="8" t="s">
        <v>7</v>
      </c>
      <c r="Q21" s="4">
        <v>0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M21" s="5"/>
    </row>
    <row r="22" spans="2:39" x14ac:dyDescent="0.2">
      <c r="B22" s="3"/>
      <c r="C22" s="4" t="s">
        <v>10</v>
      </c>
      <c r="D22" s="8" t="s">
        <v>7</v>
      </c>
      <c r="E22" s="16">
        <f>(+I21-C21*F21)/L21</f>
        <v>2.2060000000000004</v>
      </c>
      <c r="F22" s="16"/>
      <c r="G22" s="4" t="s"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M22" s="5"/>
    </row>
    <row r="23" spans="2:39" x14ac:dyDescent="0.2">
      <c r="B23" s="3"/>
      <c r="C23" s="16">
        <f>+F5</f>
        <v>15</v>
      </c>
      <c r="D23" s="16"/>
      <c r="E23" s="8" t="s">
        <v>4</v>
      </c>
      <c r="F23" s="16">
        <f>+G9</f>
        <v>1.8</v>
      </c>
      <c r="G23" s="16"/>
      <c r="H23" s="8" t="s">
        <v>4</v>
      </c>
      <c r="I23" s="16">
        <f>+G9/2+E22</f>
        <v>3.1060000000000003</v>
      </c>
      <c r="J23" s="16"/>
      <c r="K23" s="8" t="s">
        <v>5</v>
      </c>
      <c r="L23" s="16">
        <f>+M4</f>
        <v>25</v>
      </c>
      <c r="M23" s="16"/>
      <c r="N23" s="8" t="s">
        <v>4</v>
      </c>
      <c r="O23" s="16">
        <f>+E22</f>
        <v>2.2060000000000004</v>
      </c>
      <c r="P23" s="16"/>
      <c r="Q23" s="8" t="s">
        <v>4</v>
      </c>
      <c r="R23" s="16">
        <f>+O23/2</f>
        <v>1.1030000000000002</v>
      </c>
      <c r="S23" s="16"/>
      <c r="T23" s="8" t="s">
        <v>6</v>
      </c>
      <c r="U23" s="16">
        <f>+E16</f>
        <v>82.15</v>
      </c>
      <c r="V23" s="16"/>
      <c r="W23" s="8" t="s">
        <v>4</v>
      </c>
      <c r="X23" s="16">
        <f>+E22</f>
        <v>2.2060000000000004</v>
      </c>
      <c r="Y23" s="16"/>
      <c r="Z23" s="8" t="s">
        <v>5</v>
      </c>
      <c r="AA23" s="4" t="s">
        <v>11</v>
      </c>
      <c r="AB23" s="4"/>
      <c r="AC23" s="4">
        <v>0</v>
      </c>
      <c r="AD23" s="4"/>
      <c r="AE23" s="4"/>
      <c r="AF23" s="4"/>
      <c r="AG23" s="4"/>
      <c r="AH23" s="4"/>
      <c r="AI23" s="4"/>
      <c r="AM23" s="5"/>
    </row>
    <row r="24" spans="2:39" x14ac:dyDescent="0.2">
      <c r="B24" s="3"/>
      <c r="C24" s="9" t="s">
        <v>11</v>
      </c>
      <c r="D24" s="8"/>
      <c r="E24" s="16">
        <f>+U23*X23-L23*O23*R23-C23*F23*I23</f>
        <v>36.530450000000002</v>
      </c>
      <c r="F24" s="16"/>
      <c r="G24" s="9" t="s">
        <v>12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4"/>
      <c r="AA24" s="4"/>
      <c r="AB24" s="4"/>
      <c r="AC24" s="4"/>
      <c r="AD24" s="4"/>
      <c r="AE24" s="4"/>
      <c r="AF24" s="4"/>
      <c r="AG24" s="4"/>
      <c r="AH24" s="4"/>
      <c r="AI24" s="4"/>
      <c r="AM24" s="5"/>
    </row>
    <row r="25" spans="2:39" x14ac:dyDescent="0.2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5"/>
    </row>
    <row r="26" spans="2:39" x14ac:dyDescent="0.2">
      <c r="B26" s="3"/>
      <c r="C26" s="4"/>
      <c r="D26" s="4"/>
      <c r="E26" s="4"/>
      <c r="F26" s="4"/>
      <c r="G26" s="4"/>
      <c r="H26" s="4"/>
      <c r="I26" s="16">
        <f>+I41*G9/2</f>
        <v>24.3</v>
      </c>
      <c r="J26" s="16"/>
      <c r="K26" s="4" t="s">
        <v>12</v>
      </c>
      <c r="L26" s="4"/>
      <c r="M26" s="4"/>
      <c r="N26" s="4"/>
      <c r="O26" s="4"/>
      <c r="P26" s="4"/>
      <c r="Q26" s="4"/>
      <c r="R26" s="16">
        <f>+R34*S9/2</f>
        <v>29.25</v>
      </c>
      <c r="S26" s="16"/>
      <c r="T26" s="4" t="s">
        <v>12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5"/>
    </row>
    <row r="27" spans="2:39" x14ac:dyDescent="0.2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 t="s">
        <v>16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5"/>
    </row>
    <row r="28" spans="2:39" x14ac:dyDescent="0.2">
      <c r="B28" s="3"/>
      <c r="C28" s="4"/>
      <c r="D28" s="4"/>
      <c r="E28" s="4"/>
      <c r="F28" s="4"/>
      <c r="G28" s="16">
        <f>G40*(G9-I12/2)/2</f>
        <v>19.8046875</v>
      </c>
      <c r="H28" s="16"/>
      <c r="I28" s="16" t="s">
        <v>6</v>
      </c>
      <c r="J28" s="16"/>
      <c r="K28" s="16">
        <f>I26-(I34+K35)/2*I12/2</f>
        <v>15.0315625</v>
      </c>
      <c r="L28" s="16"/>
      <c r="M28" s="4" t="s">
        <v>12</v>
      </c>
      <c r="N28" s="4"/>
      <c r="O28" s="4"/>
      <c r="P28" s="16">
        <f>R26-(P40+R41)/2*R12/2</f>
        <v>18.28</v>
      </c>
      <c r="Q28" s="16"/>
      <c r="R28" s="16" t="s">
        <v>6</v>
      </c>
      <c r="S28" s="16"/>
      <c r="T28" s="16">
        <f>T35*(S9-R12/2)/2</f>
        <v>21.970000000000002</v>
      </c>
      <c r="U28" s="16"/>
      <c r="V28" s="4" t="s">
        <v>12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5"/>
    </row>
    <row r="29" spans="2:39" x14ac:dyDescent="0.2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5"/>
    </row>
    <row r="30" spans="2:39" x14ac:dyDescent="0.2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5"/>
    </row>
    <row r="31" spans="2:39" x14ac:dyDescent="0.2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 t="s">
        <v>5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16"/>
      <c r="AC31" s="16"/>
      <c r="AD31" s="4"/>
      <c r="AE31" s="4"/>
      <c r="AF31" s="4"/>
      <c r="AG31" s="4"/>
      <c r="AH31" s="4"/>
      <c r="AI31" s="4"/>
      <c r="AJ31" s="4"/>
      <c r="AK31" s="4"/>
      <c r="AL31" s="4"/>
      <c r="AM31" s="5"/>
    </row>
    <row r="32" spans="2:39" x14ac:dyDescent="0.2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 t="s">
        <v>15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5"/>
    </row>
    <row r="33" spans="2:39" x14ac:dyDescent="0.2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16">
        <f>+E24</f>
        <v>36.530450000000002</v>
      </c>
      <c r="N33" s="16"/>
      <c r="O33" s="4" t="s">
        <v>12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5"/>
    </row>
    <row r="34" spans="2:39" x14ac:dyDescent="0.2">
      <c r="B34" s="3"/>
      <c r="C34" s="4"/>
      <c r="D34" s="4"/>
      <c r="E34" s="4"/>
      <c r="F34" s="4"/>
      <c r="G34" s="4"/>
      <c r="H34" s="4"/>
      <c r="I34" s="16">
        <f>+E16-I41</f>
        <v>55.150000000000006</v>
      </c>
      <c r="J34" s="16"/>
      <c r="K34" s="4" t="s">
        <v>8</v>
      </c>
      <c r="L34" s="4"/>
      <c r="M34" s="4"/>
      <c r="N34" s="4"/>
      <c r="O34" s="4"/>
      <c r="P34" s="4"/>
      <c r="Q34" s="4"/>
      <c r="R34" s="16">
        <f>+T5*S9</f>
        <v>39</v>
      </c>
      <c r="S34" s="16"/>
      <c r="T34" s="4" t="s">
        <v>8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13" t="s">
        <v>0</v>
      </c>
      <c r="AK34" s="4"/>
      <c r="AL34" s="4"/>
      <c r="AM34" s="5"/>
    </row>
    <row r="35" spans="2:39" x14ac:dyDescent="0.2">
      <c r="B35" s="3"/>
      <c r="C35" s="4"/>
      <c r="D35" s="4"/>
      <c r="E35" s="4"/>
      <c r="F35" s="4"/>
      <c r="G35" s="4"/>
      <c r="H35" s="4"/>
      <c r="I35" s="4"/>
      <c r="J35" s="4"/>
      <c r="K35" s="16">
        <f>I34*(K42-I12/2)/K42</f>
        <v>50.775000000000013</v>
      </c>
      <c r="L35" s="16"/>
      <c r="M35" s="4" t="s">
        <v>8</v>
      </c>
      <c r="N35" s="4"/>
      <c r="O35" s="4"/>
      <c r="P35" s="4"/>
      <c r="Q35" s="4"/>
      <c r="R35" s="4"/>
      <c r="S35" s="4"/>
      <c r="T35" s="16">
        <f>R34*(S9-R12/2)/S9</f>
        <v>33.800000000000004</v>
      </c>
      <c r="U35" s="16"/>
      <c r="V35" s="4" t="s">
        <v>8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20">
        <v>0.56000000000000005</v>
      </c>
      <c r="AK35" s="4"/>
      <c r="AL35" s="4"/>
      <c r="AM35" s="5"/>
    </row>
    <row r="36" spans="2:39" x14ac:dyDescent="0.2">
      <c r="B36" s="3"/>
      <c r="C36" s="4"/>
      <c r="D36" s="4"/>
      <c r="E36" s="4"/>
      <c r="F36" s="4"/>
      <c r="G36" s="4"/>
      <c r="H36" s="4"/>
      <c r="I36" s="4"/>
      <c r="J36" s="8" t="s">
        <v>5</v>
      </c>
      <c r="K36" s="4"/>
      <c r="L36" s="4"/>
      <c r="M36" s="4"/>
      <c r="N36" s="4"/>
      <c r="O36" s="4"/>
      <c r="P36" s="4"/>
      <c r="Q36" s="4"/>
      <c r="R36" s="4"/>
      <c r="S36" s="8" t="s">
        <v>5</v>
      </c>
      <c r="T36" s="4"/>
      <c r="U36" s="4"/>
      <c r="V36" s="4"/>
      <c r="W36" s="4" t="s">
        <v>17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20"/>
      <c r="AK36" s="4"/>
      <c r="AL36" s="4"/>
      <c r="AM36" s="5"/>
    </row>
    <row r="37" spans="2:39" x14ac:dyDescent="0.2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20"/>
      <c r="AK37" s="4"/>
      <c r="AL37" s="4"/>
      <c r="AM37" s="5"/>
    </row>
    <row r="38" spans="2:39" x14ac:dyDescent="0.2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21" t="s">
        <v>24</v>
      </c>
      <c r="AK38" s="4"/>
      <c r="AL38" s="4"/>
      <c r="AM38" s="5"/>
    </row>
    <row r="39" spans="2:39" x14ac:dyDescent="0.2">
      <c r="B39" s="3"/>
      <c r="C39" s="4"/>
      <c r="D39" s="4"/>
      <c r="E39" s="4"/>
      <c r="F39" s="4"/>
      <c r="G39" s="4"/>
      <c r="H39" s="4"/>
      <c r="I39" s="4" t="s">
        <v>6</v>
      </c>
      <c r="J39" s="4"/>
      <c r="K39" s="4"/>
      <c r="L39" s="4"/>
      <c r="M39" s="4"/>
      <c r="N39" s="4"/>
      <c r="O39" s="4"/>
      <c r="P39" s="4"/>
      <c r="Q39" s="4"/>
      <c r="R39" s="4" t="s">
        <v>6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21"/>
      <c r="AK39" s="4"/>
      <c r="AL39" s="4"/>
      <c r="AM39" s="5"/>
    </row>
    <row r="40" spans="2:39" x14ac:dyDescent="0.2">
      <c r="B40" s="3"/>
      <c r="C40" s="4"/>
      <c r="D40" s="4"/>
      <c r="E40" s="4"/>
      <c r="F40" s="4"/>
      <c r="G40" s="16">
        <f>I41*(G9-I12/2)/G9</f>
        <v>24.375</v>
      </c>
      <c r="H40" s="16"/>
      <c r="I40" s="4" t="s">
        <v>8</v>
      </c>
      <c r="J40" s="4"/>
      <c r="K40" s="4"/>
      <c r="L40" s="4"/>
      <c r="M40" s="4"/>
      <c r="N40" s="4"/>
      <c r="O40" s="4"/>
      <c r="P40" s="16">
        <f>R41*(M9-K42-R12/2)/(M9-K42)</f>
        <v>52.349999999999987</v>
      </c>
      <c r="Q40" s="16"/>
      <c r="R40" s="4" t="s">
        <v>8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5"/>
    </row>
    <row r="41" spans="2:39" x14ac:dyDescent="0.2">
      <c r="B41" s="3"/>
      <c r="C41" s="4"/>
      <c r="D41" s="4"/>
      <c r="E41" s="4"/>
      <c r="F41" s="4"/>
      <c r="G41" s="4"/>
      <c r="H41" s="4"/>
      <c r="I41" s="16">
        <f>F5*G9</f>
        <v>27</v>
      </c>
      <c r="J41" s="16"/>
      <c r="K41" s="4" t="s">
        <v>8</v>
      </c>
      <c r="L41" s="4"/>
      <c r="M41" s="4"/>
      <c r="N41" s="4"/>
      <c r="O41" s="4"/>
      <c r="P41" s="4"/>
      <c r="Q41" s="4"/>
      <c r="R41" s="16">
        <f>+E19-R34</f>
        <v>57.349999999999994</v>
      </c>
      <c r="S41" s="16"/>
      <c r="T41" s="4" t="s">
        <v>8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5"/>
    </row>
    <row r="42" spans="2:39" x14ac:dyDescent="0.2">
      <c r="B42" s="3"/>
      <c r="C42" s="4"/>
      <c r="D42" s="4"/>
      <c r="E42" s="4"/>
      <c r="F42" s="4"/>
      <c r="G42" s="4"/>
      <c r="H42" s="4"/>
      <c r="I42" s="4"/>
      <c r="J42" s="4" t="s">
        <v>9</v>
      </c>
      <c r="K42" s="16">
        <f>+E22</f>
        <v>2.2060000000000004</v>
      </c>
      <c r="L42" s="16"/>
      <c r="M42" s="4" t="s"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5"/>
    </row>
    <row r="43" spans="2:39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</row>
    <row r="44" spans="2:39" x14ac:dyDescent="0.2">
      <c r="B44" s="3"/>
      <c r="C44" s="4" t="s">
        <v>29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5"/>
    </row>
    <row r="45" spans="2:39" x14ac:dyDescent="0.2">
      <c r="B45" s="3"/>
      <c r="C45" s="4" t="s">
        <v>23</v>
      </c>
      <c r="D45" s="4"/>
      <c r="E45" s="4"/>
      <c r="F45" s="16">
        <f>I34*(K42-I12/2-AJ35)/K42</f>
        <v>36.775000000000013</v>
      </c>
      <c r="G45" s="16"/>
      <c r="H45" s="4" t="s">
        <v>8</v>
      </c>
      <c r="I45" s="4"/>
      <c r="J45" s="4"/>
      <c r="K45" s="4"/>
      <c r="L45" s="4"/>
      <c r="M45" s="4" t="s">
        <v>25</v>
      </c>
      <c r="N45" s="4"/>
      <c r="O45" s="4"/>
      <c r="P45" s="16">
        <f>R41*(M9-K42-R12/2-AJ35)/(M9-K42)</f>
        <v>38.349999999999987</v>
      </c>
      <c r="Q45" s="16"/>
      <c r="R45" s="4" t="s">
        <v>8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5"/>
    </row>
    <row r="46" spans="2:39" x14ac:dyDescent="0.2">
      <c r="B46" s="3"/>
      <c r="C46" s="4" t="s">
        <v>30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5"/>
    </row>
    <row r="47" spans="2:39" x14ac:dyDescent="0.2">
      <c r="B47" s="3"/>
      <c r="C47" s="4" t="s">
        <v>26</v>
      </c>
      <c r="D47" s="4"/>
      <c r="E47" s="4"/>
      <c r="F47" s="4"/>
      <c r="G47" s="4"/>
      <c r="H47" s="22">
        <f>+I26</f>
        <v>24.3</v>
      </c>
      <c r="I47" s="22"/>
      <c r="J47" s="14" t="s">
        <v>6</v>
      </c>
      <c r="K47" s="16">
        <f>MIN(I41,I34)</f>
        <v>27</v>
      </c>
      <c r="L47" s="16"/>
      <c r="M47" s="8" t="s">
        <v>4</v>
      </c>
      <c r="N47" s="16">
        <f>+I12</f>
        <v>0.35</v>
      </c>
      <c r="O47" s="16"/>
      <c r="P47" s="4" t="s">
        <v>27</v>
      </c>
      <c r="Q47" s="4">
        <v>3</v>
      </c>
      <c r="R47" s="8" t="s">
        <v>7</v>
      </c>
      <c r="S47" s="16">
        <f>H47-K47*N47/Q47</f>
        <v>21.150000000000002</v>
      </c>
      <c r="T47" s="16"/>
      <c r="U47" s="4" t="s">
        <v>12</v>
      </c>
      <c r="V47" s="4"/>
      <c r="W47" s="4"/>
      <c r="X47" s="4"/>
      <c r="Y47" s="4"/>
      <c r="AK47" s="4"/>
      <c r="AL47" s="4"/>
      <c r="AM47" s="5"/>
    </row>
    <row r="48" spans="2:39" x14ac:dyDescent="0.2">
      <c r="B48" s="3"/>
      <c r="C48" s="4" t="s">
        <v>28</v>
      </c>
      <c r="D48" s="4"/>
      <c r="E48" s="4"/>
      <c r="F48" s="4"/>
      <c r="G48" s="4"/>
      <c r="H48" s="22">
        <f>+R26</f>
        <v>29.25</v>
      </c>
      <c r="I48" s="22"/>
      <c r="J48" s="14" t="s">
        <v>6</v>
      </c>
      <c r="K48" s="16">
        <f>MIN(R41,R34)</f>
        <v>39</v>
      </c>
      <c r="L48" s="16"/>
      <c r="M48" s="8" t="s">
        <v>4</v>
      </c>
      <c r="N48" s="16">
        <f>+R12</f>
        <v>0.4</v>
      </c>
      <c r="O48" s="16"/>
      <c r="P48" s="4" t="s">
        <v>27</v>
      </c>
      <c r="Q48" s="4">
        <v>3</v>
      </c>
      <c r="R48" s="8" t="s">
        <v>7</v>
      </c>
      <c r="S48" s="16">
        <f>H48-K48*N48/Q48</f>
        <v>24.05</v>
      </c>
      <c r="T48" s="16"/>
      <c r="U48" s="4" t="s">
        <v>12</v>
      </c>
      <c r="V48" s="4"/>
      <c r="W48" s="4"/>
      <c r="X48" s="4"/>
      <c r="Y48" s="4"/>
      <c r="AK48" s="4"/>
      <c r="AL48" s="4"/>
      <c r="AM48" s="5"/>
    </row>
    <row r="49" spans="2:39" x14ac:dyDescent="0.2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5"/>
    </row>
    <row r="50" spans="2:39" ht="12" thickBot="1" x14ac:dyDescent="0.25"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2"/>
    </row>
  </sheetData>
  <sheetProtection algorithmName="SHA-512" hashValue="7QrDOH8G2gAd7rzU6BpRU9xwS2SBd+FFx1k66FhYAmm1wfFN1qqFyJ0mhZaJkcvW4Y7hDrK0CTxLQ61FaAyDKQ==" saltValue="wL/6Ktza2+VvOOgBR/CnUQ==" spinCount="100000" sheet="1" objects="1" scenarios="1"/>
  <mergeCells count="73">
    <mergeCell ref="K48:L48"/>
    <mergeCell ref="N48:O48"/>
    <mergeCell ref="S48:T48"/>
    <mergeCell ref="F45:G45"/>
    <mergeCell ref="AJ35:AJ37"/>
    <mergeCell ref="AJ38:AJ39"/>
    <mergeCell ref="P45:Q45"/>
    <mergeCell ref="K47:L47"/>
    <mergeCell ref="N47:O47"/>
    <mergeCell ref="S47:T47"/>
    <mergeCell ref="K42:L42"/>
    <mergeCell ref="H47:I47"/>
    <mergeCell ref="H48:I48"/>
    <mergeCell ref="B2:AM2"/>
    <mergeCell ref="P40:Q40"/>
    <mergeCell ref="G40:H40"/>
    <mergeCell ref="T35:U35"/>
    <mergeCell ref="P28:Q28"/>
    <mergeCell ref="T28:U28"/>
    <mergeCell ref="K28:L28"/>
    <mergeCell ref="G28:H28"/>
    <mergeCell ref="R23:S23"/>
    <mergeCell ref="U23:V23"/>
    <mergeCell ref="X23:Y23"/>
    <mergeCell ref="E24:F24"/>
    <mergeCell ref="I28:J28"/>
    <mergeCell ref="R28:S28"/>
    <mergeCell ref="E19:F19"/>
    <mergeCell ref="C21:D21"/>
    <mergeCell ref="F21:G21"/>
    <mergeCell ref="I21:J21"/>
    <mergeCell ref="L21:M21"/>
    <mergeCell ref="E22:F22"/>
    <mergeCell ref="I34:J34"/>
    <mergeCell ref="I41:J41"/>
    <mergeCell ref="R41:S41"/>
    <mergeCell ref="R34:S34"/>
    <mergeCell ref="C23:D23"/>
    <mergeCell ref="F23:G23"/>
    <mergeCell ref="I23:J23"/>
    <mergeCell ref="L23:M23"/>
    <mergeCell ref="I26:J26"/>
    <mergeCell ref="R26:S26"/>
    <mergeCell ref="O23:P23"/>
    <mergeCell ref="K35:L35"/>
    <mergeCell ref="AF15:AG15"/>
    <mergeCell ref="Q15:R15"/>
    <mergeCell ref="T15:U15"/>
    <mergeCell ref="M33:N33"/>
    <mergeCell ref="AB31:AC31"/>
    <mergeCell ref="C18:D18"/>
    <mergeCell ref="F18:G18"/>
    <mergeCell ref="I18:J18"/>
    <mergeCell ref="L18:M18"/>
    <mergeCell ref="O18:P18"/>
    <mergeCell ref="R12:S12"/>
    <mergeCell ref="R18:S18"/>
    <mergeCell ref="W15:X15"/>
    <mergeCell ref="Z15:AA15"/>
    <mergeCell ref="AC15:AD15"/>
    <mergeCell ref="E16:F16"/>
    <mergeCell ref="N15:O15"/>
    <mergeCell ref="M11:N11"/>
    <mergeCell ref="E15:F15"/>
    <mergeCell ref="H15:I15"/>
    <mergeCell ref="K15:L15"/>
    <mergeCell ref="I12:J12"/>
    <mergeCell ref="G9:H9"/>
    <mergeCell ref="M9:N9"/>
    <mergeCell ref="S9:T9"/>
    <mergeCell ref="F5:G5"/>
    <mergeCell ref="M4:N4"/>
    <mergeCell ref="T5:U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2017-11-01T07:58:39Z</dcterms:created>
  <dcterms:modified xsi:type="dcterms:W3CDTF">2017-11-02T07:28:03Z</dcterms:modified>
</cp:coreProperties>
</file>