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Gurcan Dosyalar\ozel\satis\yeni_yönetmelige_gore_hesaplar(sifreli)\cesitli_hesaplamalar\"/>
    </mc:Choice>
  </mc:AlternateContent>
  <xr:revisionPtr revIDLastSave="0" documentId="13_ncr:1_{2EAC286F-FA42-43DC-B55D-1060779BC754}" xr6:coauthVersionLast="47" xr6:coauthVersionMax="47" xr10:uidLastSave="{00000000-0000-0000-0000-000000000000}"/>
  <bookViews>
    <workbookView xWindow="-120" yWindow="-120" windowWidth="29040" windowHeight="15840" xr2:uid="{B80B3A54-7A4D-46F0-BF45-2B17222145F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K125" i="1" l="1"/>
  <c r="V122" i="1"/>
  <c r="Q126" i="1"/>
  <c r="Z126" i="1" s="1"/>
  <c r="W125" i="1"/>
  <c r="AE125" i="1" s="1"/>
  <c r="M123" i="1"/>
  <c r="Q122" i="1"/>
  <c r="Z122" i="1" s="1"/>
  <c r="R123" i="1" s="1"/>
  <c r="Q119" i="1"/>
  <c r="Z119" i="1" s="1"/>
  <c r="AK118" i="1"/>
  <c r="W118" i="1"/>
  <c r="M116" i="1"/>
  <c r="V115" i="1"/>
  <c r="Q115" i="1"/>
  <c r="AO125" i="1" l="1"/>
  <c r="G127" i="1" s="1"/>
  <c r="V123" i="1"/>
  <c r="AE118" i="1"/>
  <c r="AO118" i="1" s="1"/>
  <c r="G120" i="1" s="1"/>
  <c r="Z115" i="1"/>
  <c r="R116" i="1" s="1"/>
  <c r="V116" i="1" s="1"/>
  <c r="E57" i="1" l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56" i="1"/>
  <c r="AQ88" i="1" l="1"/>
  <c r="S88" i="1"/>
  <c r="W88" i="1"/>
  <c r="S87" i="1"/>
  <c r="AQ87" i="1"/>
  <c r="W87" i="1"/>
  <c r="W94" i="1"/>
  <c r="AQ94" i="1"/>
  <c r="S94" i="1"/>
  <c r="W86" i="1"/>
  <c r="AQ86" i="1"/>
  <c r="S86" i="1"/>
  <c r="S93" i="1"/>
  <c r="W93" i="1"/>
  <c r="AQ93" i="1"/>
  <c r="AQ96" i="1"/>
  <c r="S96" i="1"/>
  <c r="W96" i="1"/>
  <c r="S76" i="1"/>
  <c r="AQ95" i="1"/>
  <c r="W95" i="1"/>
  <c r="S95" i="1"/>
  <c r="W91" i="1"/>
  <c r="S91" i="1"/>
  <c r="AQ91" i="1"/>
  <c r="AQ98" i="1"/>
  <c r="S98" i="1"/>
  <c r="W98" i="1"/>
  <c r="AQ90" i="1"/>
  <c r="S90" i="1"/>
  <c r="W90" i="1"/>
  <c r="AQ58" i="1"/>
  <c r="S92" i="1"/>
  <c r="W92" i="1"/>
  <c r="AQ92" i="1"/>
  <c r="AQ97" i="1"/>
  <c r="S97" i="1"/>
  <c r="W97" i="1"/>
  <c r="W89" i="1"/>
  <c r="AQ89" i="1"/>
  <c r="S89" i="1"/>
  <c r="AG90" i="1"/>
  <c r="BL90" i="1"/>
  <c r="BK89" i="1"/>
  <c r="BL89" i="1"/>
  <c r="AA72" i="1"/>
  <c r="BL72" i="1"/>
  <c r="BK87" i="1"/>
  <c r="BL87" i="1"/>
  <c r="AA63" i="1"/>
  <c r="BL63" i="1"/>
  <c r="BJ78" i="1"/>
  <c r="BL78" i="1"/>
  <c r="AY93" i="1"/>
  <c r="BL93" i="1"/>
  <c r="AY61" i="1"/>
  <c r="BL61" i="1"/>
  <c r="BJ98" i="1"/>
  <c r="BL98" i="1"/>
  <c r="N74" i="1"/>
  <c r="S74" i="1" s="1"/>
  <c r="BL74" i="1"/>
  <c r="AG97" i="1"/>
  <c r="BL97" i="1"/>
  <c r="N81" i="1"/>
  <c r="S81" i="1" s="1"/>
  <c r="BL81" i="1"/>
  <c r="N65" i="1"/>
  <c r="W65" i="1" s="1"/>
  <c r="BL65" i="1"/>
  <c r="BJ88" i="1"/>
  <c r="BL88" i="1"/>
  <c r="AA80" i="1"/>
  <c r="BL80" i="1"/>
  <c r="BK95" i="1"/>
  <c r="BL95" i="1"/>
  <c r="AA79" i="1"/>
  <c r="BL79" i="1"/>
  <c r="AA71" i="1"/>
  <c r="BL71" i="1"/>
  <c r="BE94" i="1"/>
  <c r="BL94" i="1"/>
  <c r="BE86" i="1"/>
  <c r="BL86" i="1"/>
  <c r="BJ62" i="1"/>
  <c r="BL62" i="1"/>
  <c r="AY85" i="1"/>
  <c r="BL85" i="1"/>
  <c r="BJ92" i="1"/>
  <c r="BL92" i="1"/>
  <c r="AY84" i="1"/>
  <c r="BL84" i="1"/>
  <c r="AY76" i="1"/>
  <c r="BL76" i="1"/>
  <c r="AY68" i="1"/>
  <c r="BL68" i="1"/>
  <c r="N58" i="1"/>
  <c r="W58" i="1" s="1"/>
  <c r="BL58" i="1"/>
  <c r="BJ96" i="1"/>
  <c r="BL96" i="1"/>
  <c r="BJ56" i="1"/>
  <c r="BL56" i="1"/>
  <c r="BK91" i="1"/>
  <c r="BL91" i="1"/>
  <c r="BK75" i="1"/>
  <c r="BL75" i="1"/>
  <c r="BK67" i="1"/>
  <c r="BL67" i="1"/>
  <c r="BK59" i="1"/>
  <c r="BL59" i="1"/>
  <c r="N66" i="1"/>
  <c r="S66" i="1" s="1"/>
  <c r="BL66" i="1"/>
  <c r="BK83" i="1"/>
  <c r="BL83" i="1"/>
  <c r="N82" i="1"/>
  <c r="S82" i="1" s="1"/>
  <c r="BL82" i="1"/>
  <c r="AY77" i="1"/>
  <c r="BL77" i="1"/>
  <c r="N73" i="1"/>
  <c r="W73" i="1" s="1"/>
  <c r="BL73" i="1"/>
  <c r="BJ70" i="1"/>
  <c r="BL70" i="1"/>
  <c r="AY69" i="1"/>
  <c r="BL69" i="1"/>
  <c r="AA64" i="1"/>
  <c r="BL64" i="1"/>
  <c r="AY60" i="1"/>
  <c r="BL60" i="1"/>
  <c r="N57" i="1"/>
  <c r="W57" i="1" s="1"/>
  <c r="BL57" i="1"/>
  <c r="AU91" i="1"/>
  <c r="AU95" i="1"/>
  <c r="AU88" i="1"/>
  <c r="AU92" i="1"/>
  <c r="AU96" i="1"/>
  <c r="AU87" i="1"/>
  <c r="AU89" i="1"/>
  <c r="AU93" i="1"/>
  <c r="AU97" i="1"/>
  <c r="AU86" i="1"/>
  <c r="AU90" i="1"/>
  <c r="AU94" i="1"/>
  <c r="AU98" i="1"/>
  <c r="BJ97" i="1"/>
  <c r="BJ85" i="1"/>
  <c r="BJ77" i="1"/>
  <c r="BJ69" i="1"/>
  <c r="BJ61" i="1"/>
  <c r="BK94" i="1"/>
  <c r="BK82" i="1"/>
  <c r="BK74" i="1"/>
  <c r="BK66" i="1"/>
  <c r="BK58" i="1"/>
  <c r="AL94" i="1"/>
  <c r="AL86" i="1"/>
  <c r="AL78" i="1"/>
  <c r="AU78" i="1" s="1"/>
  <c r="AL70" i="1"/>
  <c r="AU70" i="1" s="1"/>
  <c r="AL62" i="1"/>
  <c r="AQ62" i="1" s="1"/>
  <c r="N96" i="1"/>
  <c r="N88" i="1"/>
  <c r="N80" i="1"/>
  <c r="S80" i="1" s="1"/>
  <c r="N72" i="1"/>
  <c r="W72" i="1" s="1"/>
  <c r="N64" i="1"/>
  <c r="S64" i="1" s="1"/>
  <c r="AY56" i="1"/>
  <c r="AY91" i="1"/>
  <c r="AY83" i="1"/>
  <c r="AY75" i="1"/>
  <c r="AY67" i="1"/>
  <c r="AY59" i="1"/>
  <c r="AA94" i="1"/>
  <c r="AA86" i="1"/>
  <c r="AA78" i="1"/>
  <c r="AA70" i="1"/>
  <c r="AA62" i="1"/>
  <c r="AG96" i="1"/>
  <c r="AG88" i="1"/>
  <c r="BE93" i="1"/>
  <c r="BJ94" i="1"/>
  <c r="BJ84" i="1"/>
  <c r="BJ76" i="1"/>
  <c r="BJ68" i="1"/>
  <c r="BJ60" i="1"/>
  <c r="BK93" i="1"/>
  <c r="BK81" i="1"/>
  <c r="BK73" i="1"/>
  <c r="BK65" i="1"/>
  <c r="BK57" i="1"/>
  <c r="AL93" i="1"/>
  <c r="AL85" i="1"/>
  <c r="AQ85" i="1" s="1"/>
  <c r="AL77" i="1"/>
  <c r="AQ77" i="1" s="1"/>
  <c r="AL69" i="1"/>
  <c r="AU69" i="1" s="1"/>
  <c r="AL61" i="1"/>
  <c r="AQ61" i="1" s="1"/>
  <c r="N95" i="1"/>
  <c r="N87" i="1"/>
  <c r="N79" i="1"/>
  <c r="W79" i="1" s="1"/>
  <c r="N71" i="1"/>
  <c r="S71" i="1" s="1"/>
  <c r="N63" i="1"/>
  <c r="W63" i="1" s="1"/>
  <c r="AY98" i="1"/>
  <c r="AY90" i="1"/>
  <c r="AY82" i="1"/>
  <c r="AY74" i="1"/>
  <c r="AY66" i="1"/>
  <c r="AY58" i="1"/>
  <c r="AA93" i="1"/>
  <c r="AA85" i="1"/>
  <c r="AA77" i="1"/>
  <c r="AA69" i="1"/>
  <c r="AA61" i="1"/>
  <c r="AG95" i="1"/>
  <c r="AG87" i="1"/>
  <c r="BE92" i="1"/>
  <c r="BJ93" i="1"/>
  <c r="BJ83" i="1"/>
  <c r="BJ75" i="1"/>
  <c r="BJ67" i="1"/>
  <c r="BJ59" i="1"/>
  <c r="BK92" i="1"/>
  <c r="BK80" i="1"/>
  <c r="BK72" i="1"/>
  <c r="BK64" i="1"/>
  <c r="N56" i="1"/>
  <c r="W56" i="1" s="1"/>
  <c r="AL92" i="1"/>
  <c r="AL84" i="1"/>
  <c r="AQ84" i="1" s="1"/>
  <c r="AL76" i="1"/>
  <c r="AU76" i="1" s="1"/>
  <c r="AL68" i="1"/>
  <c r="AU68" i="1" s="1"/>
  <c r="AL60" i="1"/>
  <c r="AU60" i="1" s="1"/>
  <c r="N94" i="1"/>
  <c r="N86" i="1"/>
  <c r="N78" i="1"/>
  <c r="W78" i="1" s="1"/>
  <c r="N70" i="1"/>
  <c r="W70" i="1" s="1"/>
  <c r="N62" i="1"/>
  <c r="W62" i="1" s="1"/>
  <c r="AY97" i="1"/>
  <c r="AY89" i="1"/>
  <c r="AY81" i="1"/>
  <c r="AY73" i="1"/>
  <c r="AY65" i="1"/>
  <c r="AY57" i="1"/>
  <c r="AA92" i="1"/>
  <c r="AA84" i="1"/>
  <c r="AA76" i="1"/>
  <c r="AA68" i="1"/>
  <c r="AA60" i="1"/>
  <c r="AG94" i="1"/>
  <c r="AG86" i="1"/>
  <c r="BE91" i="1"/>
  <c r="BJ91" i="1"/>
  <c r="BJ82" i="1"/>
  <c r="BJ74" i="1"/>
  <c r="BJ66" i="1"/>
  <c r="BJ58" i="1"/>
  <c r="BK90" i="1"/>
  <c r="BK79" i="1"/>
  <c r="BK71" i="1"/>
  <c r="BK63" i="1"/>
  <c r="AL56" i="1"/>
  <c r="AQ56" i="1" s="1"/>
  <c r="AL91" i="1"/>
  <c r="AL83" i="1"/>
  <c r="AQ83" i="1" s="1"/>
  <c r="AL75" i="1"/>
  <c r="AQ75" i="1" s="1"/>
  <c r="AL67" i="1"/>
  <c r="AQ67" i="1" s="1"/>
  <c r="AL59" i="1"/>
  <c r="AQ59" i="1" s="1"/>
  <c r="N93" i="1"/>
  <c r="N85" i="1"/>
  <c r="S85" i="1" s="1"/>
  <c r="N77" i="1"/>
  <c r="W77" i="1" s="1"/>
  <c r="N69" i="1"/>
  <c r="S69" i="1" s="1"/>
  <c r="N61" i="1"/>
  <c r="S61" i="1" s="1"/>
  <c r="AY96" i="1"/>
  <c r="AY88" i="1"/>
  <c r="AY80" i="1"/>
  <c r="AY72" i="1"/>
  <c r="AY64" i="1"/>
  <c r="AA56" i="1"/>
  <c r="AA91" i="1"/>
  <c r="AA83" i="1"/>
  <c r="AA75" i="1"/>
  <c r="AA67" i="1"/>
  <c r="AA59" i="1"/>
  <c r="AG93" i="1"/>
  <c r="BE98" i="1"/>
  <c r="BE90" i="1"/>
  <c r="BJ90" i="1"/>
  <c r="BJ81" i="1"/>
  <c r="BJ73" i="1"/>
  <c r="BJ65" i="1"/>
  <c r="BJ57" i="1"/>
  <c r="BK86" i="1"/>
  <c r="BK78" i="1"/>
  <c r="BK70" i="1"/>
  <c r="BK62" i="1"/>
  <c r="AL98" i="1"/>
  <c r="AL90" i="1"/>
  <c r="AL82" i="1"/>
  <c r="AQ82" i="1" s="1"/>
  <c r="AL74" i="1"/>
  <c r="AU74" i="1" s="1"/>
  <c r="AL66" i="1"/>
  <c r="AU66" i="1" s="1"/>
  <c r="AL58" i="1"/>
  <c r="N92" i="1"/>
  <c r="N84" i="1"/>
  <c r="S84" i="1" s="1"/>
  <c r="N76" i="1"/>
  <c r="W76" i="1" s="1"/>
  <c r="N68" i="1"/>
  <c r="S68" i="1" s="1"/>
  <c r="N60" i="1"/>
  <c r="S60" i="1" s="1"/>
  <c r="AY95" i="1"/>
  <c r="AY87" i="1"/>
  <c r="AY79" i="1"/>
  <c r="AY71" i="1"/>
  <c r="AY63" i="1"/>
  <c r="AA98" i="1"/>
  <c r="AA90" i="1"/>
  <c r="AA82" i="1"/>
  <c r="AA74" i="1"/>
  <c r="AA66" i="1"/>
  <c r="AA58" i="1"/>
  <c r="AG92" i="1"/>
  <c r="BE97" i="1"/>
  <c r="BE89" i="1"/>
  <c r="BJ89" i="1"/>
  <c r="BJ80" i="1"/>
  <c r="BJ72" i="1"/>
  <c r="BJ64" i="1"/>
  <c r="BK56" i="1"/>
  <c r="BK85" i="1"/>
  <c r="BK77" i="1"/>
  <c r="BK69" i="1"/>
  <c r="BK61" i="1"/>
  <c r="AL97" i="1"/>
  <c r="AL89" i="1"/>
  <c r="AL81" i="1"/>
  <c r="AQ81" i="1" s="1"/>
  <c r="AL73" i="1"/>
  <c r="AU73" i="1" s="1"/>
  <c r="AL65" i="1"/>
  <c r="AU65" i="1" s="1"/>
  <c r="AL57" i="1"/>
  <c r="AQ57" i="1" s="1"/>
  <c r="N91" i="1"/>
  <c r="N83" i="1"/>
  <c r="W83" i="1" s="1"/>
  <c r="N75" i="1"/>
  <c r="W75" i="1" s="1"/>
  <c r="N67" i="1"/>
  <c r="S67" i="1" s="1"/>
  <c r="N59" i="1"/>
  <c r="W59" i="1" s="1"/>
  <c r="AY94" i="1"/>
  <c r="AY86" i="1"/>
  <c r="AY78" i="1"/>
  <c r="AY70" i="1"/>
  <c r="AY62" i="1"/>
  <c r="AA97" i="1"/>
  <c r="AA89" i="1"/>
  <c r="AA81" i="1"/>
  <c r="AA73" i="1"/>
  <c r="AA65" i="1"/>
  <c r="AA57" i="1"/>
  <c r="AG91" i="1"/>
  <c r="BE96" i="1"/>
  <c r="BE88" i="1"/>
  <c r="BJ87" i="1"/>
  <c r="BJ79" i="1"/>
  <c r="BJ71" i="1"/>
  <c r="BJ63" i="1"/>
  <c r="BK98" i="1"/>
  <c r="BK84" i="1"/>
  <c r="BK76" i="1"/>
  <c r="BK68" i="1"/>
  <c r="BK60" i="1"/>
  <c r="AL96" i="1"/>
  <c r="AL88" i="1"/>
  <c r="AL80" i="1"/>
  <c r="AU80" i="1" s="1"/>
  <c r="AL72" i="1"/>
  <c r="AU72" i="1" s="1"/>
  <c r="AL64" i="1"/>
  <c r="AU64" i="1" s="1"/>
  <c r="N98" i="1"/>
  <c r="N90" i="1"/>
  <c r="AA96" i="1"/>
  <c r="AA88" i="1"/>
  <c r="AG98" i="1"/>
  <c r="BE95" i="1"/>
  <c r="BE87" i="1"/>
  <c r="BJ86" i="1"/>
  <c r="BK97" i="1"/>
  <c r="AL95" i="1"/>
  <c r="AL87" i="1"/>
  <c r="AL79" i="1"/>
  <c r="AQ79" i="1" s="1"/>
  <c r="AL71" i="1"/>
  <c r="AQ71" i="1" s="1"/>
  <c r="AL63" i="1"/>
  <c r="AQ63" i="1" s="1"/>
  <c r="N97" i="1"/>
  <c r="N89" i="1"/>
  <c r="AY92" i="1"/>
  <c r="AA95" i="1"/>
  <c r="AA87" i="1"/>
  <c r="AG89" i="1"/>
  <c r="BK96" i="1"/>
  <c r="BK88" i="1"/>
  <c r="BJ95" i="1"/>
  <c r="S63" i="1" l="1"/>
  <c r="AQ60" i="1"/>
  <c r="W67" i="1"/>
  <c r="AQ78" i="1"/>
  <c r="W61" i="1"/>
  <c r="S57" i="1"/>
  <c r="W81" i="1"/>
  <c r="S58" i="1"/>
  <c r="W82" i="1"/>
  <c r="S77" i="1"/>
  <c r="W71" i="1"/>
  <c r="S78" i="1"/>
  <c r="S72" i="1"/>
  <c r="AQ72" i="1"/>
  <c r="S65" i="1"/>
  <c r="W66" i="1"/>
  <c r="W60" i="1"/>
  <c r="W85" i="1"/>
  <c r="S62" i="1"/>
  <c r="W80" i="1"/>
  <c r="S75" i="1"/>
  <c r="S56" i="1"/>
  <c r="W84" i="1"/>
  <c r="AQ69" i="1"/>
  <c r="AQ65" i="1"/>
  <c r="S79" i="1"/>
  <c r="AQ66" i="1"/>
  <c r="AQ68" i="1"/>
  <c r="W69" i="1"/>
  <c r="W64" i="1"/>
  <c r="AQ80" i="1"/>
  <c r="S73" i="1"/>
  <c r="W74" i="1"/>
  <c r="S59" i="1"/>
  <c r="W68" i="1"/>
  <c r="S70" i="1"/>
  <c r="S83" i="1"/>
  <c r="AQ70" i="1"/>
  <c r="AQ64" i="1"/>
  <c r="AQ73" i="1"/>
  <c r="AQ74" i="1"/>
  <c r="AQ76" i="1"/>
  <c r="AU61" i="1"/>
  <c r="AU62" i="1"/>
  <c r="AU57" i="1"/>
  <c r="AU84" i="1"/>
  <c r="AU56" i="1"/>
  <c r="AU83" i="1"/>
  <c r="AU58" i="1"/>
  <c r="AU85" i="1"/>
  <c r="AU79" i="1"/>
  <c r="AU75" i="1"/>
  <c r="AU81" i="1"/>
  <c r="AU63" i="1"/>
  <c r="AU82" i="1"/>
  <c r="AU77" i="1"/>
  <c r="AU67" i="1"/>
  <c r="AU59" i="1"/>
  <c r="AU71" i="1"/>
  <c r="AS50" i="1"/>
  <c r="AS49" i="1"/>
  <c r="AA99" i="1"/>
  <c r="AY99" i="1"/>
  <c r="AQ99" i="1" l="1"/>
  <c r="M126" i="1" s="1"/>
  <c r="S99" i="1"/>
  <c r="M119" i="1" s="1"/>
  <c r="AU99" i="1"/>
  <c r="W99" i="1"/>
  <c r="BE57" i="1"/>
  <c r="BE65" i="1"/>
  <c r="BE73" i="1"/>
  <c r="BE81" i="1"/>
  <c r="BE59" i="1"/>
  <c r="BE83" i="1"/>
  <c r="BE68" i="1"/>
  <c r="BE61" i="1"/>
  <c r="BE77" i="1"/>
  <c r="BE70" i="1"/>
  <c r="BE56" i="1"/>
  <c r="BE71" i="1"/>
  <c r="BE79" i="1"/>
  <c r="BE72" i="1"/>
  <c r="BE58" i="1"/>
  <c r="BE66" i="1"/>
  <c r="BE74" i="1"/>
  <c r="BE82" i="1"/>
  <c r="BE67" i="1"/>
  <c r="BE75" i="1"/>
  <c r="BE60" i="1"/>
  <c r="BE76" i="1"/>
  <c r="BE84" i="1"/>
  <c r="BE69" i="1"/>
  <c r="BE85" i="1"/>
  <c r="BE62" i="1"/>
  <c r="BE78" i="1"/>
  <c r="BE63" i="1"/>
  <c r="BE64" i="1"/>
  <c r="BE80" i="1"/>
  <c r="AG63" i="1"/>
  <c r="AG71" i="1"/>
  <c r="AG79" i="1"/>
  <c r="AG57" i="1"/>
  <c r="AG73" i="1"/>
  <c r="AG66" i="1"/>
  <c r="AG59" i="1"/>
  <c r="AG75" i="1"/>
  <c r="AG56" i="1"/>
  <c r="AG60" i="1"/>
  <c r="AG76" i="1"/>
  <c r="AG69" i="1"/>
  <c r="AG77" i="1"/>
  <c r="AG70" i="1"/>
  <c r="AG64" i="1"/>
  <c r="AG72" i="1"/>
  <c r="AG80" i="1"/>
  <c r="AG65" i="1"/>
  <c r="AG81" i="1"/>
  <c r="AG58" i="1"/>
  <c r="AG74" i="1"/>
  <c r="AG82" i="1"/>
  <c r="AG67" i="1"/>
  <c r="AG83" i="1"/>
  <c r="AG68" i="1"/>
  <c r="AG84" i="1"/>
  <c r="AG61" i="1"/>
  <c r="AG85" i="1"/>
  <c r="AG62" i="1"/>
  <c r="AG78" i="1"/>
  <c r="Z103" i="1"/>
  <c r="Z104" i="1"/>
  <c r="Z109" i="1"/>
  <c r="Z108" i="1"/>
  <c r="Z107" i="1"/>
  <c r="Z102" i="1"/>
  <c r="V126" i="1" l="1"/>
  <c r="AE126" i="1" s="1"/>
  <c r="C127" i="1" s="1"/>
  <c r="AE123" i="1"/>
  <c r="AE116" i="1"/>
  <c r="AJ116" i="1" s="1"/>
  <c r="V119" i="1"/>
  <c r="AE119" i="1" s="1"/>
  <c r="C120" i="1" s="1"/>
  <c r="G109" i="1"/>
  <c r="G108" i="1"/>
  <c r="G102" i="1"/>
  <c r="G104" i="1"/>
  <c r="G107" i="1"/>
  <c r="G103" i="1"/>
  <c r="AG99" i="1"/>
  <c r="BE99" i="1"/>
  <c r="AA116" i="1" l="1"/>
  <c r="F127" i="1"/>
  <c r="K127" i="1"/>
  <c r="AA123" i="1"/>
  <c r="AJ123" i="1"/>
  <c r="K120" i="1"/>
  <c r="F120" i="1"/>
  <c r="G110" i="1"/>
  <c r="U108" i="1" s="1"/>
  <c r="G105" i="1"/>
  <c r="U102" i="1" s="1"/>
  <c r="U107" i="1" l="1"/>
  <c r="U109" i="1"/>
  <c r="U103" i="1"/>
  <c r="U104" i="1"/>
</calcChain>
</file>

<file path=xl/sharedStrings.xml><?xml version="1.0" encoding="utf-8"?>
<sst xmlns="http://schemas.openxmlformats.org/spreadsheetml/2006/main" count="163" uniqueCount="91">
  <si>
    <t>Vx</t>
  </si>
  <si>
    <t>Vy</t>
  </si>
  <si>
    <t>bx</t>
  </si>
  <si>
    <t>by</t>
  </si>
  <si>
    <t>kolon / perde</t>
  </si>
  <si>
    <t>(cm)</t>
  </si>
  <si>
    <t xml:space="preserve">Vx = </t>
  </si>
  <si>
    <t>KN</t>
  </si>
  <si>
    <t>(yapıya x yönünde etkiyen kat kesme kuvveti)</t>
  </si>
  <si>
    <t xml:space="preserve">Vy = </t>
  </si>
  <si>
    <t>(yapıya y yönünde etkiyen kat kesme kuvveti)</t>
  </si>
  <si>
    <t>(m4)</t>
  </si>
  <si>
    <t>toplam</t>
  </si>
  <si>
    <t>(KN)</t>
  </si>
  <si>
    <t>V y,kolon =</t>
  </si>
  <si>
    <t>V y,perde =</t>
  </si>
  <si>
    <t>V x,kolon =</t>
  </si>
  <si>
    <t>V x,perde =</t>
  </si>
  <si>
    <t>V x,toplam =</t>
  </si>
  <si>
    <t>V y,toplam =</t>
  </si>
  <si>
    <t>adet</t>
  </si>
  <si>
    <t xml:space="preserve">Kat kesme kuvvetinin </t>
  </si>
  <si>
    <t>Kat kesme kuvvetinin</t>
  </si>
  <si>
    <t>S = kolon</t>
  </si>
  <si>
    <t>P = perde</t>
  </si>
  <si>
    <t>y</t>
  </si>
  <si>
    <t>x</t>
  </si>
  <si>
    <t>Dikkat sadece sarı hücrelere data girilecek.</t>
  </si>
  <si>
    <t>bir kattaki kolon ve perdeler</t>
  </si>
  <si>
    <t>tanım</t>
  </si>
  <si>
    <t>x yönü kolona veya perdeye düşen hisse</t>
  </si>
  <si>
    <t>y yönü kolona veya perdeye düşen hisse</t>
  </si>
  <si>
    <t>S101</t>
  </si>
  <si>
    <t>P103</t>
  </si>
  <si>
    <t>adet kolon ile karşılanıyor.</t>
  </si>
  <si>
    <t>adet perde ile karşılanıyor.(sadece kısa kenar doğrultusu dikkate alınan perde tarafından)</t>
  </si>
  <si>
    <t>adet perde ile karşılanıyor.(sadece uzun kenar doğrultusu dikkate alınan perde tarafından)</t>
  </si>
  <si>
    <t>kattaki tüm perde adedi =</t>
  </si>
  <si>
    <t>kattaki tüm kolon adedi  =</t>
  </si>
  <si>
    <t>(x yönü kat kesme kuvveti)</t>
  </si>
  <si>
    <t>(y yönü kat kesme kuvveti)</t>
  </si>
  <si>
    <t>x yönü kat kesme kuvveti için</t>
  </si>
  <si>
    <t>y yönü kat kesme kuvveti için</t>
  </si>
  <si>
    <t>Bu hesap Prof.Dr.Adem Doğangün "Deprem-Zemin ve Depreme Dayanıklı Yapı Tasarımı" adlı kitap esas alınmıştır.</t>
  </si>
  <si>
    <t xml:space="preserve"> 'sini </t>
  </si>
  <si>
    <t>ÖRNEK KAT KOLON APLİKSAYON PLANI</t>
  </si>
  <si>
    <t>Not : TBDY-2018 madde 7.6.1.2 uyarınca enkesit ; büyük kenar küçük kenarın 6 katından fazla olması durumunda perde olarak tanımlanır.</t>
  </si>
  <si>
    <t>Not: kattaki kolon ve perdelerin kat yüksekliği sabittir.</t>
  </si>
  <si>
    <t>çalışma tipi:
x yönü için 
kolon / perde</t>
  </si>
  <si>
    <t>çalışma tipi:
y yönü için 
kolon / perde</t>
  </si>
  <si>
    <t>bu formatta girmek mecburidir.</t>
  </si>
  <si>
    <t>soldan ikinci terim 3.kat kolonu olduğunu gösterir.</t>
  </si>
  <si>
    <t>soldan ikinci terim 2.kat perde olduğunu gösterir.</t>
  </si>
  <si>
    <r>
      <rPr>
        <sz val="8"/>
        <rFont val="Symbol"/>
        <family val="1"/>
        <charset val="2"/>
      </rPr>
      <t>I</t>
    </r>
    <r>
      <rPr>
        <sz val="8"/>
        <rFont val="Arial"/>
        <family val="2"/>
        <charset val="162"/>
      </rPr>
      <t>y = by * bx</t>
    </r>
    <r>
      <rPr>
        <vertAlign val="superscript"/>
        <sz val="8"/>
        <rFont val="Arial"/>
        <family val="2"/>
        <charset val="162"/>
      </rPr>
      <t>3</t>
    </r>
    <r>
      <rPr>
        <sz val="8"/>
        <rFont val="Arial"/>
        <family val="2"/>
        <charset val="162"/>
      </rPr>
      <t xml:space="preserve"> / 12</t>
    </r>
  </si>
  <si>
    <r>
      <t xml:space="preserve">Vx * </t>
    </r>
    <r>
      <rPr>
        <sz val="8"/>
        <rFont val="Symbol"/>
        <family val="1"/>
        <charset val="2"/>
      </rPr>
      <t>I</t>
    </r>
    <r>
      <rPr>
        <sz val="8"/>
        <rFont val="Arial"/>
        <family val="2"/>
        <charset val="162"/>
      </rPr>
      <t xml:space="preserve">y / </t>
    </r>
    <r>
      <rPr>
        <sz val="8"/>
        <rFont val="Symbol"/>
        <family val="1"/>
        <charset val="2"/>
      </rPr>
      <t>å</t>
    </r>
    <r>
      <rPr>
        <sz val="8"/>
        <rFont val="Arial"/>
        <family val="2"/>
        <charset val="162"/>
      </rPr>
      <t xml:space="preserve"> </t>
    </r>
    <r>
      <rPr>
        <sz val="8"/>
        <rFont val="Symbol"/>
        <family val="1"/>
        <charset val="2"/>
      </rPr>
      <t>I</t>
    </r>
    <r>
      <rPr>
        <sz val="8"/>
        <rFont val="Arial"/>
        <family val="2"/>
        <charset val="162"/>
      </rPr>
      <t>y</t>
    </r>
  </si>
  <si>
    <r>
      <rPr>
        <sz val="8"/>
        <rFont val="Symbol"/>
        <family val="1"/>
        <charset val="2"/>
      </rPr>
      <t>I</t>
    </r>
    <r>
      <rPr>
        <sz val="8"/>
        <rFont val="Arial"/>
        <family val="2"/>
        <charset val="162"/>
      </rPr>
      <t>x = bx * by</t>
    </r>
    <r>
      <rPr>
        <vertAlign val="superscript"/>
        <sz val="8"/>
        <rFont val="Arial"/>
        <family val="2"/>
        <charset val="162"/>
      </rPr>
      <t>3</t>
    </r>
    <r>
      <rPr>
        <sz val="8"/>
        <rFont val="Arial"/>
        <family val="2"/>
        <charset val="162"/>
      </rPr>
      <t xml:space="preserve"> / 12</t>
    </r>
  </si>
  <si>
    <r>
      <t xml:space="preserve">Vy * </t>
    </r>
    <r>
      <rPr>
        <sz val="8"/>
        <rFont val="Symbol"/>
        <family val="1"/>
        <charset val="2"/>
      </rPr>
      <t>I</t>
    </r>
    <r>
      <rPr>
        <sz val="8"/>
        <rFont val="Arial"/>
        <family val="2"/>
        <charset val="162"/>
      </rPr>
      <t xml:space="preserve">x / </t>
    </r>
    <r>
      <rPr>
        <sz val="8"/>
        <rFont val="Symbol"/>
        <family val="1"/>
        <charset val="2"/>
      </rPr>
      <t>å</t>
    </r>
    <r>
      <rPr>
        <sz val="8"/>
        <rFont val="Arial"/>
        <family val="2"/>
        <charset val="162"/>
      </rPr>
      <t xml:space="preserve"> </t>
    </r>
    <r>
      <rPr>
        <sz val="8"/>
        <rFont val="Symbol"/>
        <family val="1"/>
        <charset val="2"/>
      </rPr>
      <t>I</t>
    </r>
    <r>
      <rPr>
        <sz val="8"/>
        <rFont val="Arial"/>
        <family val="2"/>
        <charset val="162"/>
      </rPr>
      <t>x</t>
    </r>
  </si>
  <si>
    <t>perde enkesit alanı
Awj (cm²)</t>
  </si>
  <si>
    <t>N =</t>
  </si>
  <si>
    <t>adet. (binadaki katsayısı)</t>
  </si>
  <si>
    <t xml:space="preserve">Apj = </t>
  </si>
  <si>
    <t>m²</t>
  </si>
  <si>
    <t>(kat plan alanı)</t>
  </si>
  <si>
    <r>
      <t>S</t>
    </r>
    <r>
      <rPr>
        <vertAlign val="subscript"/>
        <sz val="8"/>
        <rFont val="Arial"/>
        <family val="2"/>
        <charset val="162"/>
      </rPr>
      <t>DS</t>
    </r>
    <r>
      <rPr>
        <sz val="8"/>
        <rFont val="Arial"/>
        <family val="2"/>
        <charset val="162"/>
      </rPr>
      <t xml:space="preserve"> =</t>
    </r>
  </si>
  <si>
    <t>*</t>
  </si>
  <si>
    <t>;</t>
  </si>
  <si>
    <t>)*</t>
  </si>
  <si>
    <t>=</t>
  </si>
  <si>
    <t>cm²</t>
  </si>
  <si>
    <r>
      <rPr>
        <sz val="8"/>
        <rFont val="Arial"/>
        <family val="2"/>
        <charset val="162"/>
      </rPr>
      <t>Apj * min( 0,002 * N ; 0,02 ) * S</t>
    </r>
    <r>
      <rPr>
        <vertAlign val="subscript"/>
        <sz val="8"/>
        <rFont val="Arial"/>
        <family val="2"/>
        <charset val="162"/>
      </rPr>
      <t>DS</t>
    </r>
    <r>
      <rPr>
        <sz val="8"/>
        <rFont val="Arial"/>
        <family val="2"/>
        <charset val="162"/>
      </rPr>
      <t xml:space="preserve"> =</t>
    </r>
  </si>
  <si>
    <r>
      <rPr>
        <sz val="8"/>
        <rFont val="Symbol"/>
        <family val="1"/>
        <charset val="2"/>
      </rPr>
      <t>å</t>
    </r>
    <r>
      <rPr>
        <sz val="8"/>
        <rFont val="Arial"/>
        <family val="2"/>
        <charset val="162"/>
      </rPr>
      <t xml:space="preserve"> Awj =</t>
    </r>
  </si>
  <si>
    <t>(kısa peryot spektral ivme katsayısı)</t>
  </si>
  <si>
    <t>min (</t>
  </si>
  <si>
    <t>) ) *</t>
  </si>
  <si>
    <r>
      <t xml:space="preserve">( </t>
    </r>
    <r>
      <rPr>
        <sz val="8"/>
        <rFont val="Symbol"/>
        <family val="1"/>
        <charset val="2"/>
      </rPr>
      <t>å</t>
    </r>
    <r>
      <rPr>
        <sz val="8"/>
        <rFont val="Arial"/>
        <family val="2"/>
        <charset val="162"/>
      </rPr>
      <t xml:space="preserve"> Acj / Apj ) + ( </t>
    </r>
    <r>
      <rPr>
        <sz val="8"/>
        <rFont val="Symbol"/>
        <family val="1"/>
        <charset val="2"/>
      </rPr>
      <t>å</t>
    </r>
    <r>
      <rPr>
        <sz val="8"/>
        <rFont val="Arial"/>
        <family val="2"/>
        <charset val="162"/>
      </rPr>
      <t xml:space="preserve"> Awj / Apj ) =</t>
    </r>
  </si>
  <si>
    <t>kolon enkesit alanı
Acj (cm²)</t>
  </si>
  <si>
    <t xml:space="preserve"> /</t>
  </si>
  <si>
    <t>+</t>
  </si>
  <si>
    <t>KATTAKİ PERDE VE KOLON ENKESİT ALANI TAHKİKİ</t>
  </si>
  <si>
    <t>KATTAKİ PERDE VE KOLONA ETKİYEN KUVVET HİSSE HESABI</t>
  </si>
  <si>
    <r>
      <t xml:space="preserve">y yönü yönetmelik (denklem 1 ) perde enkesit alan şartı  </t>
    </r>
    <r>
      <rPr>
        <i/>
        <u/>
        <sz val="8"/>
        <rFont val="Symbol"/>
        <family val="1"/>
        <charset val="2"/>
      </rPr>
      <t>å</t>
    </r>
    <r>
      <rPr>
        <i/>
        <u/>
        <sz val="8"/>
        <rFont val="Arial"/>
        <family val="2"/>
        <charset val="162"/>
      </rPr>
      <t xml:space="preserve"> Awj / Apj &gt;= min( 0,002 * N ; 0,02 ) * S</t>
    </r>
    <r>
      <rPr>
        <i/>
        <u/>
        <vertAlign val="subscript"/>
        <sz val="8"/>
        <rFont val="Arial"/>
        <family val="2"/>
        <charset val="162"/>
      </rPr>
      <t>DS</t>
    </r>
    <r>
      <rPr>
        <i/>
        <u/>
        <sz val="8"/>
        <rFont val="Arial"/>
        <family val="2"/>
        <charset val="162"/>
      </rPr>
      <t xml:space="preserve">   kontrolu</t>
    </r>
  </si>
  <si>
    <r>
      <t xml:space="preserve">x yönü yönetmelik (denklem 1 ) perde enkesit alan şartı  </t>
    </r>
    <r>
      <rPr>
        <i/>
        <u/>
        <sz val="8"/>
        <rFont val="Symbol"/>
        <family val="1"/>
        <charset val="2"/>
      </rPr>
      <t>å</t>
    </r>
    <r>
      <rPr>
        <i/>
        <u/>
        <sz val="8"/>
        <rFont val="Arial"/>
        <family val="2"/>
        <charset val="162"/>
      </rPr>
      <t xml:space="preserve"> Awj / Apj &gt;= min( 0,002 * N ; 0,02 ) * S</t>
    </r>
    <r>
      <rPr>
        <i/>
        <u/>
        <vertAlign val="subscript"/>
        <sz val="8"/>
        <rFont val="Arial"/>
        <family val="2"/>
        <charset val="162"/>
      </rPr>
      <t>DS</t>
    </r>
    <r>
      <rPr>
        <i/>
        <u/>
        <sz val="8"/>
        <rFont val="Arial"/>
        <family val="2"/>
        <charset val="162"/>
      </rPr>
      <t xml:space="preserve">   kontrolu</t>
    </r>
  </si>
  <si>
    <t>(binanın temel üstünden itibaren toplam kat sayısı veya dört tarafından rijit bodrum perdeleriyle çevrili katların bulunması durumunda bu katlar harici toplam kat sayısı.)</t>
  </si>
  <si>
    <r>
      <t>min( 0,002 * N ; 0,02 ) * S</t>
    </r>
    <r>
      <rPr>
        <vertAlign val="subscript"/>
        <sz val="8"/>
        <rFont val="Arial"/>
        <family val="2"/>
        <charset val="162"/>
      </rPr>
      <t>DS</t>
    </r>
    <r>
      <rPr>
        <sz val="8"/>
        <rFont val="Arial"/>
        <family val="2"/>
        <charset val="162"/>
      </rPr>
      <t xml:space="preserve"> = min(</t>
    </r>
  </si>
  <si>
    <r>
      <t xml:space="preserve">x yönü yönetmelik (denklem 2 ) perde ve kolon enkesit alan şartı ( </t>
    </r>
    <r>
      <rPr>
        <i/>
        <u/>
        <sz val="8"/>
        <rFont val="Symbol"/>
        <family val="1"/>
        <charset val="2"/>
      </rPr>
      <t>å</t>
    </r>
    <r>
      <rPr>
        <i/>
        <u/>
        <sz val="8"/>
        <rFont val="Arial"/>
        <family val="2"/>
        <charset val="162"/>
      </rPr>
      <t xml:space="preserve"> Acj / Apj ) + ( </t>
    </r>
    <r>
      <rPr>
        <i/>
        <u/>
        <sz val="8"/>
        <rFont val="Symbol"/>
        <family val="1"/>
        <charset val="2"/>
      </rPr>
      <t>å</t>
    </r>
    <r>
      <rPr>
        <i/>
        <u/>
        <sz val="8"/>
        <rFont val="Arial"/>
        <family val="2"/>
        <charset val="162"/>
      </rPr>
      <t xml:space="preserve"> Awj / Apj ) &gt;= max( 0,009 * N ; min ( 0,003 * N ; 0,03 ) ) * S</t>
    </r>
    <r>
      <rPr>
        <i/>
        <u/>
        <vertAlign val="subscript"/>
        <sz val="8"/>
        <rFont val="Arial"/>
        <family val="2"/>
        <charset val="162"/>
      </rPr>
      <t>DS</t>
    </r>
    <r>
      <rPr>
        <i/>
        <u/>
        <sz val="8"/>
        <rFont val="Arial"/>
        <family val="2"/>
        <charset val="162"/>
      </rPr>
      <t xml:space="preserve">   kontrolu</t>
    </r>
  </si>
  <si>
    <r>
      <t xml:space="preserve">y yönü yönetmelik (denklem 2 ) perde ve kolon enkesit alan şartı ( </t>
    </r>
    <r>
      <rPr>
        <i/>
        <u/>
        <sz val="8"/>
        <rFont val="Symbol"/>
        <family val="1"/>
        <charset val="2"/>
      </rPr>
      <t>å</t>
    </r>
    <r>
      <rPr>
        <i/>
        <u/>
        <sz val="8"/>
        <rFont val="Arial"/>
        <family val="2"/>
        <charset val="162"/>
      </rPr>
      <t xml:space="preserve"> Acj / Apj ) + ( </t>
    </r>
    <r>
      <rPr>
        <i/>
        <u/>
        <sz val="8"/>
        <rFont val="Symbol"/>
        <family val="1"/>
        <charset val="2"/>
      </rPr>
      <t>å</t>
    </r>
    <r>
      <rPr>
        <i/>
        <u/>
        <sz val="8"/>
        <rFont val="Arial"/>
        <family val="2"/>
        <charset val="162"/>
      </rPr>
      <t xml:space="preserve"> Awj / Apj ) &gt;= max( 0,009 * N ; min ( 0,003 * N ; 0,03 ) ) * S</t>
    </r>
    <r>
      <rPr>
        <i/>
        <u/>
        <vertAlign val="subscript"/>
        <sz val="8"/>
        <rFont val="Arial"/>
        <family val="2"/>
        <charset val="162"/>
      </rPr>
      <t>DS</t>
    </r>
    <r>
      <rPr>
        <i/>
        <u/>
        <sz val="8"/>
        <rFont val="Arial"/>
        <family val="2"/>
        <charset val="162"/>
      </rPr>
      <t xml:space="preserve">   kontrolu</t>
    </r>
  </si>
  <si>
    <r>
      <t xml:space="preserve">Not: </t>
    </r>
    <r>
      <rPr>
        <sz val="8"/>
        <color theme="1"/>
        <rFont val="Symbol"/>
        <family val="1"/>
        <charset val="2"/>
      </rPr>
      <t>I</t>
    </r>
    <r>
      <rPr>
        <sz val="8"/>
        <color theme="1"/>
        <rFont val="Arial"/>
        <family val="2"/>
        <charset val="162"/>
      </rPr>
      <t>,L,U,T,C ve benzeri kesitli perdelerde herbir perde kolunun enkesit alanı, ilgili doğrultuda ayrı ayrı dikkate alınır.</t>
    </r>
  </si>
  <si>
    <r>
      <t>max( 0,009 * N ; min ( 0,003 * N ; 0,03 ) ) * S</t>
    </r>
    <r>
      <rPr>
        <vertAlign val="subscript"/>
        <sz val="8"/>
        <rFont val="Arial"/>
        <family val="2"/>
        <charset val="162"/>
      </rPr>
      <t>DS</t>
    </r>
    <r>
      <rPr>
        <sz val="8"/>
        <rFont val="Arial"/>
        <family val="2"/>
        <charset val="162"/>
      </rPr>
      <t xml:space="preserve">  = max (</t>
    </r>
  </si>
  <si>
    <t>Not : 2026 tarihinde yürürlüğe girecek olan tebliğ uyarınca tüm kolonlarda uzun kenarın kısa kenara oranı 1,5 'ten büyük olamaz.</t>
  </si>
  <si>
    <t>(2026 tarihinde yürürlüğe girecek olan tebliğ uyarınca)</t>
  </si>
  <si>
    <r>
      <rPr>
        <b/>
        <sz val="12"/>
        <color theme="7" tint="-0.499984740745262"/>
        <rFont val="Arial"/>
        <family val="2"/>
        <charset val="162"/>
      </rPr>
      <t xml:space="preserve">KAT KESME KUVVETİNİN PERDEYE VE KOLONA DÜŞEN HİSSE KUVVET HESABI VE KATTAKİ PERDE VE KOLON ENKESİT ALAN TAHKİKİ 
</t>
    </r>
    <r>
      <rPr>
        <b/>
        <sz val="8"/>
        <color theme="7" tint="-0.499984740745262"/>
        <rFont val="Arial"/>
        <family val="2"/>
        <charset val="162"/>
      </rPr>
      <t>(2026 tarihinde yürürlüğe girecek olan Türkiye Bina Deprem Yönetmeliği kapsamında yapılacak binalarla ilgili uygulama esaslarına ilişkin tebliğ uyarınca)</t>
    </r>
    <r>
      <rPr>
        <b/>
        <sz val="12"/>
        <color theme="7" tint="-0.499984740745262"/>
        <rFont val="Arial"/>
        <family val="2"/>
        <charset val="162"/>
      </rPr>
      <t xml:space="preserve">
</t>
    </r>
    <r>
      <rPr>
        <b/>
        <sz val="8"/>
        <color theme="7" tint="-0.499984740745262"/>
        <rFont val="Arial"/>
        <family val="2"/>
        <charset val="162"/>
      </rPr>
      <t xml:space="preserve">(inş.müh. Gürcan BERBEROĞLU tel:0532 366 02 04   www.betoncelik.com )                                                                                                                                                               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</si>
</sst>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0"/>
    <numFmt numFmtId="165" formatCode="0.000"/>
  </numFmts>
  <fonts count="20">
    <font>
      <sz val="8"/>
      <color theme="1"/>
      <name val="Arial"/>
      <family val="2"/>
      <charset val="162"/>
    </font>
    <font>
      <b/>
      <sz val="8"/>
      <color theme="1"/>
      <name val="Arial"/>
      <family val="2"/>
      <charset val="162"/>
    </font>
    <font>
      <b/>
      <sz val="8"/>
      <color theme="7" tint="-0.499984740745262"/>
      <name val="Arial"/>
      <family val="2"/>
      <charset val="162"/>
    </font>
    <font>
      <b/>
      <sz val="12"/>
      <color theme="7" tint="-0.499984740745262"/>
      <name val="Arial"/>
      <family val="2"/>
      <charset val="162"/>
    </font>
    <font>
      <b/>
      <sz val="8"/>
      <color rgb="FFFF0000"/>
      <name val="Arial"/>
      <family val="2"/>
      <charset val="162"/>
    </font>
    <font>
      <b/>
      <i/>
      <u/>
      <sz val="8"/>
      <color theme="1"/>
      <name val="Arial"/>
      <family val="2"/>
      <charset val="162"/>
    </font>
    <font>
      <sz val="8"/>
      <color theme="1"/>
      <name val="Arial"/>
      <family val="2"/>
      <charset val="162"/>
    </font>
    <font>
      <sz val="8"/>
      <name val="Arial"/>
      <family val="2"/>
      <charset val="162"/>
    </font>
    <font>
      <b/>
      <sz val="8"/>
      <name val="Arial"/>
      <family val="2"/>
      <charset val="162"/>
    </font>
    <font>
      <sz val="8"/>
      <name val="Arial"/>
      <family val="1"/>
      <charset val="162"/>
    </font>
    <font>
      <sz val="8"/>
      <name val="Symbol"/>
      <family val="1"/>
      <charset val="2"/>
    </font>
    <font>
      <vertAlign val="superscript"/>
      <sz val="8"/>
      <name val="Arial"/>
      <family val="2"/>
      <charset val="162"/>
    </font>
    <font>
      <b/>
      <i/>
      <u/>
      <sz val="8"/>
      <name val="Arial"/>
      <family val="2"/>
      <charset val="162"/>
    </font>
    <font>
      <vertAlign val="subscript"/>
      <sz val="8"/>
      <name val="Arial"/>
      <family val="2"/>
      <charset val="162"/>
    </font>
    <font>
      <sz val="8"/>
      <name val="Arial"/>
      <family val="1"/>
      <charset val="2"/>
    </font>
    <font>
      <i/>
      <u/>
      <sz val="8"/>
      <name val="Arial"/>
      <family val="2"/>
      <charset val="162"/>
    </font>
    <font>
      <i/>
      <u/>
      <sz val="8"/>
      <name val="Symbol"/>
      <family val="1"/>
      <charset val="2"/>
    </font>
    <font>
      <i/>
      <u/>
      <vertAlign val="subscript"/>
      <sz val="8"/>
      <name val="Arial"/>
      <family val="2"/>
      <charset val="162"/>
    </font>
    <font>
      <sz val="8"/>
      <color theme="0"/>
      <name val="Arial"/>
      <family val="2"/>
      <charset val="162"/>
    </font>
    <font>
      <sz val="8"/>
      <color theme="1"/>
      <name val="Symbol"/>
      <family val="1"/>
      <charset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4">
    <xf numFmtId="0" fontId="0" fillId="0" borderId="0" xfId="0"/>
    <xf numFmtId="0" fontId="0" fillId="0" borderId="12" xfId="0" applyBorder="1" applyAlignment="1" applyProtection="1">
      <alignment vertical="center"/>
      <protection hidden="1"/>
    </xf>
    <xf numFmtId="0" fontId="0" fillId="0" borderId="0" xfId="0" applyAlignment="1" applyProtection="1">
      <alignment vertical="center"/>
      <protection hidden="1"/>
    </xf>
    <xf numFmtId="0" fontId="0" fillId="0" borderId="13" xfId="0" applyBorder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0" fillId="0" borderId="14" xfId="0" applyBorder="1" applyAlignment="1" applyProtection="1">
      <alignment vertical="center"/>
      <protection hidden="1"/>
    </xf>
    <xf numFmtId="0" fontId="0" fillId="0" borderId="15" xfId="0" applyBorder="1" applyAlignment="1" applyProtection="1">
      <alignment vertical="center"/>
      <protection hidden="1"/>
    </xf>
    <xf numFmtId="0" fontId="6" fillId="0" borderId="0" xfId="0" applyFont="1" applyAlignment="1">
      <alignment vertical="center"/>
    </xf>
    <xf numFmtId="0" fontId="7" fillId="0" borderId="12" xfId="0" applyFont="1" applyBorder="1" applyAlignment="1" applyProtection="1">
      <alignment vertical="center"/>
      <protection hidden="1"/>
    </xf>
    <xf numFmtId="0" fontId="7" fillId="0" borderId="13" xfId="0" applyFont="1" applyBorder="1" applyAlignment="1" applyProtection="1">
      <alignment vertical="center"/>
      <protection hidden="1"/>
    </xf>
    <xf numFmtId="0" fontId="7" fillId="0" borderId="13" xfId="0" applyFont="1" applyBorder="1" applyAlignment="1" applyProtection="1">
      <alignment vertical="center" wrapText="1"/>
      <protection hidden="1"/>
    </xf>
    <xf numFmtId="0" fontId="7" fillId="0" borderId="6" xfId="0" applyFont="1" applyBorder="1" applyAlignment="1" applyProtection="1">
      <alignment horizontal="right" vertical="center"/>
      <protection hidden="1"/>
    </xf>
    <xf numFmtId="0" fontId="7" fillId="0" borderId="1" xfId="0" applyFont="1" applyBorder="1" applyAlignment="1" applyProtection="1">
      <alignment vertical="center"/>
      <protection hidden="1"/>
    </xf>
    <xf numFmtId="0" fontId="0" fillId="0" borderId="10" xfId="0" applyBorder="1" applyAlignment="1" applyProtection="1">
      <alignment vertical="center"/>
      <protection hidden="1"/>
    </xf>
    <xf numFmtId="0" fontId="7" fillId="0" borderId="15" xfId="0" applyFont="1" applyBorder="1" applyAlignment="1" applyProtection="1">
      <alignment vertical="center"/>
      <protection hidden="1"/>
    </xf>
    <xf numFmtId="0" fontId="7" fillId="0" borderId="16" xfId="0" applyFont="1" applyBorder="1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horizontal="center" vertical="center" textRotation="90"/>
      <protection hidden="1"/>
    </xf>
    <xf numFmtId="0" fontId="7" fillId="0" borderId="0" xfId="0" applyFont="1" applyAlignment="1" applyProtection="1">
      <alignment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vertical="center"/>
      <protection hidden="1"/>
    </xf>
    <xf numFmtId="0" fontId="7" fillId="0" borderId="0" xfId="0" applyFont="1" applyAlignment="1" applyProtection="1">
      <alignment vertical="center" wrapText="1"/>
      <protection hidden="1"/>
    </xf>
    <xf numFmtId="0" fontId="12" fillId="0" borderId="0" xfId="0" applyFont="1" applyAlignment="1" applyProtection="1">
      <alignment vertical="center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164" fontId="8" fillId="0" borderId="0" xfId="0" applyNumberFormat="1" applyFont="1" applyAlignment="1" applyProtection="1">
      <alignment horizontal="center" vertical="center"/>
      <protection hidden="1"/>
    </xf>
    <xf numFmtId="165" fontId="8" fillId="0" borderId="0" xfId="0" applyNumberFormat="1" applyFont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vertical="center"/>
      <protection hidden="1"/>
    </xf>
    <xf numFmtId="0" fontId="7" fillId="0" borderId="0" xfId="0" quotePrefix="1" applyFont="1" applyAlignment="1" applyProtection="1">
      <alignment vertical="center"/>
      <protection hidden="1"/>
    </xf>
    <xf numFmtId="0" fontId="14" fillId="0" borderId="0" xfId="0" applyFont="1" applyAlignment="1" applyProtection="1">
      <alignment vertical="center"/>
      <protection hidden="1"/>
    </xf>
    <xf numFmtId="0" fontId="18" fillId="0" borderId="0" xfId="0" applyFont="1" applyAlignment="1" applyProtection="1">
      <alignment vertical="center"/>
      <protection hidden="1"/>
    </xf>
    <xf numFmtId="0" fontId="18" fillId="0" borderId="13" xfId="0" applyFont="1" applyBorder="1" applyAlignment="1" applyProtection="1">
      <alignment vertical="center"/>
      <protection hidden="1"/>
    </xf>
    <xf numFmtId="0" fontId="7" fillId="2" borderId="0" xfId="0" applyFont="1" applyFill="1" applyAlignment="1" applyProtection="1">
      <alignment vertical="center"/>
      <protection locked="0"/>
    </xf>
    <xf numFmtId="0" fontId="0" fillId="0" borderId="3" xfId="0" applyBorder="1" applyAlignment="1" applyProtection="1">
      <alignment horizontal="center" vertical="center" wrapText="1"/>
      <protection hidden="1"/>
    </xf>
    <xf numFmtId="0" fontId="7" fillId="2" borderId="4" xfId="0" applyFont="1" applyFill="1" applyBorder="1" applyAlignment="1" applyProtection="1">
      <alignment horizontal="left" vertical="center"/>
      <protection locked="0"/>
    </xf>
    <xf numFmtId="0" fontId="7" fillId="2" borderId="3" xfId="0" applyFont="1" applyFill="1" applyBorder="1" applyAlignment="1" applyProtection="1">
      <alignment horizontal="left" vertical="center"/>
      <protection locked="0"/>
    </xf>
    <xf numFmtId="0" fontId="7" fillId="2" borderId="3" xfId="0" applyFont="1" applyFill="1" applyBorder="1" applyAlignment="1" applyProtection="1">
      <alignment horizontal="center" vertical="center"/>
      <protection locked="0"/>
    </xf>
    <xf numFmtId="0" fontId="7" fillId="2" borderId="22" xfId="0" applyFont="1" applyFill="1" applyBorder="1" applyAlignment="1" applyProtection="1">
      <alignment horizontal="center" vertical="center"/>
      <protection locked="0"/>
    </xf>
    <xf numFmtId="164" fontId="7" fillId="0" borderId="8" xfId="0" applyNumberFormat="1" applyFont="1" applyBorder="1" applyAlignment="1" applyProtection="1">
      <alignment horizontal="center" vertical="center"/>
      <protection hidden="1"/>
    </xf>
    <xf numFmtId="0" fontId="7" fillId="0" borderId="7" xfId="0" applyFont="1" applyBorder="1" applyAlignment="1" applyProtection="1">
      <alignment horizontal="center" vertical="center"/>
      <protection hidden="1"/>
    </xf>
    <xf numFmtId="0" fontId="7" fillId="0" borderId="8" xfId="0" applyFont="1" applyBorder="1" applyAlignment="1" applyProtection="1">
      <alignment horizontal="center" vertical="center"/>
      <protection hidden="1"/>
    </xf>
    <xf numFmtId="0" fontId="7" fillId="4" borderId="5" xfId="0" applyFont="1" applyFill="1" applyBorder="1" applyAlignment="1" applyProtection="1">
      <alignment horizontal="center" vertical="center"/>
      <protection hidden="1"/>
    </xf>
    <xf numFmtId="0" fontId="7" fillId="4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locked="0"/>
    </xf>
    <xf numFmtId="0" fontId="7" fillId="2" borderId="6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hidden="1"/>
    </xf>
    <xf numFmtId="0" fontId="7" fillId="4" borderId="25" xfId="0" applyFont="1" applyFill="1" applyBorder="1" applyAlignment="1" applyProtection="1">
      <alignment horizontal="center" vertical="center"/>
      <protection hidden="1"/>
    </xf>
    <xf numFmtId="0" fontId="7" fillId="4" borderId="3" xfId="0" applyFont="1" applyFill="1" applyBorder="1" applyAlignment="1" applyProtection="1">
      <alignment horizontal="center" vertical="center"/>
      <protection hidden="1"/>
    </xf>
    <xf numFmtId="0" fontId="7" fillId="4" borderId="26" xfId="0" applyFont="1" applyFill="1" applyBorder="1" applyAlignment="1" applyProtection="1">
      <alignment horizontal="center" vertical="center"/>
      <protection hidden="1"/>
    </xf>
    <xf numFmtId="0" fontId="7" fillId="4" borderId="4" xfId="0" applyFont="1" applyFill="1" applyBorder="1" applyAlignment="1" applyProtection="1">
      <alignment horizontal="center" vertical="center"/>
      <protection hidden="1"/>
    </xf>
    <xf numFmtId="0" fontId="7" fillId="4" borderId="17" xfId="0" applyFont="1" applyFill="1" applyBorder="1" applyAlignment="1" applyProtection="1">
      <alignment horizontal="center" vertical="center"/>
      <protection hidden="1"/>
    </xf>
    <xf numFmtId="0" fontId="7" fillId="4" borderId="2" xfId="0" applyFont="1" applyFill="1" applyBorder="1" applyAlignment="1" applyProtection="1">
      <alignment horizontal="center" vertical="center"/>
      <protection hidden="1"/>
    </xf>
    <xf numFmtId="0" fontId="7" fillId="4" borderId="18" xfId="0" applyFont="1" applyFill="1" applyBorder="1" applyAlignment="1" applyProtection="1">
      <alignment horizontal="center" vertical="center"/>
      <protection hidden="1"/>
    </xf>
    <xf numFmtId="0" fontId="7" fillId="4" borderId="0" xfId="0" applyFont="1" applyFill="1" applyAlignment="1" applyProtection="1">
      <alignment horizontal="center" vertical="center"/>
      <protection hidden="1"/>
    </xf>
    <xf numFmtId="0" fontId="7" fillId="4" borderId="6" xfId="0" applyFont="1" applyFill="1" applyBorder="1" applyAlignment="1" applyProtection="1">
      <alignment horizontal="center" vertical="center"/>
      <protection hidden="1"/>
    </xf>
    <xf numFmtId="0" fontId="7" fillId="4" borderId="1" xfId="0" applyFont="1" applyFill="1" applyBorder="1" applyAlignment="1" applyProtection="1">
      <alignment horizontal="center" vertical="center"/>
      <protection hidden="1"/>
    </xf>
    <xf numFmtId="0" fontId="7" fillId="4" borderId="22" xfId="0" applyFont="1" applyFill="1" applyBorder="1" applyAlignment="1" applyProtection="1">
      <alignment horizontal="center" vertical="center"/>
      <protection hidden="1"/>
    </xf>
    <xf numFmtId="0" fontId="7" fillId="0" borderId="3" xfId="0" applyFont="1" applyBorder="1" applyAlignment="1" applyProtection="1">
      <alignment horizontal="center" vertical="center" wrapText="1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 textRotation="90"/>
      <protection hidden="1"/>
    </xf>
    <xf numFmtId="0" fontId="7" fillId="2" borderId="7" xfId="0" applyFont="1" applyFill="1" applyBorder="1" applyAlignment="1" applyProtection="1">
      <alignment horizontal="left" vertical="center"/>
      <protection locked="0"/>
    </xf>
    <xf numFmtId="0" fontId="7" fillId="2" borderId="8" xfId="0" applyFont="1" applyFill="1" applyBorder="1" applyAlignment="1" applyProtection="1">
      <alignment horizontal="left" vertical="center"/>
      <protection locked="0"/>
    </xf>
    <xf numFmtId="0" fontId="7" fillId="2" borderId="0" xfId="0" applyFont="1" applyFill="1" applyAlignment="1" applyProtection="1">
      <alignment horizontal="center" vertical="center"/>
      <protection locked="0"/>
    </xf>
    <xf numFmtId="0" fontId="7" fillId="4" borderId="4" xfId="0" applyFont="1" applyFill="1" applyBorder="1" applyAlignment="1" applyProtection="1">
      <alignment horizontal="center" vertical="center" wrapText="1"/>
      <protection hidden="1"/>
    </xf>
    <xf numFmtId="0" fontId="7" fillId="4" borderId="3" xfId="0" applyFont="1" applyFill="1" applyBorder="1" applyAlignment="1" applyProtection="1">
      <alignment horizontal="center" vertical="center" wrapText="1"/>
      <protection hidden="1"/>
    </xf>
    <xf numFmtId="0" fontId="7" fillId="4" borderId="24" xfId="0" applyFont="1" applyFill="1" applyBorder="1" applyAlignment="1" applyProtection="1">
      <alignment horizontal="center" vertical="center" wrapText="1"/>
      <protection hidden="1"/>
    </xf>
    <xf numFmtId="0" fontId="7" fillId="4" borderId="5" xfId="0" applyFont="1" applyFill="1" applyBorder="1" applyAlignment="1" applyProtection="1">
      <alignment horizontal="center" vertical="center" wrapText="1"/>
      <protection hidden="1"/>
    </xf>
    <xf numFmtId="0" fontId="9" fillId="4" borderId="4" xfId="0" applyFont="1" applyFill="1" applyBorder="1" applyAlignment="1" applyProtection="1">
      <alignment horizontal="center" vertical="center"/>
      <protection hidden="1"/>
    </xf>
    <xf numFmtId="0" fontId="7" fillId="4" borderId="24" xfId="0" applyFont="1" applyFill="1" applyBorder="1" applyAlignment="1" applyProtection="1">
      <alignment horizontal="center" vertical="center"/>
      <protection hidden="1"/>
    </xf>
    <xf numFmtId="0" fontId="7" fillId="4" borderId="19" xfId="0" applyFont="1" applyFill="1" applyBorder="1" applyAlignment="1" applyProtection="1">
      <alignment horizontal="center" vertical="center" wrapText="1"/>
      <protection hidden="1"/>
    </xf>
    <xf numFmtId="0" fontId="7" fillId="4" borderId="20" xfId="0" applyFont="1" applyFill="1" applyBorder="1" applyAlignment="1" applyProtection="1">
      <alignment horizontal="center" vertical="center" wrapText="1"/>
      <protection hidden="1"/>
    </xf>
    <xf numFmtId="0" fontId="7" fillId="4" borderId="21" xfId="0" applyFont="1" applyFill="1" applyBorder="1" applyAlignment="1" applyProtection="1">
      <alignment horizontal="center" vertical="center" wrapText="1"/>
      <protection hidden="1"/>
    </xf>
    <xf numFmtId="0" fontId="7" fillId="4" borderId="19" xfId="0" applyFont="1" applyFill="1" applyBorder="1" applyAlignment="1" applyProtection="1">
      <alignment horizontal="center" vertical="center"/>
      <protection hidden="1"/>
    </xf>
    <xf numFmtId="0" fontId="7" fillId="4" borderId="20" xfId="0" applyFont="1" applyFill="1" applyBorder="1" applyAlignment="1" applyProtection="1">
      <alignment horizontal="center" vertical="center"/>
      <protection hidden="1"/>
    </xf>
    <xf numFmtId="0" fontId="7" fillId="4" borderId="21" xfId="0" applyFont="1" applyFill="1" applyBorder="1" applyAlignment="1" applyProtection="1">
      <alignment horizontal="center" vertical="center"/>
      <protection hidden="1"/>
    </xf>
    <xf numFmtId="0" fontId="7" fillId="0" borderId="29" xfId="0" applyFont="1" applyBorder="1" applyAlignment="1" applyProtection="1">
      <alignment horizontal="center" vertical="center"/>
      <protection hidden="1"/>
    </xf>
    <xf numFmtId="0" fontId="7" fillId="4" borderId="25" xfId="0" applyFont="1" applyFill="1" applyBorder="1" applyAlignment="1" applyProtection="1">
      <alignment horizontal="center" vertical="center" wrapText="1"/>
      <protection hidden="1"/>
    </xf>
    <xf numFmtId="0" fontId="7" fillId="4" borderId="27" xfId="0" applyFont="1" applyFill="1" applyBorder="1" applyAlignment="1" applyProtection="1">
      <alignment horizontal="center" vertical="center" wrapText="1"/>
      <protection hidden="1"/>
    </xf>
    <xf numFmtId="0" fontId="7" fillId="0" borderId="22" xfId="0" applyFont="1" applyBorder="1" applyAlignment="1" applyProtection="1">
      <alignment horizontal="center" vertical="center"/>
      <protection hidden="1"/>
    </xf>
    <xf numFmtId="0" fontId="7" fillId="0" borderId="39" xfId="0" applyFont="1" applyBorder="1" applyAlignment="1" applyProtection="1">
      <alignment horizontal="center" vertical="center"/>
      <protection hidden="1"/>
    </xf>
    <xf numFmtId="0" fontId="7" fillId="0" borderId="4" xfId="0" applyFont="1" applyBorder="1" applyAlignment="1" applyProtection="1">
      <alignment horizontal="center" vertical="center"/>
      <protection hidden="1"/>
    </xf>
    <xf numFmtId="165" fontId="7" fillId="0" borderId="8" xfId="0" applyNumberFormat="1" applyFont="1" applyBorder="1" applyAlignment="1" applyProtection="1">
      <alignment horizontal="center" vertical="center"/>
      <protection hidden="1"/>
    </xf>
    <xf numFmtId="165" fontId="7" fillId="0" borderId="30" xfId="0" applyNumberFormat="1" applyFont="1" applyBorder="1" applyAlignment="1" applyProtection="1">
      <alignment horizontal="center" vertical="center"/>
      <protection hidden="1"/>
    </xf>
    <xf numFmtId="0" fontId="9" fillId="4" borderId="3" xfId="0" applyFont="1" applyFill="1" applyBorder="1" applyAlignment="1" applyProtection="1">
      <alignment horizontal="center" vertical="center"/>
      <protection hidden="1"/>
    </xf>
    <xf numFmtId="165" fontId="8" fillId="4" borderId="3" xfId="0" applyNumberFormat="1" applyFont="1" applyFill="1" applyBorder="1" applyAlignment="1" applyProtection="1">
      <alignment horizontal="center" vertical="center"/>
      <protection hidden="1"/>
    </xf>
    <xf numFmtId="0" fontId="8" fillId="4" borderId="25" xfId="0" applyFont="1" applyFill="1" applyBorder="1" applyAlignment="1" applyProtection="1">
      <alignment horizontal="center" vertical="center"/>
      <protection hidden="1"/>
    </xf>
    <xf numFmtId="0" fontId="8" fillId="4" borderId="3" xfId="0" applyFont="1" applyFill="1" applyBorder="1" applyAlignment="1" applyProtection="1">
      <alignment horizontal="center" vertical="center"/>
      <protection hidden="1"/>
    </xf>
    <xf numFmtId="164" fontId="8" fillId="4" borderId="3" xfId="0" applyNumberFormat="1" applyFont="1" applyFill="1" applyBorder="1" applyAlignment="1" applyProtection="1">
      <alignment horizontal="center" vertical="center"/>
      <protection hidden="1"/>
    </xf>
    <xf numFmtId="0" fontId="8" fillId="4" borderId="4" xfId="0" applyFont="1" applyFill="1" applyBorder="1" applyAlignment="1" applyProtection="1">
      <alignment horizontal="center" vertical="center"/>
      <protection hidden="1"/>
    </xf>
    <xf numFmtId="0" fontId="2" fillId="3" borderId="9" xfId="0" applyFont="1" applyFill="1" applyBorder="1" applyAlignment="1" applyProtection="1">
      <alignment horizontal="center" vertical="center" wrapText="1"/>
      <protection hidden="1"/>
    </xf>
    <xf numFmtId="0" fontId="2" fillId="3" borderId="10" xfId="0" applyFont="1" applyFill="1" applyBorder="1" applyAlignment="1" applyProtection="1">
      <alignment horizontal="center" vertical="center"/>
      <protection hidden="1"/>
    </xf>
    <xf numFmtId="0" fontId="2" fillId="3" borderId="11" xfId="0" applyFont="1" applyFill="1" applyBorder="1" applyAlignment="1" applyProtection="1">
      <alignment horizontal="center" vertical="center"/>
      <protection hidden="1"/>
    </xf>
    <xf numFmtId="0" fontId="7" fillId="4" borderId="8" xfId="0" applyFont="1" applyFill="1" applyBorder="1" applyAlignment="1" applyProtection="1">
      <alignment horizontal="center" vertical="center" textRotation="90"/>
      <protection hidden="1"/>
    </xf>
    <xf numFmtId="0" fontId="7" fillId="4" borderId="3" xfId="0" applyFont="1" applyFill="1" applyBorder="1" applyAlignment="1" applyProtection="1">
      <alignment horizontal="center" vertical="center" textRotation="90"/>
      <protection hidden="1"/>
    </xf>
    <xf numFmtId="0" fontId="0" fillId="0" borderId="17" xfId="0" applyBorder="1" applyAlignment="1" applyProtection="1">
      <alignment horizontal="center" vertical="center"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0" fontId="0" fillId="0" borderId="31" xfId="0" applyBorder="1" applyAlignment="1" applyProtection="1">
      <alignment horizontal="center" vertical="center" wrapText="1"/>
      <protection hidden="1"/>
    </xf>
    <xf numFmtId="0" fontId="0" fillId="0" borderId="18" xfId="0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32" xfId="0" applyBorder="1" applyAlignment="1" applyProtection="1">
      <alignment horizontal="center" vertical="center" wrapText="1"/>
      <protection hidden="1"/>
    </xf>
    <xf numFmtId="0" fontId="0" fillId="0" borderId="6" xfId="0" applyBorder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7" xfId="0" applyBorder="1" applyAlignment="1" applyProtection="1">
      <alignment horizontal="center" vertical="center" wrapText="1"/>
      <protection hidden="1"/>
    </xf>
    <xf numFmtId="0" fontId="7" fillId="4" borderId="17" xfId="0" applyFont="1" applyFill="1" applyBorder="1" applyAlignment="1" applyProtection="1">
      <alignment horizontal="center" vertical="center" wrapText="1"/>
      <protection hidden="1"/>
    </xf>
    <xf numFmtId="0" fontId="7" fillId="4" borderId="2" xfId="0" applyFont="1" applyFill="1" applyBorder="1" applyAlignment="1" applyProtection="1">
      <alignment horizontal="center" vertical="center" wrapText="1"/>
      <protection hidden="1"/>
    </xf>
    <xf numFmtId="0" fontId="7" fillId="4" borderId="31" xfId="0" applyFont="1" applyFill="1" applyBorder="1" applyAlignment="1" applyProtection="1">
      <alignment horizontal="center" vertical="center" wrapText="1"/>
      <protection hidden="1"/>
    </xf>
    <xf numFmtId="0" fontId="7" fillId="4" borderId="18" xfId="0" applyFont="1" applyFill="1" applyBorder="1" applyAlignment="1" applyProtection="1">
      <alignment horizontal="center" vertical="center" wrapText="1"/>
      <protection hidden="1"/>
    </xf>
    <xf numFmtId="0" fontId="7" fillId="4" borderId="0" xfId="0" applyFont="1" applyFill="1" applyAlignment="1" applyProtection="1">
      <alignment horizontal="center" vertical="center" wrapText="1"/>
      <protection hidden="1"/>
    </xf>
    <xf numFmtId="0" fontId="7" fillId="4" borderId="32" xfId="0" applyFont="1" applyFill="1" applyBorder="1" applyAlignment="1" applyProtection="1">
      <alignment horizontal="center" vertical="center" wrapText="1"/>
      <protection hidden="1"/>
    </xf>
    <xf numFmtId="0" fontId="7" fillId="4" borderId="33" xfId="0" applyFont="1" applyFill="1" applyBorder="1" applyAlignment="1" applyProtection="1">
      <alignment horizontal="center" vertical="center" wrapText="1"/>
      <protection hidden="1"/>
    </xf>
    <xf numFmtId="0" fontId="7" fillId="4" borderId="34" xfId="0" applyFont="1" applyFill="1" applyBorder="1" applyAlignment="1" applyProtection="1">
      <alignment horizontal="center" vertical="center" wrapText="1"/>
      <protection hidden="1"/>
    </xf>
    <xf numFmtId="0" fontId="7" fillId="4" borderId="35" xfId="0" applyFont="1" applyFill="1" applyBorder="1" applyAlignment="1" applyProtection="1">
      <alignment horizontal="center" vertical="center" wrapText="1"/>
      <protection hidden="1"/>
    </xf>
    <xf numFmtId="0" fontId="7" fillId="0" borderId="36" xfId="0" applyFont="1" applyBorder="1" applyAlignment="1" applyProtection="1">
      <alignment horizontal="center" vertical="center"/>
      <protection hidden="1"/>
    </xf>
    <xf numFmtId="0" fontId="7" fillId="0" borderId="37" xfId="0" applyFont="1" applyBorder="1" applyAlignment="1" applyProtection="1">
      <alignment horizontal="center" vertical="center"/>
      <protection hidden="1"/>
    </xf>
    <xf numFmtId="0" fontId="7" fillId="0" borderId="38" xfId="0" applyFont="1" applyBorder="1" applyAlignment="1" applyProtection="1">
      <alignment horizontal="center" vertical="center"/>
      <protection hidden="1"/>
    </xf>
    <xf numFmtId="0" fontId="7" fillId="4" borderId="28" xfId="0" applyFont="1" applyFill="1" applyBorder="1" applyAlignment="1" applyProtection="1">
      <alignment horizontal="center" vertical="center"/>
      <protection hidden="1"/>
    </xf>
    <xf numFmtId="0" fontId="8" fillId="4" borderId="22" xfId="0" applyFont="1" applyFill="1" applyBorder="1" applyAlignment="1" applyProtection="1">
      <alignment horizontal="center" vertical="center"/>
      <protection hidden="1"/>
    </xf>
    <xf numFmtId="0" fontId="8" fillId="4" borderId="39" xfId="0" applyFont="1" applyFill="1" applyBorder="1" applyAlignment="1" applyProtection="1">
      <alignment horizontal="center" vertical="center"/>
      <protection hidden="1"/>
    </xf>
    <xf numFmtId="10" fontId="7" fillId="0" borderId="0" xfId="0" applyNumberFormat="1" applyFont="1" applyAlignment="1" applyProtection="1">
      <alignment horizontal="center" vertical="center"/>
      <protection hidden="1"/>
    </xf>
    <xf numFmtId="165" fontId="8" fillId="4" borderId="26" xfId="0" applyNumberFormat="1" applyFont="1" applyFill="1" applyBorder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center" vertical="center"/>
      <protection hidden="1"/>
    </xf>
    <xf numFmtId="0" fontId="7" fillId="0" borderId="2" xfId="0" applyFont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8"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95250</xdr:colOff>
      <xdr:row>3</xdr:row>
      <xdr:rowOff>4763</xdr:rowOff>
    </xdr:from>
    <xdr:to>
      <xdr:col>54</xdr:col>
      <xdr:colOff>57150</xdr:colOff>
      <xdr:row>47</xdr:row>
      <xdr:rowOff>47625</xdr:rowOff>
    </xdr:to>
    <xdr:grpSp>
      <xdr:nvGrpSpPr>
        <xdr:cNvPr id="47" name="Group 46">
          <a:extLst>
            <a:ext uri="{FF2B5EF4-FFF2-40B4-BE49-F238E27FC236}">
              <a16:creationId xmlns:a16="http://schemas.microsoft.com/office/drawing/2014/main" id="{7D2F0E31-50FC-678D-3E26-BF0B6AE49279}"/>
            </a:ext>
          </a:extLst>
        </xdr:cNvPr>
        <xdr:cNvGrpSpPr/>
      </xdr:nvGrpSpPr>
      <xdr:grpSpPr>
        <a:xfrm>
          <a:off x="1714500" y="1319213"/>
          <a:ext cx="7086600" cy="6329362"/>
          <a:chOff x="419100" y="909638"/>
          <a:chExt cx="7086600" cy="6329362"/>
        </a:xfrm>
      </xdr:grpSpPr>
      <xdr:grpSp>
        <xdr:nvGrpSpPr>
          <xdr:cNvPr id="89" name="Group 88">
            <a:extLst>
              <a:ext uri="{FF2B5EF4-FFF2-40B4-BE49-F238E27FC236}">
                <a16:creationId xmlns:a16="http://schemas.microsoft.com/office/drawing/2014/main" id="{1B26723F-EC2F-4B29-9344-B507056C2E14}"/>
              </a:ext>
            </a:extLst>
          </xdr:cNvPr>
          <xdr:cNvGrpSpPr/>
        </xdr:nvGrpSpPr>
        <xdr:grpSpPr>
          <a:xfrm>
            <a:off x="819150" y="1114425"/>
            <a:ext cx="5829300" cy="5505450"/>
            <a:chOff x="2600325" y="1495425"/>
            <a:chExt cx="5829300" cy="5505450"/>
          </a:xfrm>
          <a:solidFill>
            <a:schemeClr val="bg1">
              <a:lumMod val="95000"/>
            </a:schemeClr>
          </a:solidFill>
        </xdr:grpSpPr>
        <xdr:sp macro="" textlink="">
          <xdr:nvSpPr>
            <xdr:cNvPr id="8" name="Rectangle 7">
              <a:extLst>
                <a:ext uri="{FF2B5EF4-FFF2-40B4-BE49-F238E27FC236}">
                  <a16:creationId xmlns:a16="http://schemas.microsoft.com/office/drawing/2014/main" id="{2F6C6C4F-5D39-4ED5-B7DD-AD29B1EFD60B}"/>
                </a:ext>
              </a:extLst>
            </xdr:cNvPr>
            <xdr:cNvSpPr/>
          </xdr:nvSpPr>
          <xdr:spPr>
            <a:xfrm>
              <a:off x="2600325" y="1495425"/>
              <a:ext cx="5819775" cy="5505450"/>
            </a:xfrm>
            <a:prstGeom prst="rect">
              <a:avLst/>
            </a:prstGeom>
            <a:grpFill/>
            <a:ln>
              <a:solidFill>
                <a:schemeClr val="tx1"/>
              </a:solidFill>
              <a:prstDash val="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cxnSp macro="">
          <xdr:nvCxnSpPr>
            <xdr:cNvPr id="12" name="Straight Connector 11">
              <a:extLst>
                <a:ext uri="{FF2B5EF4-FFF2-40B4-BE49-F238E27FC236}">
                  <a16:creationId xmlns:a16="http://schemas.microsoft.com/office/drawing/2014/main" id="{11E16064-1E73-4497-9CAA-6E1D17C464A1}"/>
                </a:ext>
              </a:extLst>
            </xdr:cNvPr>
            <xdr:cNvCxnSpPr/>
          </xdr:nvCxnSpPr>
          <xdr:spPr>
            <a:xfrm>
              <a:off x="4695825" y="1495425"/>
              <a:ext cx="0" cy="5505450"/>
            </a:xfrm>
            <a:prstGeom prst="line">
              <a:avLst/>
            </a:prstGeom>
            <a:grpFill/>
            <a:ln>
              <a:solidFill>
                <a:schemeClr val="tx1"/>
              </a:solidFill>
              <a:prstDash val="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</xdr:cxnSp>
        <xdr:cxnSp macro="">
          <xdr:nvCxnSpPr>
            <xdr:cNvPr id="14" name="Straight Connector 13">
              <a:extLst>
                <a:ext uri="{FF2B5EF4-FFF2-40B4-BE49-F238E27FC236}">
                  <a16:creationId xmlns:a16="http://schemas.microsoft.com/office/drawing/2014/main" id="{72B04C2F-9CD4-4B33-9E60-C79F7EA9148D}"/>
                </a:ext>
              </a:extLst>
            </xdr:cNvPr>
            <xdr:cNvCxnSpPr/>
          </xdr:nvCxnSpPr>
          <xdr:spPr>
            <a:xfrm>
              <a:off x="6800850" y="1495425"/>
              <a:ext cx="0" cy="5505450"/>
            </a:xfrm>
            <a:prstGeom prst="line">
              <a:avLst/>
            </a:prstGeom>
            <a:grpFill/>
            <a:ln>
              <a:solidFill>
                <a:schemeClr val="tx1"/>
              </a:solidFill>
              <a:prstDash val="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</xdr:cxnSp>
        <xdr:cxnSp macro="">
          <xdr:nvCxnSpPr>
            <xdr:cNvPr id="16" name="Straight Connector 15">
              <a:extLst>
                <a:ext uri="{FF2B5EF4-FFF2-40B4-BE49-F238E27FC236}">
                  <a16:creationId xmlns:a16="http://schemas.microsoft.com/office/drawing/2014/main" id="{BE7BB9C4-8BC8-44BA-8E2A-B7EDF727048B}"/>
                </a:ext>
              </a:extLst>
            </xdr:cNvPr>
            <xdr:cNvCxnSpPr/>
          </xdr:nvCxnSpPr>
          <xdr:spPr>
            <a:xfrm>
              <a:off x="2600325" y="3000375"/>
              <a:ext cx="5829300" cy="0"/>
            </a:xfrm>
            <a:prstGeom prst="line">
              <a:avLst/>
            </a:prstGeom>
            <a:grpFill/>
            <a:ln>
              <a:solidFill>
                <a:schemeClr val="tx1"/>
              </a:solidFill>
              <a:prstDash val="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</xdr:cxnSp>
        <xdr:cxnSp macro="">
          <xdr:nvCxnSpPr>
            <xdr:cNvPr id="18" name="Straight Connector 17">
              <a:extLst>
                <a:ext uri="{FF2B5EF4-FFF2-40B4-BE49-F238E27FC236}">
                  <a16:creationId xmlns:a16="http://schemas.microsoft.com/office/drawing/2014/main" id="{169808E4-AA56-497A-8EC4-70B28972A8C1}"/>
                </a:ext>
              </a:extLst>
            </xdr:cNvPr>
            <xdr:cNvCxnSpPr/>
          </xdr:nvCxnSpPr>
          <xdr:spPr>
            <a:xfrm>
              <a:off x="2600325" y="4362450"/>
              <a:ext cx="5829300" cy="0"/>
            </a:xfrm>
            <a:prstGeom prst="line">
              <a:avLst/>
            </a:prstGeom>
            <a:grpFill/>
            <a:ln>
              <a:solidFill>
                <a:schemeClr val="tx1"/>
              </a:solidFill>
              <a:prstDash val="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</xdr:cxnSp>
      </xdr:grpSp>
      <xdr:sp macro="" textlink="">
        <xdr:nvSpPr>
          <xdr:cNvPr id="100" name="Rectangle 99">
            <a:extLst>
              <a:ext uri="{FF2B5EF4-FFF2-40B4-BE49-F238E27FC236}">
                <a16:creationId xmlns:a16="http://schemas.microsoft.com/office/drawing/2014/main" id="{DF9A4C50-318E-43B1-8580-464DBB0A0205}"/>
              </a:ext>
            </a:extLst>
          </xdr:cNvPr>
          <xdr:cNvSpPr/>
        </xdr:nvSpPr>
        <xdr:spPr>
          <a:xfrm rot="5400000">
            <a:off x="4883944" y="3764757"/>
            <a:ext cx="290511" cy="438150"/>
          </a:xfrm>
          <a:prstGeom prst="rect">
            <a:avLst/>
          </a:prstGeom>
          <a:blipFill>
            <a:blip xmlns:r="http://schemas.openxmlformats.org/officeDocument/2006/relationships" r:embed="rId1"/>
            <a:tile tx="0" ty="0" sx="100000" sy="100000" flip="none" algn="tl"/>
          </a:blip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r-TR" sz="1100"/>
          </a:p>
        </xdr:txBody>
      </xdr:sp>
      <xdr:sp macro="" textlink="">
        <xdr:nvSpPr>
          <xdr:cNvPr id="98" name="Rectangle 97">
            <a:extLst>
              <a:ext uri="{FF2B5EF4-FFF2-40B4-BE49-F238E27FC236}">
                <a16:creationId xmlns:a16="http://schemas.microsoft.com/office/drawing/2014/main" id="{593409D4-DF6D-4F50-830C-B70CD6F07007}"/>
              </a:ext>
            </a:extLst>
          </xdr:cNvPr>
          <xdr:cNvSpPr/>
        </xdr:nvSpPr>
        <xdr:spPr>
          <a:xfrm rot="5400000">
            <a:off x="2733675" y="1838325"/>
            <a:ext cx="314325" cy="1571625"/>
          </a:xfrm>
          <a:prstGeom prst="rect">
            <a:avLst/>
          </a:prstGeom>
          <a:blipFill>
            <a:blip xmlns:r="http://schemas.openxmlformats.org/officeDocument/2006/relationships" r:embed="rId1"/>
            <a:tile tx="0" ty="0" sx="100000" sy="100000" flip="none" algn="tl"/>
          </a:blip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r-TR" sz="1100"/>
          </a:p>
        </xdr:txBody>
      </xdr:sp>
      <xdr:sp macro="" textlink="">
        <xdr:nvSpPr>
          <xdr:cNvPr id="22" name="Rectangle 21">
            <a:extLst>
              <a:ext uri="{FF2B5EF4-FFF2-40B4-BE49-F238E27FC236}">
                <a16:creationId xmlns:a16="http://schemas.microsoft.com/office/drawing/2014/main" id="{D55318F7-BEA8-4500-8049-4C3FD93EEB5F}"/>
              </a:ext>
            </a:extLst>
          </xdr:cNvPr>
          <xdr:cNvSpPr/>
        </xdr:nvSpPr>
        <xdr:spPr>
          <a:xfrm>
            <a:off x="2752725" y="6315075"/>
            <a:ext cx="314325" cy="438150"/>
          </a:xfrm>
          <a:prstGeom prst="rect">
            <a:avLst/>
          </a:prstGeom>
          <a:blipFill>
            <a:blip xmlns:r="http://schemas.openxmlformats.org/officeDocument/2006/relationships" r:embed="rId1"/>
            <a:tile tx="0" ty="0" sx="100000" sy="100000" flip="none" algn="tl"/>
          </a:blip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r-TR" sz="1100"/>
          </a:p>
        </xdr:txBody>
      </xdr:sp>
      <xdr:sp macro="" textlink="">
        <xdr:nvSpPr>
          <xdr:cNvPr id="26" name="Rectangle 25">
            <a:extLst>
              <a:ext uri="{FF2B5EF4-FFF2-40B4-BE49-F238E27FC236}">
                <a16:creationId xmlns:a16="http://schemas.microsoft.com/office/drawing/2014/main" id="{7402B191-190D-431B-94B8-491FCAD44260}"/>
              </a:ext>
            </a:extLst>
          </xdr:cNvPr>
          <xdr:cNvSpPr/>
        </xdr:nvSpPr>
        <xdr:spPr>
          <a:xfrm>
            <a:off x="4862512" y="5191125"/>
            <a:ext cx="314325" cy="1571625"/>
          </a:xfrm>
          <a:prstGeom prst="rect">
            <a:avLst/>
          </a:prstGeom>
          <a:blipFill>
            <a:blip xmlns:r="http://schemas.openxmlformats.org/officeDocument/2006/relationships" r:embed="rId1"/>
            <a:tile tx="0" ty="0" sx="100000" sy="100000" flip="none" algn="tl"/>
          </a:blip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r-TR" sz="1100"/>
          </a:p>
        </xdr:txBody>
      </xdr:sp>
      <xdr:sp macro="" textlink="">
        <xdr:nvSpPr>
          <xdr:cNvPr id="23" name="Rectangle 22">
            <a:extLst>
              <a:ext uri="{FF2B5EF4-FFF2-40B4-BE49-F238E27FC236}">
                <a16:creationId xmlns:a16="http://schemas.microsoft.com/office/drawing/2014/main" id="{5B8F86F5-F915-4D3A-B242-DE7E18747489}"/>
              </a:ext>
            </a:extLst>
          </xdr:cNvPr>
          <xdr:cNvSpPr/>
        </xdr:nvSpPr>
        <xdr:spPr>
          <a:xfrm rot="5400000">
            <a:off x="6426994" y="6374608"/>
            <a:ext cx="290511" cy="438150"/>
          </a:xfrm>
          <a:prstGeom prst="rect">
            <a:avLst/>
          </a:prstGeom>
          <a:blipFill>
            <a:blip xmlns:r="http://schemas.openxmlformats.org/officeDocument/2006/relationships" r:embed="rId1"/>
            <a:tile tx="0" ty="0" sx="100000" sy="100000" flip="none" algn="tl"/>
          </a:blip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r-TR" sz="1100"/>
          </a:p>
        </xdr:txBody>
      </xdr:sp>
      <xdr:sp macro="" textlink="">
        <xdr:nvSpPr>
          <xdr:cNvPr id="25" name="Rectangle 24">
            <a:extLst>
              <a:ext uri="{FF2B5EF4-FFF2-40B4-BE49-F238E27FC236}">
                <a16:creationId xmlns:a16="http://schemas.microsoft.com/office/drawing/2014/main" id="{88FC59E3-B505-4D19-841E-6B8A21EB9C42}"/>
              </a:ext>
            </a:extLst>
          </xdr:cNvPr>
          <xdr:cNvSpPr/>
        </xdr:nvSpPr>
        <xdr:spPr>
          <a:xfrm>
            <a:off x="4867275" y="990600"/>
            <a:ext cx="314325" cy="438150"/>
          </a:xfrm>
          <a:prstGeom prst="rect">
            <a:avLst/>
          </a:prstGeom>
          <a:blipFill>
            <a:blip xmlns:r="http://schemas.openxmlformats.org/officeDocument/2006/relationships" r:embed="rId1"/>
            <a:tile tx="0" ty="0" sx="100000" sy="100000" flip="none" algn="tl"/>
          </a:blip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r-TR" sz="1100"/>
          </a:p>
        </xdr:txBody>
      </xdr:sp>
      <xdr:sp macro="" textlink="">
        <xdr:nvSpPr>
          <xdr:cNvPr id="24" name="Rectangle 23">
            <a:extLst>
              <a:ext uri="{FF2B5EF4-FFF2-40B4-BE49-F238E27FC236}">
                <a16:creationId xmlns:a16="http://schemas.microsoft.com/office/drawing/2014/main" id="{2A581616-691D-4E00-B49D-A60A6743EBE6}"/>
              </a:ext>
            </a:extLst>
          </xdr:cNvPr>
          <xdr:cNvSpPr/>
        </xdr:nvSpPr>
        <xdr:spPr>
          <a:xfrm rot="5400000">
            <a:off x="6436519" y="897732"/>
            <a:ext cx="290511" cy="438150"/>
          </a:xfrm>
          <a:prstGeom prst="rect">
            <a:avLst/>
          </a:prstGeom>
          <a:blipFill>
            <a:blip xmlns:r="http://schemas.openxmlformats.org/officeDocument/2006/relationships" r:embed="rId1"/>
            <a:tile tx="0" ty="0" sx="100000" sy="100000" flip="none" algn="tl"/>
          </a:blip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r-TR" sz="1100"/>
          </a:p>
        </xdr:txBody>
      </xdr:sp>
      <xdr:sp macro="" textlink="">
        <xdr:nvSpPr>
          <xdr:cNvPr id="21" name="Rectangle 20">
            <a:extLst>
              <a:ext uri="{FF2B5EF4-FFF2-40B4-BE49-F238E27FC236}">
                <a16:creationId xmlns:a16="http://schemas.microsoft.com/office/drawing/2014/main" id="{685FF7D8-AA68-4652-A0B1-4D583A8DA9ED}"/>
              </a:ext>
            </a:extLst>
          </xdr:cNvPr>
          <xdr:cNvSpPr/>
        </xdr:nvSpPr>
        <xdr:spPr>
          <a:xfrm>
            <a:off x="4867275" y="2466975"/>
            <a:ext cx="314325" cy="438150"/>
          </a:xfrm>
          <a:prstGeom prst="rect">
            <a:avLst/>
          </a:prstGeom>
          <a:blipFill>
            <a:blip xmlns:r="http://schemas.openxmlformats.org/officeDocument/2006/relationships" r:embed="rId1"/>
            <a:tile tx="0" ty="0" sx="100000" sy="100000" flip="none" algn="tl"/>
          </a:blip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r-TR" sz="1100"/>
          </a:p>
        </xdr:txBody>
      </xdr:sp>
      <xdr:sp macro="" textlink="">
        <xdr:nvSpPr>
          <xdr:cNvPr id="20" name="Rectangle 19">
            <a:extLst>
              <a:ext uri="{FF2B5EF4-FFF2-40B4-BE49-F238E27FC236}">
                <a16:creationId xmlns:a16="http://schemas.microsoft.com/office/drawing/2014/main" id="{E2A26437-7158-48CE-A830-CB5F282DEAC7}"/>
              </a:ext>
            </a:extLst>
          </xdr:cNvPr>
          <xdr:cNvSpPr/>
        </xdr:nvSpPr>
        <xdr:spPr>
          <a:xfrm rot="5400000">
            <a:off x="2778919" y="3764757"/>
            <a:ext cx="290511" cy="438150"/>
          </a:xfrm>
          <a:prstGeom prst="rect">
            <a:avLst/>
          </a:prstGeom>
          <a:blipFill>
            <a:blip xmlns:r="http://schemas.openxmlformats.org/officeDocument/2006/relationships" r:embed="rId1"/>
            <a:tile tx="0" ty="0" sx="100000" sy="100000" flip="none" algn="tl"/>
          </a:blip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r-TR" sz="1100"/>
          </a:p>
        </xdr:txBody>
      </xdr:sp>
      <xdr:sp macro="" textlink="">
        <xdr:nvSpPr>
          <xdr:cNvPr id="19" name="Rectangle 18">
            <a:extLst>
              <a:ext uri="{FF2B5EF4-FFF2-40B4-BE49-F238E27FC236}">
                <a16:creationId xmlns:a16="http://schemas.microsoft.com/office/drawing/2014/main" id="{9FB7C0A3-1AEA-4A84-9D09-21A25A92CF9E}"/>
              </a:ext>
            </a:extLst>
          </xdr:cNvPr>
          <xdr:cNvSpPr/>
        </xdr:nvSpPr>
        <xdr:spPr>
          <a:xfrm>
            <a:off x="6477000" y="2505075"/>
            <a:ext cx="314325" cy="1571625"/>
          </a:xfrm>
          <a:prstGeom prst="rect">
            <a:avLst/>
          </a:prstGeom>
          <a:blipFill>
            <a:blip xmlns:r="http://schemas.openxmlformats.org/officeDocument/2006/relationships" r:embed="rId1"/>
            <a:tile tx="0" ty="0" sx="100000" sy="100000" flip="none" algn="tl"/>
          </a:blip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r-TR" sz="1100"/>
          </a:p>
        </xdr:txBody>
      </xdr:sp>
      <xdr:sp macro="" textlink="">
        <xdr:nvSpPr>
          <xdr:cNvPr id="2" name="Rectangle 1">
            <a:extLst>
              <a:ext uri="{FF2B5EF4-FFF2-40B4-BE49-F238E27FC236}">
                <a16:creationId xmlns:a16="http://schemas.microsoft.com/office/drawing/2014/main" id="{2F9442CD-39A4-427E-9EB7-F902F2928B2D}"/>
              </a:ext>
            </a:extLst>
          </xdr:cNvPr>
          <xdr:cNvSpPr/>
        </xdr:nvSpPr>
        <xdr:spPr>
          <a:xfrm>
            <a:off x="657224" y="971550"/>
            <a:ext cx="314325" cy="438150"/>
          </a:xfrm>
          <a:prstGeom prst="rect">
            <a:avLst/>
          </a:prstGeom>
          <a:blipFill>
            <a:blip xmlns:r="http://schemas.openxmlformats.org/officeDocument/2006/relationships" r:embed="rId1"/>
            <a:tile tx="0" ty="0" sx="100000" sy="100000" flip="none" algn="tl"/>
          </a:blip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r-TR" sz="1100"/>
          </a:p>
        </xdr:txBody>
      </xdr:sp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146BCCCD-8A68-493A-A10C-2F2E493392F2}"/>
              </a:ext>
            </a:extLst>
          </xdr:cNvPr>
          <xdr:cNvSpPr/>
        </xdr:nvSpPr>
        <xdr:spPr>
          <a:xfrm rot="5400000">
            <a:off x="716757" y="2402684"/>
            <a:ext cx="290511" cy="438150"/>
          </a:xfrm>
          <a:prstGeom prst="rect">
            <a:avLst/>
          </a:prstGeom>
          <a:blipFill>
            <a:blip xmlns:r="http://schemas.openxmlformats.org/officeDocument/2006/relationships" r:embed="rId1"/>
            <a:tile tx="0" ty="0" sx="100000" sy="100000" flip="none" algn="tl"/>
          </a:blip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r-TR" sz="1100"/>
          </a:p>
        </xdr:txBody>
      </xdr:sp>
      <xdr:sp macro="" textlink="">
        <xdr:nvSpPr>
          <xdr:cNvPr id="4" name="Rectangle 3">
            <a:extLst>
              <a:ext uri="{FF2B5EF4-FFF2-40B4-BE49-F238E27FC236}">
                <a16:creationId xmlns:a16="http://schemas.microsoft.com/office/drawing/2014/main" id="{04E4AE80-19C0-45CD-905C-1DE5853A69C2}"/>
              </a:ext>
            </a:extLst>
          </xdr:cNvPr>
          <xdr:cNvSpPr/>
        </xdr:nvSpPr>
        <xdr:spPr>
          <a:xfrm>
            <a:off x="647700" y="3771900"/>
            <a:ext cx="314325" cy="438150"/>
          </a:xfrm>
          <a:prstGeom prst="rect">
            <a:avLst/>
          </a:prstGeom>
          <a:blipFill>
            <a:blip xmlns:r="http://schemas.openxmlformats.org/officeDocument/2006/relationships" r:embed="rId1"/>
            <a:tile tx="0" ty="0" sx="100000" sy="100000" flip="none" algn="tl"/>
          </a:blip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r-TR" sz="1100"/>
          </a:p>
        </xdr:txBody>
      </xdr:sp>
      <xdr:sp macro="" textlink="">
        <xdr:nvSpPr>
          <xdr:cNvPr id="5" name="Rectangle 4">
            <a:extLst>
              <a:ext uri="{FF2B5EF4-FFF2-40B4-BE49-F238E27FC236}">
                <a16:creationId xmlns:a16="http://schemas.microsoft.com/office/drawing/2014/main" id="{2B9E969A-BF01-4BE9-AFA7-E0690CF2F70F}"/>
              </a:ext>
            </a:extLst>
          </xdr:cNvPr>
          <xdr:cNvSpPr/>
        </xdr:nvSpPr>
        <xdr:spPr>
          <a:xfrm>
            <a:off x="647700" y="5191124"/>
            <a:ext cx="314325" cy="1571625"/>
          </a:xfrm>
          <a:prstGeom prst="rect">
            <a:avLst/>
          </a:prstGeom>
          <a:blipFill>
            <a:blip xmlns:r="http://schemas.openxmlformats.org/officeDocument/2006/relationships" r:embed="rId1"/>
            <a:tile tx="0" ty="0" sx="100000" sy="100000" flip="none" algn="tl"/>
          </a:blip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r-TR" sz="1100"/>
          </a:p>
        </xdr:txBody>
      </xdr:sp>
      <xdr:sp macro="" textlink="">
        <xdr:nvSpPr>
          <xdr:cNvPr id="6" name="Rectangle 5">
            <a:extLst>
              <a:ext uri="{FF2B5EF4-FFF2-40B4-BE49-F238E27FC236}">
                <a16:creationId xmlns:a16="http://schemas.microsoft.com/office/drawing/2014/main" id="{A7026BFC-78F1-4AB7-8D60-0577AFBD84FB}"/>
              </a:ext>
            </a:extLst>
          </xdr:cNvPr>
          <xdr:cNvSpPr/>
        </xdr:nvSpPr>
        <xdr:spPr>
          <a:xfrm rot="5400000">
            <a:off x="2733675" y="333375"/>
            <a:ext cx="314325" cy="1571625"/>
          </a:xfrm>
          <a:prstGeom prst="rect">
            <a:avLst/>
          </a:prstGeom>
          <a:blipFill>
            <a:blip xmlns:r="http://schemas.openxmlformats.org/officeDocument/2006/relationships" r:embed="rId1"/>
            <a:tile tx="0" ty="0" sx="100000" sy="100000" flip="none" algn="tl"/>
          </a:blip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r-TR" sz="1100"/>
          </a:p>
        </xdr:txBody>
      </xdr:sp>
      <xdr:cxnSp macro="">
        <xdr:nvCxnSpPr>
          <xdr:cNvPr id="28" name="Straight Arrow Connector 27">
            <a:extLst>
              <a:ext uri="{FF2B5EF4-FFF2-40B4-BE49-F238E27FC236}">
                <a16:creationId xmlns:a16="http://schemas.microsoft.com/office/drawing/2014/main" id="{B8BAB3AF-9D35-451D-8396-2E49D9C6F68E}"/>
              </a:ext>
            </a:extLst>
          </xdr:cNvPr>
          <xdr:cNvCxnSpPr/>
        </xdr:nvCxnSpPr>
        <xdr:spPr>
          <a:xfrm flipH="1">
            <a:off x="6896102" y="3876675"/>
            <a:ext cx="609598" cy="0"/>
          </a:xfrm>
          <a:prstGeom prst="straightConnector1">
            <a:avLst/>
          </a:prstGeom>
          <a:ln w="44450"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2" name="Straight Arrow Connector 31">
            <a:extLst>
              <a:ext uri="{FF2B5EF4-FFF2-40B4-BE49-F238E27FC236}">
                <a16:creationId xmlns:a16="http://schemas.microsoft.com/office/drawing/2014/main" id="{11B9EB4D-96FF-4779-9854-3DDB791260F1}"/>
              </a:ext>
            </a:extLst>
          </xdr:cNvPr>
          <xdr:cNvCxnSpPr/>
        </xdr:nvCxnSpPr>
        <xdr:spPr>
          <a:xfrm flipV="1">
            <a:off x="3714750" y="6734176"/>
            <a:ext cx="0" cy="504824"/>
          </a:xfrm>
          <a:prstGeom prst="straightConnector1">
            <a:avLst/>
          </a:prstGeom>
          <a:ln w="44450"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5" name="Straight Connector 34">
            <a:extLst>
              <a:ext uri="{FF2B5EF4-FFF2-40B4-BE49-F238E27FC236}">
                <a16:creationId xmlns:a16="http://schemas.microsoft.com/office/drawing/2014/main" id="{2E8CCB5D-E945-4A8C-93E3-16A0E03811B4}"/>
              </a:ext>
            </a:extLst>
          </xdr:cNvPr>
          <xdr:cNvCxnSpPr/>
        </xdr:nvCxnSpPr>
        <xdr:spPr>
          <a:xfrm>
            <a:off x="2705100" y="4176713"/>
            <a:ext cx="0" cy="228600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7" name="Straight Connector 36">
            <a:extLst>
              <a:ext uri="{FF2B5EF4-FFF2-40B4-BE49-F238E27FC236}">
                <a16:creationId xmlns:a16="http://schemas.microsoft.com/office/drawing/2014/main" id="{1171BA1D-7B2E-4704-B72B-B43448593C5F}"/>
              </a:ext>
            </a:extLst>
          </xdr:cNvPr>
          <xdr:cNvCxnSpPr/>
        </xdr:nvCxnSpPr>
        <xdr:spPr>
          <a:xfrm>
            <a:off x="2633661" y="4333876"/>
            <a:ext cx="581027" cy="0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9" name="Straight Connector 38">
            <a:extLst>
              <a:ext uri="{FF2B5EF4-FFF2-40B4-BE49-F238E27FC236}">
                <a16:creationId xmlns:a16="http://schemas.microsoft.com/office/drawing/2014/main" id="{437BF180-6DA1-4347-9B6F-2F3A7CCA1947}"/>
              </a:ext>
            </a:extLst>
          </xdr:cNvPr>
          <xdr:cNvCxnSpPr/>
        </xdr:nvCxnSpPr>
        <xdr:spPr>
          <a:xfrm flipH="1">
            <a:off x="2657475" y="4291013"/>
            <a:ext cx="90488" cy="90487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0" name="Straight Connector 39">
            <a:extLst>
              <a:ext uri="{FF2B5EF4-FFF2-40B4-BE49-F238E27FC236}">
                <a16:creationId xmlns:a16="http://schemas.microsoft.com/office/drawing/2014/main" id="{F319C3AB-CA77-4284-BE0C-C19E6571B2FC}"/>
              </a:ext>
            </a:extLst>
          </xdr:cNvPr>
          <xdr:cNvCxnSpPr/>
        </xdr:nvCxnSpPr>
        <xdr:spPr>
          <a:xfrm>
            <a:off x="3143250" y="4176713"/>
            <a:ext cx="0" cy="228600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1" name="Straight Connector 40">
            <a:extLst>
              <a:ext uri="{FF2B5EF4-FFF2-40B4-BE49-F238E27FC236}">
                <a16:creationId xmlns:a16="http://schemas.microsoft.com/office/drawing/2014/main" id="{4E39D9D8-0CBF-4EEC-8014-253C6CD2885B}"/>
              </a:ext>
            </a:extLst>
          </xdr:cNvPr>
          <xdr:cNvCxnSpPr/>
        </xdr:nvCxnSpPr>
        <xdr:spPr>
          <a:xfrm flipH="1">
            <a:off x="3095625" y="4291013"/>
            <a:ext cx="90488" cy="90487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4" name="Straight Connector 43">
            <a:extLst>
              <a:ext uri="{FF2B5EF4-FFF2-40B4-BE49-F238E27FC236}">
                <a16:creationId xmlns:a16="http://schemas.microsoft.com/office/drawing/2014/main" id="{6E5A03D7-A464-4B53-9D37-E7CFAAEE5C0E}"/>
              </a:ext>
            </a:extLst>
          </xdr:cNvPr>
          <xdr:cNvCxnSpPr/>
        </xdr:nvCxnSpPr>
        <xdr:spPr>
          <a:xfrm>
            <a:off x="3181350" y="3838575"/>
            <a:ext cx="300038" cy="0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6" name="Straight Connector 45">
            <a:extLst>
              <a:ext uri="{FF2B5EF4-FFF2-40B4-BE49-F238E27FC236}">
                <a16:creationId xmlns:a16="http://schemas.microsoft.com/office/drawing/2014/main" id="{14BF7139-4513-4308-9E56-0E82B92105A8}"/>
              </a:ext>
            </a:extLst>
          </xdr:cNvPr>
          <xdr:cNvCxnSpPr/>
        </xdr:nvCxnSpPr>
        <xdr:spPr>
          <a:xfrm>
            <a:off x="3400426" y="3757611"/>
            <a:ext cx="0" cy="423863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8" name="Straight Connector 47">
            <a:extLst>
              <a:ext uri="{FF2B5EF4-FFF2-40B4-BE49-F238E27FC236}">
                <a16:creationId xmlns:a16="http://schemas.microsoft.com/office/drawing/2014/main" id="{FA731221-3C17-40D6-89AD-71803E763835}"/>
              </a:ext>
            </a:extLst>
          </xdr:cNvPr>
          <xdr:cNvCxnSpPr/>
        </xdr:nvCxnSpPr>
        <xdr:spPr>
          <a:xfrm flipH="1">
            <a:off x="3352800" y="3795712"/>
            <a:ext cx="90488" cy="95250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9" name="Straight Connector 48">
            <a:extLst>
              <a:ext uri="{FF2B5EF4-FFF2-40B4-BE49-F238E27FC236}">
                <a16:creationId xmlns:a16="http://schemas.microsoft.com/office/drawing/2014/main" id="{CEE936C2-0100-442F-8670-2F19DBD45936}"/>
              </a:ext>
            </a:extLst>
          </xdr:cNvPr>
          <xdr:cNvCxnSpPr/>
        </xdr:nvCxnSpPr>
        <xdr:spPr>
          <a:xfrm>
            <a:off x="3176589" y="4124324"/>
            <a:ext cx="300038" cy="0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0" name="Straight Connector 49">
            <a:extLst>
              <a:ext uri="{FF2B5EF4-FFF2-40B4-BE49-F238E27FC236}">
                <a16:creationId xmlns:a16="http://schemas.microsoft.com/office/drawing/2014/main" id="{DFAFC52A-7CE9-4407-97E7-5E3F10A590E6}"/>
              </a:ext>
            </a:extLst>
          </xdr:cNvPr>
          <xdr:cNvCxnSpPr/>
        </xdr:nvCxnSpPr>
        <xdr:spPr>
          <a:xfrm flipH="1">
            <a:off x="3348039" y="4081461"/>
            <a:ext cx="90488" cy="95250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2" name="Straight Connector 51">
            <a:extLst>
              <a:ext uri="{FF2B5EF4-FFF2-40B4-BE49-F238E27FC236}">
                <a16:creationId xmlns:a16="http://schemas.microsoft.com/office/drawing/2014/main" id="{2C4256FB-00C3-4CF4-AC53-8CA3ADF7ECFD}"/>
              </a:ext>
            </a:extLst>
          </xdr:cNvPr>
          <xdr:cNvCxnSpPr/>
        </xdr:nvCxnSpPr>
        <xdr:spPr>
          <a:xfrm>
            <a:off x="4857750" y="6805612"/>
            <a:ext cx="0" cy="323851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4" name="Straight Connector 53">
            <a:extLst>
              <a:ext uri="{FF2B5EF4-FFF2-40B4-BE49-F238E27FC236}">
                <a16:creationId xmlns:a16="http://schemas.microsoft.com/office/drawing/2014/main" id="{5A730D0F-27C6-4B7B-8019-632747D8993C}"/>
              </a:ext>
            </a:extLst>
          </xdr:cNvPr>
          <xdr:cNvCxnSpPr/>
        </xdr:nvCxnSpPr>
        <xdr:spPr>
          <a:xfrm>
            <a:off x="4776788" y="7048500"/>
            <a:ext cx="476250" cy="0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7" name="Straight Connector 56">
            <a:extLst>
              <a:ext uri="{FF2B5EF4-FFF2-40B4-BE49-F238E27FC236}">
                <a16:creationId xmlns:a16="http://schemas.microsoft.com/office/drawing/2014/main" id="{F3DD76AC-E384-425D-B720-3F5DFADF48EF}"/>
              </a:ext>
            </a:extLst>
          </xdr:cNvPr>
          <xdr:cNvCxnSpPr/>
        </xdr:nvCxnSpPr>
        <xdr:spPr>
          <a:xfrm flipH="1">
            <a:off x="4810125" y="7005637"/>
            <a:ext cx="90487" cy="100013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9" name="Straight Connector 58">
            <a:extLst>
              <a:ext uri="{FF2B5EF4-FFF2-40B4-BE49-F238E27FC236}">
                <a16:creationId xmlns:a16="http://schemas.microsoft.com/office/drawing/2014/main" id="{C4A0C987-4A6B-4551-B736-620A13780AB5}"/>
              </a:ext>
            </a:extLst>
          </xdr:cNvPr>
          <xdr:cNvCxnSpPr/>
        </xdr:nvCxnSpPr>
        <xdr:spPr>
          <a:xfrm>
            <a:off x="5181600" y="6805612"/>
            <a:ext cx="0" cy="323851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60" name="Straight Connector 59">
            <a:extLst>
              <a:ext uri="{FF2B5EF4-FFF2-40B4-BE49-F238E27FC236}">
                <a16:creationId xmlns:a16="http://schemas.microsoft.com/office/drawing/2014/main" id="{E191CB69-CC16-40AB-9DB4-A4C703646F49}"/>
              </a:ext>
            </a:extLst>
          </xdr:cNvPr>
          <xdr:cNvCxnSpPr/>
        </xdr:nvCxnSpPr>
        <xdr:spPr>
          <a:xfrm flipH="1">
            <a:off x="5133975" y="7005637"/>
            <a:ext cx="90487" cy="100013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63" name="Straight Connector 62">
            <a:extLst>
              <a:ext uri="{FF2B5EF4-FFF2-40B4-BE49-F238E27FC236}">
                <a16:creationId xmlns:a16="http://schemas.microsoft.com/office/drawing/2014/main" id="{08E3F9AB-9D91-425F-ADE1-EE67D4E0E573}"/>
              </a:ext>
            </a:extLst>
          </xdr:cNvPr>
          <xdr:cNvCxnSpPr/>
        </xdr:nvCxnSpPr>
        <xdr:spPr>
          <a:xfrm>
            <a:off x="5243513" y="5191125"/>
            <a:ext cx="352425" cy="0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65" name="Straight Connector 64">
            <a:extLst>
              <a:ext uri="{FF2B5EF4-FFF2-40B4-BE49-F238E27FC236}">
                <a16:creationId xmlns:a16="http://schemas.microsoft.com/office/drawing/2014/main" id="{69F6DA61-2728-4C26-84B7-C647A2393710}"/>
              </a:ext>
            </a:extLst>
          </xdr:cNvPr>
          <xdr:cNvCxnSpPr/>
        </xdr:nvCxnSpPr>
        <xdr:spPr>
          <a:xfrm>
            <a:off x="5505450" y="5119688"/>
            <a:ext cx="0" cy="1704975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68" name="Straight Connector 67">
            <a:extLst>
              <a:ext uri="{FF2B5EF4-FFF2-40B4-BE49-F238E27FC236}">
                <a16:creationId xmlns:a16="http://schemas.microsoft.com/office/drawing/2014/main" id="{42A929E6-6124-41F3-A35C-BB3B1A12DE5A}"/>
              </a:ext>
            </a:extLst>
          </xdr:cNvPr>
          <xdr:cNvCxnSpPr/>
        </xdr:nvCxnSpPr>
        <xdr:spPr>
          <a:xfrm flipH="1">
            <a:off x="5457826" y="5148262"/>
            <a:ext cx="90487" cy="90488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69" name="Straight Connector 68">
            <a:extLst>
              <a:ext uri="{FF2B5EF4-FFF2-40B4-BE49-F238E27FC236}">
                <a16:creationId xmlns:a16="http://schemas.microsoft.com/office/drawing/2014/main" id="{0271AD36-D9F7-4300-9B67-E91D3B0A572C}"/>
              </a:ext>
            </a:extLst>
          </xdr:cNvPr>
          <xdr:cNvCxnSpPr/>
        </xdr:nvCxnSpPr>
        <xdr:spPr>
          <a:xfrm>
            <a:off x="5243513" y="6762749"/>
            <a:ext cx="352425" cy="0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70" name="Straight Connector 69">
            <a:extLst>
              <a:ext uri="{FF2B5EF4-FFF2-40B4-BE49-F238E27FC236}">
                <a16:creationId xmlns:a16="http://schemas.microsoft.com/office/drawing/2014/main" id="{1C256746-C8DD-4F41-93D1-836C6F8D0BC2}"/>
              </a:ext>
            </a:extLst>
          </xdr:cNvPr>
          <xdr:cNvCxnSpPr/>
        </xdr:nvCxnSpPr>
        <xdr:spPr>
          <a:xfrm flipH="1">
            <a:off x="5457826" y="6719886"/>
            <a:ext cx="90487" cy="90488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72" name="Straight Connector 71">
            <a:extLst>
              <a:ext uri="{FF2B5EF4-FFF2-40B4-BE49-F238E27FC236}">
                <a16:creationId xmlns:a16="http://schemas.microsoft.com/office/drawing/2014/main" id="{FA775079-A882-4395-9AFA-61B7A6DFC55A}"/>
              </a:ext>
            </a:extLst>
          </xdr:cNvPr>
          <xdr:cNvCxnSpPr/>
        </xdr:nvCxnSpPr>
        <xdr:spPr>
          <a:xfrm>
            <a:off x="2105025" y="1338263"/>
            <a:ext cx="0" cy="214312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74" name="Straight Connector 73">
            <a:extLst>
              <a:ext uri="{FF2B5EF4-FFF2-40B4-BE49-F238E27FC236}">
                <a16:creationId xmlns:a16="http://schemas.microsoft.com/office/drawing/2014/main" id="{96928AEB-1626-4AF9-A661-1B1935942154}"/>
              </a:ext>
            </a:extLst>
          </xdr:cNvPr>
          <xdr:cNvCxnSpPr/>
        </xdr:nvCxnSpPr>
        <xdr:spPr>
          <a:xfrm>
            <a:off x="2043113" y="1476375"/>
            <a:ext cx="1700212" cy="0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76" name="Straight Connector 75">
            <a:extLst>
              <a:ext uri="{FF2B5EF4-FFF2-40B4-BE49-F238E27FC236}">
                <a16:creationId xmlns:a16="http://schemas.microsoft.com/office/drawing/2014/main" id="{112874F8-F5D5-4525-94F3-E4D51FD6C3C3}"/>
              </a:ext>
            </a:extLst>
          </xdr:cNvPr>
          <xdr:cNvCxnSpPr/>
        </xdr:nvCxnSpPr>
        <xdr:spPr>
          <a:xfrm flipH="1">
            <a:off x="2052638" y="1433512"/>
            <a:ext cx="100012" cy="95250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78" name="Straight Connector 77">
            <a:extLst>
              <a:ext uri="{FF2B5EF4-FFF2-40B4-BE49-F238E27FC236}">
                <a16:creationId xmlns:a16="http://schemas.microsoft.com/office/drawing/2014/main" id="{75BE5A30-FC5E-41CE-8066-E3739FBA20FB}"/>
              </a:ext>
            </a:extLst>
          </xdr:cNvPr>
          <xdr:cNvCxnSpPr/>
        </xdr:nvCxnSpPr>
        <xdr:spPr>
          <a:xfrm>
            <a:off x="3676650" y="1333505"/>
            <a:ext cx="0" cy="214312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79" name="Straight Connector 78">
            <a:extLst>
              <a:ext uri="{FF2B5EF4-FFF2-40B4-BE49-F238E27FC236}">
                <a16:creationId xmlns:a16="http://schemas.microsoft.com/office/drawing/2014/main" id="{A59CC468-58E6-442E-98F5-5F32057F4114}"/>
              </a:ext>
            </a:extLst>
          </xdr:cNvPr>
          <xdr:cNvCxnSpPr/>
        </xdr:nvCxnSpPr>
        <xdr:spPr>
          <a:xfrm flipH="1">
            <a:off x="3624263" y="1428754"/>
            <a:ext cx="100012" cy="95250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81" name="Straight Connector 80">
            <a:extLst>
              <a:ext uri="{FF2B5EF4-FFF2-40B4-BE49-F238E27FC236}">
                <a16:creationId xmlns:a16="http://schemas.microsoft.com/office/drawing/2014/main" id="{43B1B904-DB8E-4EB0-BD5E-46BAE59DFB1C}"/>
              </a:ext>
            </a:extLst>
          </xdr:cNvPr>
          <xdr:cNvCxnSpPr/>
        </xdr:nvCxnSpPr>
        <xdr:spPr>
          <a:xfrm>
            <a:off x="3714750" y="962025"/>
            <a:ext cx="238125" cy="0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83" name="Straight Connector 82">
            <a:extLst>
              <a:ext uri="{FF2B5EF4-FFF2-40B4-BE49-F238E27FC236}">
                <a16:creationId xmlns:a16="http://schemas.microsoft.com/office/drawing/2014/main" id="{E4710E01-3A78-4E7E-A111-6B0F74291B1C}"/>
              </a:ext>
            </a:extLst>
          </xdr:cNvPr>
          <xdr:cNvCxnSpPr/>
        </xdr:nvCxnSpPr>
        <xdr:spPr>
          <a:xfrm>
            <a:off x="3886200" y="909638"/>
            <a:ext cx="0" cy="423862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86" name="Straight Connector 85">
            <a:extLst>
              <a:ext uri="{FF2B5EF4-FFF2-40B4-BE49-F238E27FC236}">
                <a16:creationId xmlns:a16="http://schemas.microsoft.com/office/drawing/2014/main" id="{B9D9EE5E-4361-4403-B9B2-CEC627A0C4C2}"/>
              </a:ext>
            </a:extLst>
          </xdr:cNvPr>
          <xdr:cNvCxnSpPr/>
        </xdr:nvCxnSpPr>
        <xdr:spPr>
          <a:xfrm flipH="1">
            <a:off x="3843338" y="923924"/>
            <a:ext cx="80962" cy="80963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87" name="Straight Connector 86">
            <a:extLst>
              <a:ext uri="{FF2B5EF4-FFF2-40B4-BE49-F238E27FC236}">
                <a16:creationId xmlns:a16="http://schemas.microsoft.com/office/drawing/2014/main" id="{6F2E52BF-A6A0-4ADA-B35A-F52D7428FD96}"/>
              </a:ext>
            </a:extLst>
          </xdr:cNvPr>
          <xdr:cNvCxnSpPr/>
        </xdr:nvCxnSpPr>
        <xdr:spPr>
          <a:xfrm>
            <a:off x="3714751" y="1276350"/>
            <a:ext cx="238125" cy="0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88" name="Straight Connector 87">
            <a:extLst>
              <a:ext uri="{FF2B5EF4-FFF2-40B4-BE49-F238E27FC236}">
                <a16:creationId xmlns:a16="http://schemas.microsoft.com/office/drawing/2014/main" id="{6793499C-5A64-4C87-B5D5-83A8A1C4F738}"/>
              </a:ext>
            </a:extLst>
          </xdr:cNvPr>
          <xdr:cNvCxnSpPr/>
        </xdr:nvCxnSpPr>
        <xdr:spPr>
          <a:xfrm flipH="1">
            <a:off x="3843339" y="1238249"/>
            <a:ext cx="80962" cy="80963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96" name="Straight Arrow Connector 95">
            <a:extLst>
              <a:ext uri="{FF2B5EF4-FFF2-40B4-BE49-F238E27FC236}">
                <a16:creationId xmlns:a16="http://schemas.microsoft.com/office/drawing/2014/main" id="{AC787543-8D3D-4DF8-83D4-D828CDEECB99}"/>
              </a:ext>
            </a:extLst>
          </xdr:cNvPr>
          <xdr:cNvCxnSpPr/>
        </xdr:nvCxnSpPr>
        <xdr:spPr>
          <a:xfrm flipV="1">
            <a:off x="3486150" y="3076575"/>
            <a:ext cx="0" cy="371475"/>
          </a:xfrm>
          <a:prstGeom prst="straightConnector1">
            <a:avLst/>
          </a:prstGeom>
          <a:ln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97" name="Straight Arrow Connector 96">
            <a:extLst>
              <a:ext uri="{FF2B5EF4-FFF2-40B4-BE49-F238E27FC236}">
                <a16:creationId xmlns:a16="http://schemas.microsoft.com/office/drawing/2014/main" id="{131115D9-2CBA-433C-875F-8A365ADEF4FB}"/>
              </a:ext>
            </a:extLst>
          </xdr:cNvPr>
          <xdr:cNvCxnSpPr/>
        </xdr:nvCxnSpPr>
        <xdr:spPr>
          <a:xfrm>
            <a:off x="3486150" y="3448050"/>
            <a:ext cx="390525" cy="0"/>
          </a:xfrm>
          <a:prstGeom prst="straightConnector1">
            <a:avLst/>
          </a:prstGeom>
          <a:ln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0" name="Straight Connector 9">
            <a:extLst>
              <a:ext uri="{FF2B5EF4-FFF2-40B4-BE49-F238E27FC236}">
                <a16:creationId xmlns:a16="http://schemas.microsoft.com/office/drawing/2014/main" id="{DCAADA6E-E7B6-4485-A4C6-7A64B5C28F55}"/>
              </a:ext>
            </a:extLst>
          </xdr:cNvPr>
          <xdr:cNvCxnSpPr/>
        </xdr:nvCxnSpPr>
        <xdr:spPr>
          <a:xfrm>
            <a:off x="419100" y="4791075"/>
            <a:ext cx="6591300" cy="0"/>
          </a:xfrm>
          <a:prstGeom prst="line">
            <a:avLst/>
          </a:prstGeom>
          <a:ln w="15875">
            <a:solidFill>
              <a:schemeClr val="accent6">
                <a:lumMod val="75000"/>
              </a:schemeClr>
            </a:solidFill>
            <a:prstDash val="dash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61" name="Straight Connector 60">
            <a:extLst>
              <a:ext uri="{FF2B5EF4-FFF2-40B4-BE49-F238E27FC236}">
                <a16:creationId xmlns:a16="http://schemas.microsoft.com/office/drawing/2014/main" id="{7857050A-A0F9-436B-AA6E-20A0896DF027}"/>
              </a:ext>
            </a:extLst>
          </xdr:cNvPr>
          <xdr:cNvCxnSpPr/>
        </xdr:nvCxnSpPr>
        <xdr:spPr>
          <a:xfrm>
            <a:off x="419100" y="4848225"/>
            <a:ext cx="6591300" cy="0"/>
          </a:xfrm>
          <a:prstGeom prst="line">
            <a:avLst/>
          </a:prstGeom>
          <a:ln w="15875">
            <a:solidFill>
              <a:schemeClr val="accent6">
                <a:lumMod val="75000"/>
              </a:schemeClr>
            </a:solidFill>
            <a:prstDash val="dash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3" name="Straight Connector 12">
            <a:extLst>
              <a:ext uri="{FF2B5EF4-FFF2-40B4-BE49-F238E27FC236}">
                <a16:creationId xmlns:a16="http://schemas.microsoft.com/office/drawing/2014/main" id="{3571D94E-05F4-4A69-9CF1-CF259797C53B}"/>
              </a:ext>
            </a:extLst>
          </xdr:cNvPr>
          <xdr:cNvCxnSpPr/>
        </xdr:nvCxnSpPr>
        <xdr:spPr>
          <a:xfrm>
            <a:off x="5819775" y="952500"/>
            <a:ext cx="0" cy="5905500"/>
          </a:xfrm>
          <a:prstGeom prst="line">
            <a:avLst/>
          </a:prstGeom>
          <a:ln w="15875">
            <a:solidFill>
              <a:schemeClr val="accent6">
                <a:lumMod val="75000"/>
              </a:schemeClr>
            </a:solidFill>
            <a:prstDash val="dash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64" name="Straight Connector 63">
            <a:extLst>
              <a:ext uri="{FF2B5EF4-FFF2-40B4-BE49-F238E27FC236}">
                <a16:creationId xmlns:a16="http://schemas.microsoft.com/office/drawing/2014/main" id="{E7A257C1-84B7-4557-81BA-5D6995FCF7DD}"/>
              </a:ext>
            </a:extLst>
          </xdr:cNvPr>
          <xdr:cNvCxnSpPr/>
        </xdr:nvCxnSpPr>
        <xdr:spPr>
          <a:xfrm>
            <a:off x="5867400" y="952500"/>
            <a:ext cx="0" cy="5905500"/>
          </a:xfrm>
          <a:prstGeom prst="line">
            <a:avLst/>
          </a:prstGeom>
          <a:ln w="15875">
            <a:solidFill>
              <a:schemeClr val="accent6">
                <a:lumMod val="75000"/>
              </a:schemeClr>
            </a:solidFill>
            <a:prstDash val="dash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" name="Straight Connector 10">
            <a:extLst>
              <a:ext uri="{FF2B5EF4-FFF2-40B4-BE49-F238E27FC236}">
                <a16:creationId xmlns:a16="http://schemas.microsoft.com/office/drawing/2014/main" id="{C64D39A9-A892-47CC-BB28-9FEBB8AAE376}"/>
              </a:ext>
            </a:extLst>
          </xdr:cNvPr>
          <xdr:cNvCxnSpPr/>
        </xdr:nvCxnSpPr>
        <xdr:spPr>
          <a:xfrm>
            <a:off x="4867275" y="2952750"/>
            <a:ext cx="0" cy="157163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7" name="Straight Connector 16">
            <a:extLst>
              <a:ext uri="{FF2B5EF4-FFF2-40B4-BE49-F238E27FC236}">
                <a16:creationId xmlns:a16="http://schemas.microsoft.com/office/drawing/2014/main" id="{CE479394-C433-47F2-8894-09E390A5E5C3}"/>
              </a:ext>
            </a:extLst>
          </xdr:cNvPr>
          <xdr:cNvCxnSpPr/>
        </xdr:nvCxnSpPr>
        <xdr:spPr>
          <a:xfrm>
            <a:off x="4795839" y="3048000"/>
            <a:ext cx="461961" cy="0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9" name="Straight Connector 28">
            <a:extLst>
              <a:ext uri="{FF2B5EF4-FFF2-40B4-BE49-F238E27FC236}">
                <a16:creationId xmlns:a16="http://schemas.microsoft.com/office/drawing/2014/main" id="{BDD9D5F5-38B7-4B4F-8783-2C239AE337C9}"/>
              </a:ext>
            </a:extLst>
          </xdr:cNvPr>
          <xdr:cNvCxnSpPr/>
        </xdr:nvCxnSpPr>
        <xdr:spPr>
          <a:xfrm flipH="1">
            <a:off x="4819651" y="3009900"/>
            <a:ext cx="90487" cy="90488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71" name="Straight Connector 70">
            <a:extLst>
              <a:ext uri="{FF2B5EF4-FFF2-40B4-BE49-F238E27FC236}">
                <a16:creationId xmlns:a16="http://schemas.microsoft.com/office/drawing/2014/main" id="{DB5DBD60-BFF4-45C0-B5FC-BFE1B89CAED7}"/>
              </a:ext>
            </a:extLst>
          </xdr:cNvPr>
          <xdr:cNvCxnSpPr/>
        </xdr:nvCxnSpPr>
        <xdr:spPr>
          <a:xfrm>
            <a:off x="5181599" y="2947990"/>
            <a:ext cx="0" cy="157163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73" name="Straight Connector 72">
            <a:extLst>
              <a:ext uri="{FF2B5EF4-FFF2-40B4-BE49-F238E27FC236}">
                <a16:creationId xmlns:a16="http://schemas.microsoft.com/office/drawing/2014/main" id="{B51597CC-ACEC-48E6-9595-AD873C2B5DB2}"/>
              </a:ext>
            </a:extLst>
          </xdr:cNvPr>
          <xdr:cNvCxnSpPr/>
        </xdr:nvCxnSpPr>
        <xdr:spPr>
          <a:xfrm flipH="1">
            <a:off x="5133975" y="3005140"/>
            <a:ext cx="90487" cy="90488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3" name="Straight Connector 32">
            <a:extLst>
              <a:ext uri="{FF2B5EF4-FFF2-40B4-BE49-F238E27FC236}">
                <a16:creationId xmlns:a16="http://schemas.microsoft.com/office/drawing/2014/main" id="{73A2153B-B598-4FD4-9ECC-15282007AAB3}"/>
              </a:ext>
            </a:extLst>
          </xdr:cNvPr>
          <xdr:cNvCxnSpPr/>
        </xdr:nvCxnSpPr>
        <xdr:spPr>
          <a:xfrm>
            <a:off x="5224463" y="2466975"/>
            <a:ext cx="357187" cy="0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6" name="Straight Connector 35">
            <a:extLst>
              <a:ext uri="{FF2B5EF4-FFF2-40B4-BE49-F238E27FC236}">
                <a16:creationId xmlns:a16="http://schemas.microsoft.com/office/drawing/2014/main" id="{59098BF0-667B-4697-A50E-3B3CC46DBF0C}"/>
              </a:ext>
            </a:extLst>
          </xdr:cNvPr>
          <xdr:cNvCxnSpPr/>
        </xdr:nvCxnSpPr>
        <xdr:spPr>
          <a:xfrm>
            <a:off x="5505451" y="2390775"/>
            <a:ext cx="0" cy="585788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3" name="Straight Connector 42">
            <a:extLst>
              <a:ext uri="{FF2B5EF4-FFF2-40B4-BE49-F238E27FC236}">
                <a16:creationId xmlns:a16="http://schemas.microsoft.com/office/drawing/2014/main" id="{A6BE077D-C9A8-4C32-93AB-09EFF6FBAA93}"/>
              </a:ext>
            </a:extLst>
          </xdr:cNvPr>
          <xdr:cNvCxnSpPr/>
        </xdr:nvCxnSpPr>
        <xdr:spPr>
          <a:xfrm flipH="1">
            <a:off x="5457825" y="2428876"/>
            <a:ext cx="90488" cy="85725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80" name="Straight Connector 79">
            <a:extLst>
              <a:ext uri="{FF2B5EF4-FFF2-40B4-BE49-F238E27FC236}">
                <a16:creationId xmlns:a16="http://schemas.microsoft.com/office/drawing/2014/main" id="{7BB3C93F-569D-4D22-9AB5-94B6F50369AD}"/>
              </a:ext>
            </a:extLst>
          </xdr:cNvPr>
          <xdr:cNvCxnSpPr/>
        </xdr:nvCxnSpPr>
        <xdr:spPr>
          <a:xfrm>
            <a:off x="5224464" y="2905126"/>
            <a:ext cx="352424" cy="0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82" name="Straight Connector 81">
            <a:extLst>
              <a:ext uri="{FF2B5EF4-FFF2-40B4-BE49-F238E27FC236}">
                <a16:creationId xmlns:a16="http://schemas.microsoft.com/office/drawing/2014/main" id="{0A2E9BE4-291E-4085-934E-80E8528F40F8}"/>
              </a:ext>
            </a:extLst>
          </xdr:cNvPr>
          <xdr:cNvCxnSpPr/>
        </xdr:nvCxnSpPr>
        <xdr:spPr>
          <a:xfrm flipH="1">
            <a:off x="5457826" y="2867027"/>
            <a:ext cx="90488" cy="85725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7" name="TextBox 6">
            <a:extLst>
              <a:ext uri="{FF2B5EF4-FFF2-40B4-BE49-F238E27FC236}">
                <a16:creationId xmlns:a16="http://schemas.microsoft.com/office/drawing/2014/main" id="{FA36E34A-03B3-49AD-B3CA-C117D981ED80}"/>
              </a:ext>
            </a:extLst>
          </xdr:cNvPr>
          <xdr:cNvSpPr txBox="1"/>
        </xdr:nvSpPr>
        <xdr:spPr>
          <a:xfrm>
            <a:off x="2724150" y="4076700"/>
            <a:ext cx="542925" cy="3619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 anchorCtr="1"/>
          <a:lstStyle/>
          <a:p>
            <a:r>
              <a:rPr lang="tr-TR" sz="800">
                <a:latin typeface="Arial" panose="020B0604020202020204" pitchFamily="34" charset="0"/>
                <a:cs typeface="Arial" panose="020B0604020202020204" pitchFamily="34" charset="0"/>
              </a:rPr>
              <a:t>bx</a:t>
            </a:r>
          </a:p>
        </xdr:txBody>
      </xdr:sp>
      <xdr:sp macro="" textlink="">
        <xdr:nvSpPr>
          <xdr:cNvPr id="75" name="TextBox 74">
            <a:extLst>
              <a:ext uri="{FF2B5EF4-FFF2-40B4-BE49-F238E27FC236}">
                <a16:creationId xmlns:a16="http://schemas.microsoft.com/office/drawing/2014/main" id="{49601DF4-E20C-4E20-A75B-83A86FF996C1}"/>
              </a:ext>
            </a:extLst>
          </xdr:cNvPr>
          <xdr:cNvSpPr txBox="1"/>
        </xdr:nvSpPr>
        <xdr:spPr>
          <a:xfrm>
            <a:off x="3028950" y="3848100"/>
            <a:ext cx="542925" cy="3619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 anchorCtr="1"/>
          <a:lstStyle/>
          <a:p>
            <a:r>
              <a:rPr lang="tr-TR" sz="800">
                <a:latin typeface="Arial" panose="020B0604020202020204" pitchFamily="34" charset="0"/>
                <a:cs typeface="Arial" panose="020B0604020202020204" pitchFamily="34" charset="0"/>
              </a:rPr>
              <a:t>by</a:t>
            </a:r>
          </a:p>
        </xdr:txBody>
      </xdr:sp>
      <xdr:sp macro="" textlink="">
        <xdr:nvSpPr>
          <xdr:cNvPr id="85" name="TextBox 84">
            <a:extLst>
              <a:ext uri="{FF2B5EF4-FFF2-40B4-BE49-F238E27FC236}">
                <a16:creationId xmlns:a16="http://schemas.microsoft.com/office/drawing/2014/main" id="{4C065969-C993-461E-8CD3-319C7BF358FA}"/>
              </a:ext>
            </a:extLst>
          </xdr:cNvPr>
          <xdr:cNvSpPr txBox="1"/>
        </xdr:nvSpPr>
        <xdr:spPr>
          <a:xfrm>
            <a:off x="3524250" y="1000125"/>
            <a:ext cx="542925" cy="3619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 anchorCtr="1"/>
          <a:lstStyle/>
          <a:p>
            <a:r>
              <a:rPr lang="tr-TR" sz="800">
                <a:latin typeface="Arial" panose="020B0604020202020204" pitchFamily="34" charset="0"/>
                <a:cs typeface="Arial" panose="020B0604020202020204" pitchFamily="34" charset="0"/>
              </a:rPr>
              <a:t>by</a:t>
            </a:r>
          </a:p>
        </xdr:txBody>
      </xdr:sp>
      <xdr:sp macro="" textlink="">
        <xdr:nvSpPr>
          <xdr:cNvPr id="90" name="TextBox 89">
            <a:extLst>
              <a:ext uri="{FF2B5EF4-FFF2-40B4-BE49-F238E27FC236}">
                <a16:creationId xmlns:a16="http://schemas.microsoft.com/office/drawing/2014/main" id="{3AF4BDD4-20C3-421D-8341-537948C2F1E4}"/>
              </a:ext>
            </a:extLst>
          </xdr:cNvPr>
          <xdr:cNvSpPr txBox="1"/>
        </xdr:nvSpPr>
        <xdr:spPr>
          <a:xfrm>
            <a:off x="5143500" y="5838825"/>
            <a:ext cx="542925" cy="3619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 anchorCtr="1"/>
          <a:lstStyle/>
          <a:p>
            <a:r>
              <a:rPr lang="tr-TR" sz="800">
                <a:latin typeface="Arial" panose="020B0604020202020204" pitchFamily="34" charset="0"/>
                <a:cs typeface="Arial" panose="020B0604020202020204" pitchFamily="34" charset="0"/>
              </a:rPr>
              <a:t>by</a:t>
            </a:r>
          </a:p>
        </xdr:txBody>
      </xdr:sp>
      <xdr:sp macro="" textlink="">
        <xdr:nvSpPr>
          <xdr:cNvPr id="91" name="TextBox 90">
            <a:extLst>
              <a:ext uri="{FF2B5EF4-FFF2-40B4-BE49-F238E27FC236}">
                <a16:creationId xmlns:a16="http://schemas.microsoft.com/office/drawing/2014/main" id="{62EC6A0E-ABDA-493F-A523-400FC24CC58A}"/>
              </a:ext>
            </a:extLst>
          </xdr:cNvPr>
          <xdr:cNvSpPr txBox="1"/>
        </xdr:nvSpPr>
        <xdr:spPr>
          <a:xfrm>
            <a:off x="5133975" y="2524125"/>
            <a:ext cx="542925" cy="3619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 anchorCtr="1"/>
          <a:lstStyle/>
          <a:p>
            <a:r>
              <a:rPr lang="tr-TR" sz="800">
                <a:latin typeface="Arial" panose="020B0604020202020204" pitchFamily="34" charset="0"/>
                <a:cs typeface="Arial" panose="020B0604020202020204" pitchFamily="34" charset="0"/>
              </a:rPr>
              <a:t>by</a:t>
            </a:r>
          </a:p>
        </xdr:txBody>
      </xdr:sp>
      <xdr:sp macro="" textlink="">
        <xdr:nvSpPr>
          <xdr:cNvPr id="93" name="TextBox 92">
            <a:extLst>
              <a:ext uri="{FF2B5EF4-FFF2-40B4-BE49-F238E27FC236}">
                <a16:creationId xmlns:a16="http://schemas.microsoft.com/office/drawing/2014/main" id="{E91D958E-DEE5-4CDC-9B85-2D01D79B0BD2}"/>
              </a:ext>
            </a:extLst>
          </xdr:cNvPr>
          <xdr:cNvSpPr txBox="1"/>
        </xdr:nvSpPr>
        <xdr:spPr>
          <a:xfrm>
            <a:off x="2495550" y="1209675"/>
            <a:ext cx="542925" cy="3619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 anchorCtr="1"/>
          <a:lstStyle/>
          <a:p>
            <a:r>
              <a:rPr lang="tr-TR" sz="800">
                <a:latin typeface="Arial" panose="020B0604020202020204" pitchFamily="34" charset="0"/>
                <a:cs typeface="Arial" panose="020B0604020202020204" pitchFamily="34" charset="0"/>
              </a:rPr>
              <a:t>bx</a:t>
            </a:r>
          </a:p>
        </xdr:txBody>
      </xdr:sp>
      <xdr:sp macro="" textlink="">
        <xdr:nvSpPr>
          <xdr:cNvPr id="99" name="TextBox 98">
            <a:extLst>
              <a:ext uri="{FF2B5EF4-FFF2-40B4-BE49-F238E27FC236}">
                <a16:creationId xmlns:a16="http://schemas.microsoft.com/office/drawing/2014/main" id="{932BDB44-0145-42B8-8DF8-CB1C3792A85C}"/>
              </a:ext>
            </a:extLst>
          </xdr:cNvPr>
          <xdr:cNvSpPr txBox="1"/>
        </xdr:nvSpPr>
        <xdr:spPr>
          <a:xfrm>
            <a:off x="4695825" y="2800350"/>
            <a:ext cx="542925" cy="3619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 anchorCtr="1"/>
          <a:lstStyle/>
          <a:p>
            <a:r>
              <a:rPr lang="tr-TR" sz="800">
                <a:latin typeface="Arial" panose="020B0604020202020204" pitchFamily="34" charset="0"/>
                <a:cs typeface="Arial" panose="020B0604020202020204" pitchFamily="34" charset="0"/>
              </a:rPr>
              <a:t>bx</a:t>
            </a:r>
          </a:p>
        </xdr:txBody>
      </xdr:sp>
      <xdr:sp macro="" textlink="">
        <xdr:nvSpPr>
          <xdr:cNvPr id="15" name="TextBox 14">
            <a:extLst>
              <a:ext uri="{FF2B5EF4-FFF2-40B4-BE49-F238E27FC236}">
                <a16:creationId xmlns:a16="http://schemas.microsoft.com/office/drawing/2014/main" id="{12976FD4-C24A-4A79-AC62-8075EF5E325C}"/>
              </a:ext>
            </a:extLst>
          </xdr:cNvPr>
          <xdr:cNvSpPr txBox="1"/>
        </xdr:nvSpPr>
        <xdr:spPr>
          <a:xfrm>
            <a:off x="3724275" y="3267075"/>
            <a:ext cx="542925" cy="3619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 anchorCtr="1"/>
          <a:lstStyle/>
          <a:p>
            <a:r>
              <a:rPr lang="tr-TR" sz="800">
                <a:latin typeface="Arial" panose="020B0604020202020204" pitchFamily="34" charset="0"/>
                <a:cs typeface="Arial" panose="020B0604020202020204" pitchFamily="34" charset="0"/>
              </a:rPr>
              <a:t>x</a:t>
            </a:r>
          </a:p>
        </xdr:txBody>
      </xdr:sp>
      <xdr:sp macro="" textlink="">
        <xdr:nvSpPr>
          <xdr:cNvPr id="27" name="TextBox 26">
            <a:extLst>
              <a:ext uri="{FF2B5EF4-FFF2-40B4-BE49-F238E27FC236}">
                <a16:creationId xmlns:a16="http://schemas.microsoft.com/office/drawing/2014/main" id="{57DA2B41-DD04-4CFC-B99F-DDC02EE7046A}"/>
              </a:ext>
            </a:extLst>
          </xdr:cNvPr>
          <xdr:cNvSpPr txBox="1"/>
        </xdr:nvSpPr>
        <xdr:spPr>
          <a:xfrm>
            <a:off x="3324225" y="2857500"/>
            <a:ext cx="542925" cy="3619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 anchorCtr="1"/>
          <a:lstStyle/>
          <a:p>
            <a:r>
              <a:rPr lang="tr-TR" sz="800">
                <a:latin typeface="Arial" panose="020B0604020202020204" pitchFamily="34" charset="0"/>
                <a:cs typeface="Arial" panose="020B0604020202020204" pitchFamily="34" charset="0"/>
              </a:rPr>
              <a:t>y</a:t>
            </a:r>
          </a:p>
        </xdr:txBody>
      </xdr:sp>
    </xdr:grpSp>
    <xdr:clientData/>
  </xdr:twoCellAnchor>
  <xdr:oneCellAnchor>
    <xdr:from>
      <xdr:col>65</xdr:col>
      <xdr:colOff>178352</xdr:colOff>
      <xdr:row>19</xdr:row>
      <xdr:rowOff>83635</xdr:rowOff>
    </xdr:from>
    <xdr:ext cx="542456" cy="311496"/>
    <xdr:sp macro="" textlink="">
      <xdr:nvSpPr>
        <xdr:cNvPr id="9" name="Rectangle 8">
          <a:extLst>
            <a:ext uri="{FF2B5EF4-FFF2-40B4-BE49-F238E27FC236}">
              <a16:creationId xmlns:a16="http://schemas.microsoft.com/office/drawing/2014/main" id="{0420471E-8BB8-48B0-ADA0-CA1E3BB0B680}"/>
            </a:ext>
          </a:extLst>
        </xdr:cNvPr>
        <xdr:cNvSpPr/>
      </xdr:nvSpPr>
      <xdr:spPr>
        <a:xfrm>
          <a:off x="7417352" y="3312610"/>
          <a:ext cx="542456" cy="31149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tr-TR" sz="1400" b="1" cap="none" spc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</a:rPr>
            <a:t>S301</a:t>
          </a:r>
          <a:endParaRPr lang="en-US" sz="1400" b="1" cap="none" spc="0">
            <a:ln w="10541" cmpd="sng">
              <a:solidFill>
                <a:schemeClr val="accent1">
                  <a:shade val="88000"/>
                  <a:satMod val="110000"/>
                </a:schemeClr>
              </a:solidFill>
              <a:prstDash val="solid"/>
            </a:ln>
            <a:gradFill>
              <a:gsLst>
                <a:gs pos="0">
                  <a:schemeClr val="accent1">
                    <a:tint val="40000"/>
                    <a:satMod val="250000"/>
                  </a:schemeClr>
                </a:gs>
                <a:gs pos="9000">
                  <a:schemeClr val="accent1">
                    <a:tint val="52000"/>
                    <a:satMod val="300000"/>
                  </a:schemeClr>
                </a:gs>
                <a:gs pos="50000">
                  <a:schemeClr val="accent1">
                    <a:shade val="20000"/>
                    <a:satMod val="300000"/>
                  </a:schemeClr>
                </a:gs>
                <a:gs pos="79000">
                  <a:schemeClr val="accent1">
                    <a:tint val="52000"/>
                    <a:satMod val="300000"/>
                  </a:schemeClr>
                </a:gs>
                <a:gs pos="100000">
                  <a:schemeClr val="accent1">
                    <a:tint val="40000"/>
                    <a:satMod val="250000"/>
                  </a:schemeClr>
                </a:gs>
              </a:gsLst>
              <a:lin ang="5400000"/>
            </a:gradFill>
            <a:effectLst/>
          </a:endParaRPr>
        </a:p>
      </xdr:txBody>
    </xdr:sp>
    <xdr:clientData/>
  </xdr:oneCellAnchor>
  <xdr:twoCellAnchor>
    <xdr:from>
      <xdr:col>67</xdr:col>
      <xdr:colOff>78105</xdr:colOff>
      <xdr:row>21</xdr:row>
      <xdr:rowOff>68581</xdr:rowOff>
    </xdr:from>
    <xdr:to>
      <xdr:col>68</xdr:col>
      <xdr:colOff>47625</xdr:colOff>
      <xdr:row>23</xdr:row>
      <xdr:rowOff>7620</xdr:rowOff>
    </xdr:to>
    <xdr:cxnSp macro="">
      <xdr:nvCxnSpPr>
        <xdr:cNvPr id="31" name="Straight Arrow Connector 30">
          <a:extLst>
            <a:ext uri="{FF2B5EF4-FFF2-40B4-BE49-F238E27FC236}">
              <a16:creationId xmlns:a16="http://schemas.microsoft.com/office/drawing/2014/main" id="{89503D0E-0974-4F81-924C-BFE80D51DF08}"/>
            </a:ext>
          </a:extLst>
        </xdr:cNvPr>
        <xdr:cNvCxnSpPr/>
      </xdr:nvCxnSpPr>
      <xdr:spPr>
        <a:xfrm flipH="1" flipV="1">
          <a:off x="9793605" y="3545206"/>
          <a:ext cx="131445" cy="224789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65</xdr:col>
      <xdr:colOff>153947</xdr:colOff>
      <xdr:row>26</xdr:row>
      <xdr:rowOff>83635</xdr:rowOff>
    </xdr:from>
    <xdr:ext cx="553165" cy="311496"/>
    <xdr:sp macro="" textlink="">
      <xdr:nvSpPr>
        <xdr:cNvPr id="42" name="Rectangle 41">
          <a:extLst>
            <a:ext uri="{FF2B5EF4-FFF2-40B4-BE49-F238E27FC236}">
              <a16:creationId xmlns:a16="http://schemas.microsoft.com/office/drawing/2014/main" id="{097543F7-C5B1-45C8-932B-7E6E058AA7C7}"/>
            </a:ext>
          </a:extLst>
        </xdr:cNvPr>
        <xdr:cNvSpPr/>
      </xdr:nvSpPr>
      <xdr:spPr>
        <a:xfrm>
          <a:off x="9545597" y="4274635"/>
          <a:ext cx="553165" cy="31149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tr-TR" sz="1400" b="1" cap="none" spc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</a:rPr>
            <a:t>P201</a:t>
          </a:r>
          <a:endParaRPr lang="en-US" sz="1400" b="1" cap="none" spc="0">
            <a:ln w="10541" cmpd="sng">
              <a:solidFill>
                <a:schemeClr val="accent1">
                  <a:shade val="88000"/>
                  <a:satMod val="110000"/>
                </a:schemeClr>
              </a:solidFill>
              <a:prstDash val="solid"/>
            </a:ln>
            <a:gradFill>
              <a:gsLst>
                <a:gs pos="0">
                  <a:schemeClr val="accent1">
                    <a:tint val="40000"/>
                    <a:satMod val="250000"/>
                  </a:schemeClr>
                </a:gs>
                <a:gs pos="9000">
                  <a:schemeClr val="accent1">
                    <a:tint val="52000"/>
                    <a:satMod val="300000"/>
                  </a:schemeClr>
                </a:gs>
                <a:gs pos="50000">
                  <a:schemeClr val="accent1">
                    <a:shade val="20000"/>
                    <a:satMod val="300000"/>
                  </a:schemeClr>
                </a:gs>
                <a:gs pos="79000">
                  <a:schemeClr val="accent1">
                    <a:tint val="52000"/>
                    <a:satMod val="300000"/>
                  </a:schemeClr>
                </a:gs>
                <a:gs pos="100000">
                  <a:schemeClr val="accent1">
                    <a:tint val="40000"/>
                    <a:satMod val="250000"/>
                  </a:schemeClr>
                </a:gs>
              </a:gsLst>
              <a:lin ang="5400000"/>
            </a:gradFill>
            <a:effectLst/>
          </a:endParaRPr>
        </a:p>
      </xdr:txBody>
    </xdr:sp>
    <xdr:clientData/>
  </xdr:oneCellAnchor>
  <xdr:twoCellAnchor>
    <xdr:from>
      <xdr:col>67</xdr:col>
      <xdr:colOff>78105</xdr:colOff>
      <xdr:row>28</xdr:row>
      <xdr:rowOff>68581</xdr:rowOff>
    </xdr:from>
    <xdr:to>
      <xdr:col>68</xdr:col>
      <xdr:colOff>47625</xdr:colOff>
      <xdr:row>30</xdr:row>
      <xdr:rowOff>7620</xdr:rowOff>
    </xdr:to>
    <xdr:cxnSp macro="">
      <xdr:nvCxnSpPr>
        <xdr:cNvPr id="45" name="Straight Arrow Connector 44">
          <a:extLst>
            <a:ext uri="{FF2B5EF4-FFF2-40B4-BE49-F238E27FC236}">
              <a16:creationId xmlns:a16="http://schemas.microsoft.com/office/drawing/2014/main" id="{1A298AE5-A61F-47DA-B658-78566781782F}"/>
            </a:ext>
          </a:extLst>
        </xdr:cNvPr>
        <xdr:cNvCxnSpPr/>
      </xdr:nvCxnSpPr>
      <xdr:spPr>
        <a:xfrm flipH="1" flipV="1">
          <a:off x="9793605" y="3545206"/>
          <a:ext cx="131445" cy="224789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73CE20-F402-452F-A33D-73531EA740DD}">
  <dimension ref="B1:CC129"/>
  <sheetViews>
    <sheetView showGridLines="0" tabSelected="1" zoomScaleNormal="100" workbookViewId="0">
      <selection activeCell="BH7" sqref="BH7"/>
    </sheetView>
  </sheetViews>
  <sheetFormatPr defaultRowHeight="11.25"/>
  <cols>
    <col min="1" max="762" width="2.83203125" style="2" customWidth="1"/>
    <col min="763" max="16384" width="9.33203125" style="2"/>
  </cols>
  <sheetData>
    <row r="1" spans="2:78" ht="12" thickBot="1"/>
    <row r="2" spans="2:78" ht="80.25" customHeight="1">
      <c r="B2" s="91" t="s">
        <v>90</v>
      </c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92"/>
      <c r="AE2" s="92"/>
      <c r="AF2" s="92"/>
      <c r="AG2" s="92"/>
      <c r="AH2" s="92"/>
      <c r="AI2" s="92"/>
      <c r="AJ2" s="92"/>
      <c r="AK2" s="92"/>
      <c r="AL2" s="92"/>
      <c r="AM2" s="92"/>
      <c r="AN2" s="92"/>
      <c r="AO2" s="92"/>
      <c r="AP2" s="92"/>
      <c r="AQ2" s="92"/>
      <c r="AR2" s="92"/>
      <c r="AS2" s="92"/>
      <c r="AT2" s="92"/>
      <c r="AU2" s="92"/>
      <c r="AV2" s="92"/>
      <c r="AW2" s="92"/>
      <c r="AX2" s="92"/>
      <c r="AY2" s="92"/>
      <c r="AZ2" s="92"/>
      <c r="BA2" s="92"/>
      <c r="BB2" s="92"/>
      <c r="BC2" s="92"/>
      <c r="BD2" s="92"/>
      <c r="BE2" s="92"/>
      <c r="BF2" s="92"/>
      <c r="BG2" s="92"/>
      <c r="BH2" s="92"/>
      <c r="BI2" s="92"/>
      <c r="BJ2" s="92"/>
      <c r="BK2" s="93"/>
    </row>
    <row r="3" spans="2:78">
      <c r="B3" s="1"/>
      <c r="I3" s="16" t="s">
        <v>45</v>
      </c>
      <c r="AK3" s="4" t="s">
        <v>27</v>
      </c>
      <c r="BK3" s="3"/>
    </row>
    <row r="4" spans="2:78">
      <c r="B4" s="1"/>
      <c r="BK4" s="3"/>
    </row>
    <row r="5" spans="2:78">
      <c r="B5" s="1"/>
      <c r="BK5" s="3"/>
      <c r="BO5" s="35" t="s">
        <v>43</v>
      </c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</row>
    <row r="6" spans="2:78">
      <c r="B6" s="1"/>
      <c r="BK6" s="3"/>
      <c r="BO6" s="35"/>
      <c r="BP6" s="35"/>
      <c r="BQ6" s="35"/>
      <c r="BR6" s="35"/>
      <c r="BS6" s="35"/>
      <c r="BT6" s="35"/>
      <c r="BU6" s="35"/>
      <c r="BV6" s="35"/>
      <c r="BW6" s="35"/>
      <c r="BX6" s="35"/>
      <c r="BY6" s="35"/>
      <c r="BZ6" s="35"/>
    </row>
    <row r="7" spans="2:78">
      <c r="B7" s="1"/>
      <c r="Q7" s="2" t="s">
        <v>2</v>
      </c>
      <c r="BK7" s="3"/>
      <c r="BO7" s="35"/>
      <c r="BP7" s="35"/>
      <c r="BQ7" s="35"/>
      <c r="BR7" s="35"/>
      <c r="BS7" s="35"/>
      <c r="BT7" s="35"/>
      <c r="BU7" s="35"/>
      <c r="BV7" s="35"/>
      <c r="BW7" s="35"/>
      <c r="BX7" s="35"/>
      <c r="BY7" s="35"/>
      <c r="BZ7" s="35"/>
    </row>
    <row r="8" spans="2:78">
      <c r="B8" s="1"/>
      <c r="BK8" s="3"/>
      <c r="BO8" s="35"/>
      <c r="BP8" s="35"/>
      <c r="BQ8" s="35"/>
      <c r="BR8" s="35"/>
      <c r="BS8" s="35"/>
      <c r="BT8" s="35"/>
      <c r="BU8" s="35"/>
      <c r="BV8" s="35"/>
      <c r="BW8" s="35"/>
      <c r="BX8" s="35"/>
      <c r="BY8" s="35"/>
      <c r="BZ8" s="35"/>
    </row>
    <row r="9" spans="2:78">
      <c r="B9" s="1"/>
      <c r="BK9" s="3"/>
      <c r="BO9" s="35"/>
      <c r="BP9" s="35"/>
      <c r="BQ9" s="35"/>
      <c r="BR9" s="35"/>
      <c r="BS9" s="35"/>
      <c r="BT9" s="35"/>
      <c r="BU9" s="35"/>
      <c r="BV9" s="35"/>
      <c r="BW9" s="35"/>
      <c r="BX9" s="35"/>
      <c r="BY9" s="35"/>
      <c r="BZ9" s="35"/>
    </row>
    <row r="10" spans="2:78">
      <c r="B10" s="1"/>
      <c r="BK10" s="3"/>
      <c r="BO10" s="35"/>
      <c r="BP10" s="35"/>
      <c r="BQ10" s="35"/>
      <c r="BR10" s="35"/>
      <c r="BS10" s="35"/>
      <c r="BT10" s="35"/>
      <c r="BU10" s="35"/>
      <c r="BV10" s="35"/>
      <c r="BW10" s="35"/>
      <c r="BX10" s="35"/>
      <c r="BY10" s="35"/>
      <c r="BZ10" s="35"/>
    </row>
    <row r="11" spans="2:78">
      <c r="B11" s="1"/>
      <c r="BK11" s="3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  <c r="BZ11" s="35"/>
    </row>
    <row r="12" spans="2:78">
      <c r="B12" s="1"/>
      <c r="BK12" s="3"/>
    </row>
    <row r="13" spans="2:78">
      <c r="B13" s="1"/>
      <c r="BA13" s="35" t="s">
        <v>86</v>
      </c>
      <c r="BB13" s="35"/>
      <c r="BC13" s="35"/>
      <c r="BD13" s="35"/>
      <c r="BE13" s="35"/>
      <c r="BF13" s="35"/>
      <c r="BG13" s="35"/>
      <c r="BH13" s="35"/>
      <c r="BI13" s="35"/>
      <c r="BJ13" s="35"/>
      <c r="BK13" s="3"/>
    </row>
    <row r="14" spans="2:78">
      <c r="B14" s="1"/>
      <c r="BA14" s="35"/>
      <c r="BB14" s="35"/>
      <c r="BC14" s="35"/>
      <c r="BD14" s="35"/>
      <c r="BE14" s="35"/>
      <c r="BF14" s="35"/>
      <c r="BG14" s="35"/>
      <c r="BH14" s="35"/>
      <c r="BI14" s="35"/>
      <c r="BJ14" s="35"/>
      <c r="BK14" s="3"/>
    </row>
    <row r="15" spans="2:78">
      <c r="B15" s="1"/>
      <c r="BA15" s="35"/>
      <c r="BB15" s="35"/>
      <c r="BC15" s="35"/>
      <c r="BD15" s="35"/>
      <c r="BE15" s="35"/>
      <c r="BF15" s="35"/>
      <c r="BG15" s="35"/>
      <c r="BH15" s="35"/>
      <c r="BI15" s="35"/>
      <c r="BJ15" s="35"/>
      <c r="BK15" s="3"/>
    </row>
    <row r="16" spans="2:78">
      <c r="B16" s="1"/>
      <c r="AP16" s="2" t="s">
        <v>3</v>
      </c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"/>
    </row>
    <row r="17" spans="2:81">
      <c r="B17" s="1"/>
      <c r="BA17" s="35"/>
      <c r="BB17" s="35"/>
      <c r="BC17" s="35"/>
      <c r="BD17" s="35"/>
      <c r="BE17" s="35"/>
      <c r="BF17" s="35"/>
      <c r="BG17" s="35"/>
      <c r="BH17" s="35"/>
      <c r="BI17" s="35"/>
      <c r="BJ17" s="35"/>
      <c r="BK17" s="3"/>
    </row>
    <row r="18" spans="2:81">
      <c r="B18" s="1"/>
      <c r="AD18" s="2" t="s">
        <v>25</v>
      </c>
      <c r="AM18" s="47" t="s">
        <v>2</v>
      </c>
      <c r="AN18" s="47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"/>
    </row>
    <row r="19" spans="2:81">
      <c r="B19" s="1"/>
      <c r="BK19" s="3"/>
    </row>
    <row r="20" spans="2:81">
      <c r="B20" s="1"/>
      <c r="BK20" s="3"/>
    </row>
    <row r="21" spans="2:81">
      <c r="B21" s="1"/>
      <c r="AG21" s="2" t="s">
        <v>26</v>
      </c>
      <c r="BK21" s="3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C21" s="7"/>
    </row>
    <row r="22" spans="2:81">
      <c r="B22" s="1"/>
      <c r="BA22" s="2" t="s">
        <v>39</v>
      </c>
      <c r="BK22" s="3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C22" s="7"/>
    </row>
    <row r="23" spans="2:81">
      <c r="B23" s="1"/>
      <c r="BC23" s="18" t="s">
        <v>0</v>
      </c>
      <c r="BK23" s="3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C23" s="7"/>
    </row>
    <row r="24" spans="2:81">
      <c r="B24" s="1"/>
      <c r="K24" s="2" t="s">
        <v>32</v>
      </c>
      <c r="BK24" s="3"/>
      <c r="BN24" s="7" t="s">
        <v>51</v>
      </c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C24" s="7"/>
    </row>
    <row r="25" spans="2:81">
      <c r="B25" s="1"/>
      <c r="AD25" s="2" t="s">
        <v>3</v>
      </c>
      <c r="BC25" s="96" t="s">
        <v>47</v>
      </c>
      <c r="BD25" s="97"/>
      <c r="BE25" s="97"/>
      <c r="BF25" s="97"/>
      <c r="BG25" s="97"/>
      <c r="BH25" s="97"/>
      <c r="BI25" s="98"/>
      <c r="BK25" s="3"/>
      <c r="BN25" s="7" t="s">
        <v>50</v>
      </c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C25" s="7"/>
    </row>
    <row r="26" spans="2:81">
      <c r="B26" s="1"/>
      <c r="BC26" s="99"/>
      <c r="BD26" s="100"/>
      <c r="BE26" s="100"/>
      <c r="BF26" s="100"/>
      <c r="BG26" s="100"/>
      <c r="BH26" s="100"/>
      <c r="BI26" s="101"/>
      <c r="BK26" s="3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C26" s="7"/>
    </row>
    <row r="27" spans="2:81">
      <c r="B27" s="1"/>
      <c r="R27" s="47" t="s">
        <v>2</v>
      </c>
      <c r="S27" s="47"/>
      <c r="T27" s="47"/>
      <c r="U27" s="47"/>
      <c r="V27" s="47"/>
      <c r="W27" s="47"/>
      <c r="X27" s="47"/>
      <c r="Y27" s="47"/>
      <c r="Z27" s="47"/>
      <c r="AA27" s="47"/>
      <c r="BC27" s="99"/>
      <c r="BD27" s="100"/>
      <c r="BE27" s="100"/>
      <c r="BF27" s="100"/>
      <c r="BG27" s="100"/>
      <c r="BH27" s="100"/>
      <c r="BI27" s="101"/>
      <c r="BK27" s="3"/>
      <c r="BN27" s="7"/>
      <c r="BO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C27" s="7"/>
    </row>
    <row r="28" spans="2:81">
      <c r="B28" s="1"/>
      <c r="BC28" s="102"/>
      <c r="BD28" s="103"/>
      <c r="BE28" s="103"/>
      <c r="BF28" s="103"/>
      <c r="BG28" s="103"/>
      <c r="BH28" s="103"/>
      <c r="BI28" s="104"/>
      <c r="BK28" s="3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C28" s="7"/>
    </row>
    <row r="29" spans="2:81">
      <c r="B29" s="1"/>
      <c r="BK29" s="3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C29" s="7"/>
    </row>
    <row r="30" spans="2:81" ht="11.25" customHeight="1">
      <c r="B30" s="1"/>
      <c r="BA30" s="35" t="s">
        <v>88</v>
      </c>
      <c r="BB30" s="35"/>
      <c r="BC30" s="35"/>
      <c r="BD30" s="35"/>
      <c r="BE30" s="35"/>
      <c r="BF30" s="35"/>
      <c r="BG30" s="35"/>
      <c r="BH30" s="35"/>
      <c r="BI30" s="35"/>
      <c r="BK30" s="3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C30" s="7"/>
    </row>
    <row r="31" spans="2:81">
      <c r="B31" s="1"/>
      <c r="BA31" s="35"/>
      <c r="BB31" s="35"/>
      <c r="BC31" s="35"/>
      <c r="BD31" s="35"/>
      <c r="BE31" s="35"/>
      <c r="BF31" s="35"/>
      <c r="BG31" s="35"/>
      <c r="BH31" s="35"/>
      <c r="BI31" s="35"/>
      <c r="BK31" s="3"/>
      <c r="BN31" s="7" t="s">
        <v>52</v>
      </c>
      <c r="BO31" s="7"/>
      <c r="BP31" s="7"/>
      <c r="BQ31" s="7"/>
      <c r="BR31" s="7"/>
      <c r="BS31" s="7"/>
      <c r="BT31" s="7"/>
      <c r="BU31" s="7"/>
      <c r="BV31" s="7"/>
      <c r="BW31" s="7"/>
      <c r="BX31" s="7"/>
      <c r="BY31" s="7"/>
      <c r="BZ31" s="7"/>
      <c r="CC31" s="7"/>
    </row>
    <row r="32" spans="2:81" ht="11.25" customHeight="1">
      <c r="B32" s="1"/>
      <c r="BA32" s="35"/>
      <c r="BB32" s="35"/>
      <c r="BC32" s="35"/>
      <c r="BD32" s="35"/>
      <c r="BE32" s="35"/>
      <c r="BF32" s="35"/>
      <c r="BG32" s="35"/>
      <c r="BH32" s="35"/>
      <c r="BI32" s="35"/>
      <c r="BK32" s="3"/>
      <c r="BN32" s="7" t="s">
        <v>50</v>
      </c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C32" s="7"/>
    </row>
    <row r="33" spans="2:63">
      <c r="B33" s="1"/>
      <c r="BA33" s="35"/>
      <c r="BB33" s="35"/>
      <c r="BC33" s="35"/>
      <c r="BD33" s="35"/>
      <c r="BE33" s="35"/>
      <c r="BF33" s="35"/>
      <c r="BG33" s="35"/>
      <c r="BH33" s="35"/>
      <c r="BI33" s="35"/>
      <c r="BK33" s="3"/>
    </row>
    <row r="34" spans="2:63">
      <c r="B34" s="1"/>
      <c r="K34" s="2" t="s">
        <v>33</v>
      </c>
      <c r="BA34" s="35"/>
      <c r="BB34" s="35"/>
      <c r="BC34" s="35"/>
      <c r="BD34" s="35"/>
      <c r="BE34" s="35"/>
      <c r="BF34" s="35"/>
      <c r="BG34" s="35"/>
      <c r="BH34" s="35"/>
      <c r="BI34" s="35"/>
      <c r="BK34" s="3"/>
    </row>
    <row r="35" spans="2:63">
      <c r="B35" s="1"/>
      <c r="BA35" s="35"/>
      <c r="BB35" s="35"/>
      <c r="BC35" s="35"/>
      <c r="BD35" s="35"/>
      <c r="BE35" s="35"/>
      <c r="BF35" s="35"/>
      <c r="BG35" s="35"/>
      <c r="BH35" s="35"/>
      <c r="BI35" s="35"/>
      <c r="BK35" s="3"/>
    </row>
    <row r="36" spans="2:63">
      <c r="B36" s="1"/>
      <c r="BA36" s="35"/>
      <c r="BB36" s="35"/>
      <c r="BC36" s="35"/>
      <c r="BD36" s="35"/>
      <c r="BE36" s="35"/>
      <c r="BF36" s="35"/>
      <c r="BG36" s="35"/>
      <c r="BH36" s="35"/>
      <c r="BI36" s="35"/>
      <c r="BK36" s="3"/>
    </row>
    <row r="37" spans="2:63">
      <c r="B37" s="1"/>
      <c r="BK37" s="3"/>
    </row>
    <row r="38" spans="2:63">
      <c r="B38" s="1"/>
      <c r="AP38" s="61" t="s">
        <v>3</v>
      </c>
      <c r="AQ38" s="19"/>
      <c r="AR38" s="19"/>
      <c r="AS38" s="19"/>
      <c r="AT38" s="19"/>
      <c r="AU38" s="19"/>
      <c r="AV38" s="19"/>
      <c r="AW38" s="19"/>
      <c r="AX38" s="19"/>
      <c r="BK38" s="3"/>
    </row>
    <row r="39" spans="2:63">
      <c r="B39" s="1"/>
      <c r="AP39" s="61"/>
      <c r="AQ39" s="19"/>
      <c r="AR39" s="19"/>
      <c r="AS39" s="19"/>
      <c r="AT39" s="19"/>
      <c r="AU39" s="19"/>
      <c r="AV39" s="19"/>
      <c r="AW39" s="19"/>
      <c r="AX39" s="19"/>
      <c r="BA39" s="59" t="s">
        <v>46</v>
      </c>
      <c r="BB39" s="59"/>
      <c r="BC39" s="59"/>
      <c r="BD39" s="59"/>
      <c r="BE39" s="59"/>
      <c r="BF39" s="59"/>
      <c r="BG39" s="59"/>
      <c r="BH39" s="59"/>
      <c r="BI39" s="59"/>
      <c r="BK39" s="3"/>
    </row>
    <row r="40" spans="2:63" ht="11.25" customHeight="1">
      <c r="B40" s="8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20"/>
      <c r="AS40" s="20"/>
      <c r="AT40" s="20"/>
      <c r="AU40" s="20"/>
      <c r="AV40" s="20"/>
      <c r="AW40" s="20"/>
      <c r="AX40" s="20"/>
      <c r="AY40" s="20"/>
      <c r="BA40" s="59"/>
      <c r="BB40" s="59"/>
      <c r="BC40" s="59"/>
      <c r="BD40" s="59"/>
      <c r="BE40" s="59"/>
      <c r="BF40" s="59"/>
      <c r="BG40" s="59"/>
      <c r="BH40" s="59"/>
      <c r="BI40" s="59"/>
      <c r="BK40" s="3"/>
    </row>
    <row r="41" spans="2:63">
      <c r="B41" s="8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20"/>
      <c r="AV41" s="20"/>
      <c r="AW41" s="20"/>
      <c r="AX41" s="20"/>
      <c r="AY41" s="20"/>
      <c r="BA41" s="59"/>
      <c r="BB41" s="59"/>
      <c r="BC41" s="59"/>
      <c r="BD41" s="59"/>
      <c r="BE41" s="59"/>
      <c r="BF41" s="59"/>
      <c r="BG41" s="59"/>
      <c r="BH41" s="59"/>
      <c r="BI41" s="59"/>
      <c r="BK41" s="3"/>
    </row>
    <row r="42" spans="2:63">
      <c r="B42" s="8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20"/>
      <c r="AV42" s="20"/>
      <c r="AW42" s="20"/>
      <c r="AX42" s="20"/>
      <c r="AY42" s="20"/>
      <c r="BA42" s="59"/>
      <c r="BB42" s="59"/>
      <c r="BC42" s="59"/>
      <c r="BD42" s="59"/>
      <c r="BE42" s="59"/>
      <c r="BF42" s="59"/>
      <c r="BG42" s="59"/>
      <c r="BH42" s="59"/>
      <c r="BI42" s="59"/>
      <c r="BK42" s="3"/>
    </row>
    <row r="43" spans="2:63" ht="11.25" customHeight="1">
      <c r="B43" s="8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20"/>
      <c r="AV43" s="20"/>
      <c r="AW43" s="20"/>
      <c r="AX43" s="20"/>
      <c r="AY43" s="20"/>
      <c r="BA43" s="59"/>
      <c r="BB43" s="59"/>
      <c r="BC43" s="59"/>
      <c r="BD43" s="59"/>
      <c r="BE43" s="59"/>
      <c r="BF43" s="59"/>
      <c r="BG43" s="59"/>
      <c r="BH43" s="59"/>
      <c r="BI43" s="59"/>
      <c r="BK43" s="3"/>
    </row>
    <row r="44" spans="2:63">
      <c r="B44" s="8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  <c r="AW44" s="20"/>
      <c r="AX44" s="20"/>
      <c r="AY44" s="20"/>
      <c r="BA44" s="59"/>
      <c r="BB44" s="59"/>
      <c r="BC44" s="59"/>
      <c r="BD44" s="59"/>
      <c r="BE44" s="59"/>
      <c r="BF44" s="59"/>
      <c r="BG44" s="59"/>
      <c r="BH44" s="59"/>
      <c r="BI44" s="59"/>
      <c r="BK44" s="3"/>
    </row>
    <row r="45" spans="2:63">
      <c r="B45" s="8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  <c r="AY45" s="20"/>
      <c r="BA45" s="59"/>
      <c r="BB45" s="59"/>
      <c r="BC45" s="59"/>
      <c r="BD45" s="59"/>
      <c r="BE45" s="59"/>
      <c r="BF45" s="59"/>
      <c r="BG45" s="59"/>
      <c r="BH45" s="59"/>
      <c r="BI45" s="59"/>
      <c r="BK45" s="3"/>
    </row>
    <row r="46" spans="2:63">
      <c r="B46" s="8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Q46" s="20"/>
      <c r="R46" s="20"/>
      <c r="S46" s="20"/>
      <c r="T46" s="20"/>
      <c r="U46" s="20"/>
      <c r="V46" s="20"/>
      <c r="W46" s="20" t="s">
        <v>40</v>
      </c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60" t="s">
        <v>2</v>
      </c>
      <c r="AN46" s="60"/>
      <c r="AO46" s="20"/>
      <c r="AP46" s="20"/>
      <c r="AQ46" s="20"/>
      <c r="AR46" s="20"/>
      <c r="AS46" s="20"/>
      <c r="AT46" s="20"/>
      <c r="AU46" s="20"/>
      <c r="AV46" s="20"/>
      <c r="AW46" s="20"/>
      <c r="AX46" s="20"/>
      <c r="AY46" s="20"/>
      <c r="BA46" s="59"/>
      <c r="BB46" s="59"/>
      <c r="BC46" s="59"/>
      <c r="BD46" s="59"/>
      <c r="BE46" s="59"/>
      <c r="BF46" s="59"/>
      <c r="BG46" s="59"/>
      <c r="BH46" s="59"/>
      <c r="BI46" s="59"/>
      <c r="BK46" s="3"/>
    </row>
    <row r="47" spans="2:63">
      <c r="B47" s="8"/>
      <c r="C47" s="20"/>
      <c r="D47" s="20"/>
      <c r="E47" s="20" t="s">
        <v>23</v>
      </c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2" t="s">
        <v>1</v>
      </c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  <c r="AW47" s="20"/>
      <c r="AX47" s="20"/>
      <c r="AY47" s="20"/>
      <c r="BK47" s="3"/>
    </row>
    <row r="48" spans="2:63">
      <c r="B48" s="8"/>
      <c r="C48" s="20"/>
      <c r="D48" s="20"/>
      <c r="E48" s="20" t="s">
        <v>24</v>
      </c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  <c r="AW48" s="20"/>
      <c r="AX48" s="20"/>
      <c r="AY48" s="20"/>
      <c r="AZ48" s="20"/>
      <c r="BA48" s="20"/>
      <c r="BB48" s="20"/>
      <c r="BC48" s="20"/>
      <c r="BD48" s="20"/>
      <c r="BE48" s="20"/>
      <c r="BF48" s="20"/>
      <c r="BG48" s="20"/>
      <c r="BH48" s="20"/>
      <c r="BI48" s="20"/>
      <c r="BJ48" s="20"/>
      <c r="BK48" s="9"/>
    </row>
    <row r="49" spans="2:64">
      <c r="B49" s="8"/>
      <c r="C49" s="20"/>
      <c r="D49" s="20"/>
      <c r="E49" s="20" t="s">
        <v>6</v>
      </c>
      <c r="F49" s="20"/>
      <c r="G49" s="64">
        <v>1000</v>
      </c>
      <c r="H49" s="64"/>
      <c r="I49" s="64"/>
      <c r="J49" s="20" t="s">
        <v>7</v>
      </c>
      <c r="K49" s="20"/>
      <c r="L49" s="20" t="s">
        <v>8</v>
      </c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 t="s">
        <v>38</v>
      </c>
      <c r="AL49" s="20"/>
      <c r="AM49" s="20"/>
      <c r="AN49" s="20"/>
      <c r="AO49" s="20"/>
      <c r="AP49" s="20"/>
      <c r="AQ49" s="20"/>
      <c r="AR49" s="20"/>
      <c r="AS49" s="60">
        <f>COUNTIF(E56:E98,"S")</f>
        <v>20</v>
      </c>
      <c r="AT49" s="60"/>
      <c r="AU49" s="20" t="s">
        <v>20</v>
      </c>
      <c r="AV49" s="20"/>
      <c r="AW49" s="20"/>
      <c r="AX49" s="20"/>
      <c r="AY49" s="20"/>
      <c r="AZ49" s="20"/>
      <c r="BD49" s="20"/>
      <c r="BE49" s="20"/>
      <c r="BF49" s="20"/>
      <c r="BG49" s="20"/>
      <c r="BH49" s="20"/>
      <c r="BI49" s="23"/>
      <c r="BJ49" s="23"/>
      <c r="BK49" s="10"/>
    </row>
    <row r="50" spans="2:64">
      <c r="B50" s="8"/>
      <c r="C50" s="20"/>
      <c r="D50" s="20"/>
      <c r="E50" s="20" t="s">
        <v>9</v>
      </c>
      <c r="F50" s="20"/>
      <c r="G50" s="64">
        <v>1500</v>
      </c>
      <c r="H50" s="64"/>
      <c r="I50" s="64"/>
      <c r="J50" s="20" t="s">
        <v>7</v>
      </c>
      <c r="K50" s="20"/>
      <c r="L50" s="20" t="s">
        <v>10</v>
      </c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 t="s">
        <v>37</v>
      </c>
      <c r="AL50" s="20"/>
      <c r="AM50" s="20"/>
      <c r="AN50" s="20"/>
      <c r="AO50" s="20"/>
      <c r="AP50" s="20"/>
      <c r="AQ50" s="20"/>
      <c r="AR50" s="20"/>
      <c r="AS50" s="60">
        <f>COUNTIF(E56:E98,"P")</f>
        <v>10</v>
      </c>
      <c r="AT50" s="60"/>
      <c r="AU50" s="20" t="s">
        <v>20</v>
      </c>
      <c r="AV50" s="20"/>
      <c r="AW50" s="20"/>
      <c r="AX50" s="20"/>
      <c r="AY50" s="20"/>
      <c r="AZ50" s="20"/>
      <c r="BD50" s="20"/>
      <c r="BE50" s="20"/>
      <c r="BF50" s="20"/>
      <c r="BG50" s="20"/>
      <c r="BH50" s="20"/>
      <c r="BI50" s="23"/>
      <c r="BJ50" s="23"/>
      <c r="BK50" s="10"/>
    </row>
    <row r="51" spans="2:64" ht="11.25" customHeight="1">
      <c r="B51" s="8"/>
      <c r="C51" s="74" t="s">
        <v>29</v>
      </c>
      <c r="D51" s="74"/>
      <c r="E51" s="71" t="s">
        <v>4</v>
      </c>
      <c r="F51" s="71"/>
      <c r="G51" s="71"/>
      <c r="H51" s="52" t="s">
        <v>2</v>
      </c>
      <c r="I51" s="53"/>
      <c r="J51" s="53"/>
      <c r="K51" s="49" t="s">
        <v>3</v>
      </c>
      <c r="L51" s="49"/>
      <c r="M51" s="58"/>
      <c r="N51" s="48" t="s">
        <v>41</v>
      </c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50"/>
      <c r="AL51" s="51" t="s">
        <v>42</v>
      </c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20"/>
      <c r="BK51" s="9"/>
    </row>
    <row r="52" spans="2:64" ht="11.25" customHeight="1">
      <c r="B52" s="8"/>
      <c r="C52" s="75"/>
      <c r="D52" s="75"/>
      <c r="E52" s="72"/>
      <c r="F52" s="72"/>
      <c r="G52" s="72"/>
      <c r="H52" s="54"/>
      <c r="I52" s="55"/>
      <c r="J52" s="55"/>
      <c r="K52" s="49"/>
      <c r="L52" s="49"/>
      <c r="M52" s="58"/>
      <c r="N52" s="78" t="s">
        <v>48</v>
      </c>
      <c r="O52" s="66"/>
      <c r="P52" s="66"/>
      <c r="Q52" s="66"/>
      <c r="R52" s="66"/>
      <c r="S52" s="105" t="s">
        <v>75</v>
      </c>
      <c r="T52" s="106"/>
      <c r="U52" s="106"/>
      <c r="V52" s="107"/>
      <c r="W52" s="105" t="s">
        <v>57</v>
      </c>
      <c r="X52" s="106"/>
      <c r="Y52" s="106"/>
      <c r="Z52" s="107"/>
      <c r="AA52" s="69" t="s">
        <v>53</v>
      </c>
      <c r="AB52" s="49"/>
      <c r="AC52" s="49"/>
      <c r="AD52" s="49"/>
      <c r="AE52" s="49"/>
      <c r="AF52" s="49"/>
      <c r="AG52" s="49" t="s">
        <v>54</v>
      </c>
      <c r="AH52" s="49"/>
      <c r="AI52" s="49"/>
      <c r="AJ52" s="49"/>
      <c r="AK52" s="50"/>
      <c r="AL52" s="65" t="s">
        <v>49</v>
      </c>
      <c r="AM52" s="66"/>
      <c r="AN52" s="66"/>
      <c r="AO52" s="66"/>
      <c r="AP52" s="66"/>
      <c r="AQ52" s="105" t="s">
        <v>75</v>
      </c>
      <c r="AR52" s="106"/>
      <c r="AS52" s="106"/>
      <c r="AT52" s="107"/>
      <c r="AU52" s="105" t="s">
        <v>57</v>
      </c>
      <c r="AV52" s="106"/>
      <c r="AW52" s="106"/>
      <c r="AX52" s="107"/>
      <c r="AY52" s="85" t="s">
        <v>55</v>
      </c>
      <c r="AZ52" s="49"/>
      <c r="BA52" s="49"/>
      <c r="BB52" s="49"/>
      <c r="BC52" s="49"/>
      <c r="BD52" s="49"/>
      <c r="BE52" s="49" t="s">
        <v>56</v>
      </c>
      <c r="BF52" s="49"/>
      <c r="BG52" s="49"/>
      <c r="BH52" s="49"/>
      <c r="BI52" s="49"/>
      <c r="BJ52" s="20"/>
      <c r="BK52" s="9"/>
    </row>
    <row r="53" spans="2:64">
      <c r="B53" s="8"/>
      <c r="C53" s="75"/>
      <c r="D53" s="75"/>
      <c r="E53" s="72"/>
      <c r="F53" s="72"/>
      <c r="G53" s="72"/>
      <c r="H53" s="54"/>
      <c r="I53" s="55"/>
      <c r="J53" s="55"/>
      <c r="K53" s="49"/>
      <c r="L53" s="49"/>
      <c r="M53" s="58"/>
      <c r="N53" s="78"/>
      <c r="O53" s="66"/>
      <c r="P53" s="66"/>
      <c r="Q53" s="66"/>
      <c r="R53" s="66"/>
      <c r="S53" s="108"/>
      <c r="T53" s="109"/>
      <c r="U53" s="109"/>
      <c r="V53" s="110"/>
      <c r="W53" s="108"/>
      <c r="X53" s="109"/>
      <c r="Y53" s="109"/>
      <c r="Z53" s="110"/>
      <c r="AA53" s="69"/>
      <c r="AB53" s="49"/>
      <c r="AC53" s="49"/>
      <c r="AD53" s="49"/>
      <c r="AE53" s="49"/>
      <c r="AF53" s="49"/>
      <c r="AG53" s="49"/>
      <c r="AH53" s="49"/>
      <c r="AI53" s="49"/>
      <c r="AJ53" s="49"/>
      <c r="AK53" s="50"/>
      <c r="AL53" s="65"/>
      <c r="AM53" s="66"/>
      <c r="AN53" s="66"/>
      <c r="AO53" s="66"/>
      <c r="AP53" s="66"/>
      <c r="AQ53" s="108"/>
      <c r="AR53" s="109"/>
      <c r="AS53" s="109"/>
      <c r="AT53" s="110"/>
      <c r="AU53" s="108"/>
      <c r="AV53" s="109"/>
      <c r="AW53" s="109"/>
      <c r="AX53" s="110"/>
      <c r="AY53" s="85"/>
      <c r="AZ53" s="49"/>
      <c r="BA53" s="49"/>
      <c r="BB53" s="49"/>
      <c r="BC53" s="49"/>
      <c r="BD53" s="49"/>
      <c r="BE53" s="49"/>
      <c r="BF53" s="49"/>
      <c r="BG53" s="49"/>
      <c r="BH53" s="49"/>
      <c r="BI53" s="49"/>
      <c r="BJ53" s="20"/>
      <c r="BK53" s="9"/>
    </row>
    <row r="54" spans="2:64">
      <c r="B54" s="8"/>
      <c r="C54" s="75"/>
      <c r="D54" s="75"/>
      <c r="E54" s="72"/>
      <c r="F54" s="72"/>
      <c r="G54" s="72"/>
      <c r="H54" s="56"/>
      <c r="I54" s="57"/>
      <c r="J54" s="57"/>
      <c r="K54" s="49"/>
      <c r="L54" s="49"/>
      <c r="M54" s="58"/>
      <c r="N54" s="78"/>
      <c r="O54" s="66"/>
      <c r="P54" s="66"/>
      <c r="Q54" s="66"/>
      <c r="R54" s="66"/>
      <c r="S54" s="108"/>
      <c r="T54" s="109"/>
      <c r="U54" s="109"/>
      <c r="V54" s="110"/>
      <c r="W54" s="108"/>
      <c r="X54" s="109"/>
      <c r="Y54" s="109"/>
      <c r="Z54" s="110"/>
      <c r="AA54" s="51"/>
      <c r="AB54" s="49"/>
      <c r="AC54" s="49"/>
      <c r="AD54" s="49"/>
      <c r="AE54" s="49"/>
      <c r="AF54" s="49"/>
      <c r="AG54" s="49"/>
      <c r="AH54" s="49"/>
      <c r="AI54" s="49"/>
      <c r="AJ54" s="49"/>
      <c r="AK54" s="50"/>
      <c r="AL54" s="65"/>
      <c r="AM54" s="66"/>
      <c r="AN54" s="66"/>
      <c r="AO54" s="66"/>
      <c r="AP54" s="66"/>
      <c r="AQ54" s="108"/>
      <c r="AR54" s="109"/>
      <c r="AS54" s="109"/>
      <c r="AT54" s="110"/>
      <c r="AU54" s="108"/>
      <c r="AV54" s="109"/>
      <c r="AW54" s="109"/>
      <c r="AX54" s="110"/>
      <c r="AY54" s="49"/>
      <c r="AZ54" s="49"/>
      <c r="BA54" s="49"/>
      <c r="BB54" s="49"/>
      <c r="BC54" s="49"/>
      <c r="BD54" s="49"/>
      <c r="BE54" s="49"/>
      <c r="BF54" s="49"/>
      <c r="BG54" s="49"/>
      <c r="BH54" s="49"/>
      <c r="BI54" s="49"/>
      <c r="BJ54" s="20"/>
      <c r="BK54" s="9"/>
    </row>
    <row r="55" spans="2:64" ht="12" thickBot="1">
      <c r="B55" s="8"/>
      <c r="C55" s="76"/>
      <c r="D55" s="76"/>
      <c r="E55" s="73"/>
      <c r="F55" s="73"/>
      <c r="G55" s="73"/>
      <c r="H55" s="43" t="s">
        <v>5</v>
      </c>
      <c r="I55" s="43"/>
      <c r="J55" s="43"/>
      <c r="K55" s="43" t="s">
        <v>5</v>
      </c>
      <c r="L55" s="43"/>
      <c r="M55" s="44"/>
      <c r="N55" s="79"/>
      <c r="O55" s="68"/>
      <c r="P55" s="68"/>
      <c r="Q55" s="68"/>
      <c r="R55" s="68"/>
      <c r="S55" s="111"/>
      <c r="T55" s="112"/>
      <c r="U55" s="112"/>
      <c r="V55" s="113"/>
      <c r="W55" s="111"/>
      <c r="X55" s="112"/>
      <c r="Y55" s="112"/>
      <c r="Z55" s="113"/>
      <c r="AA55" s="70" t="s">
        <v>11</v>
      </c>
      <c r="AB55" s="43"/>
      <c r="AC55" s="43"/>
      <c r="AD55" s="43"/>
      <c r="AE55" s="43"/>
      <c r="AF55" s="43"/>
      <c r="AG55" s="43" t="s">
        <v>13</v>
      </c>
      <c r="AH55" s="43"/>
      <c r="AI55" s="43"/>
      <c r="AJ55" s="43"/>
      <c r="AK55" s="117"/>
      <c r="AL55" s="67"/>
      <c r="AM55" s="68"/>
      <c r="AN55" s="68"/>
      <c r="AO55" s="68"/>
      <c r="AP55" s="68"/>
      <c r="AQ55" s="111"/>
      <c r="AR55" s="112"/>
      <c r="AS55" s="112"/>
      <c r="AT55" s="113"/>
      <c r="AU55" s="111"/>
      <c r="AV55" s="112"/>
      <c r="AW55" s="112"/>
      <c r="AX55" s="113"/>
      <c r="AY55" s="43" t="s">
        <v>11</v>
      </c>
      <c r="AZ55" s="43"/>
      <c r="BA55" s="43"/>
      <c r="BB55" s="43"/>
      <c r="BC55" s="43"/>
      <c r="BD55" s="43"/>
      <c r="BE55" s="43" t="s">
        <v>13</v>
      </c>
      <c r="BF55" s="43"/>
      <c r="BG55" s="43"/>
      <c r="BH55" s="43"/>
      <c r="BI55" s="43"/>
      <c r="BJ55" s="20"/>
      <c r="BK55" s="9"/>
    </row>
    <row r="56" spans="2:64" ht="12" thickTop="1">
      <c r="B56" s="8"/>
      <c r="C56" s="94" t="s">
        <v>28</v>
      </c>
      <c r="D56" s="94"/>
      <c r="E56" s="11" t="str">
        <f>IF(OR(H56="",H56=0,K56="",K56=0),"",IF(MIN(H56,K56)*6&lt;=MAX(H56,K56),"P","S"))</f>
        <v>P</v>
      </c>
      <c r="F56" s="62">
        <v>101</v>
      </c>
      <c r="G56" s="63"/>
      <c r="H56" s="45">
        <v>310</v>
      </c>
      <c r="I56" s="45"/>
      <c r="J56" s="45"/>
      <c r="K56" s="45">
        <v>30</v>
      </c>
      <c r="L56" s="45"/>
      <c r="M56" s="46"/>
      <c r="N56" s="77" t="str">
        <f t="shared" ref="N56:N98" si="0">IF(E56="","",IF(K56*6&lt;=H56,"perde","kolon"))</f>
        <v>perde</v>
      </c>
      <c r="O56" s="42"/>
      <c r="P56" s="42"/>
      <c r="Q56" s="42"/>
      <c r="R56" s="42"/>
      <c r="S56" s="114" t="str">
        <f>IF(E56="","",IF(AND(E56="S",N56="kolon"),H56*K56,""))</f>
        <v/>
      </c>
      <c r="T56" s="115"/>
      <c r="U56" s="115"/>
      <c r="V56" s="116"/>
      <c r="W56" s="114">
        <f t="shared" ref="W56:W98" si="1">IF(E56="","",IF(N56="perde",H56*K56,""))</f>
        <v>9300</v>
      </c>
      <c r="X56" s="115"/>
      <c r="Y56" s="115"/>
      <c r="Z56" s="116"/>
      <c r="AA56" s="40">
        <f t="shared" ref="AA56:AA98" si="2">IF(E56="","",K56*H56^3/12/100000000)</f>
        <v>0.74477499999999996</v>
      </c>
      <c r="AB56" s="40"/>
      <c r="AC56" s="40"/>
      <c r="AD56" s="40"/>
      <c r="AE56" s="40"/>
      <c r="AF56" s="40"/>
      <c r="AG56" s="83">
        <f t="shared" ref="AG56:AG98" si="3">IF(E56="","",+AA56*$G$49/$AA$99)</f>
        <v>179.82965349194245</v>
      </c>
      <c r="AH56" s="83"/>
      <c r="AI56" s="83"/>
      <c r="AJ56" s="83"/>
      <c r="AK56" s="84"/>
      <c r="AL56" s="41" t="str">
        <f t="shared" ref="AL56:AL98" si="4">IF(E56="","",IF(H56*6&lt;=K56,"perde","kolon"))</f>
        <v>kolon</v>
      </c>
      <c r="AM56" s="42"/>
      <c r="AN56" s="42"/>
      <c r="AO56" s="42"/>
      <c r="AP56" s="42"/>
      <c r="AQ56" s="114" t="str">
        <f>IF(E56="","",IF(AND(E56="S",AL56="kolon"),H56*K56,""))</f>
        <v/>
      </c>
      <c r="AR56" s="115"/>
      <c r="AS56" s="115"/>
      <c r="AT56" s="116"/>
      <c r="AU56" s="114" t="str">
        <f>IF(E56="","",IF(AL56="perde",H56*K56,""))</f>
        <v/>
      </c>
      <c r="AV56" s="115"/>
      <c r="AW56" s="115"/>
      <c r="AX56" s="116"/>
      <c r="AY56" s="40">
        <f t="shared" ref="AY56:AY98" si="5">IF(E56="","",H56*K56^3/12/100000000)</f>
        <v>6.9750000000000003E-3</v>
      </c>
      <c r="AZ56" s="40"/>
      <c r="BA56" s="40"/>
      <c r="BB56" s="40"/>
      <c r="BC56" s="40"/>
      <c r="BD56" s="40"/>
      <c r="BE56" s="83">
        <f t="shared" ref="BE56:BE98" si="6">IF(E56="","",+AY56*$G$50/$AY$99)</f>
        <v>7.2510274815674149</v>
      </c>
      <c r="BF56" s="83"/>
      <c r="BG56" s="83"/>
      <c r="BH56" s="83"/>
      <c r="BI56" s="83"/>
      <c r="BJ56" s="32" t="str">
        <f t="shared" ref="BJ56:BJ98" si="7">IF(E56="","",E56&amp;IF(K56*6&lt;=H56,"P","S"))</f>
        <v>PP</v>
      </c>
      <c r="BK56" s="33" t="str">
        <f t="shared" ref="BK56:BK98" si="8">IF(E56="","",E56&amp;IF(H56*6&lt;=K56,"P","S"))</f>
        <v>PS</v>
      </c>
      <c r="BL56" s="4" t="str">
        <f>IF(AND(E56="S",MAX(H56,K56)&gt;1.5*MIN(H56,K56)),"kolon boyutları uygun değil.","")</f>
        <v/>
      </c>
    </row>
    <row r="57" spans="2:64">
      <c r="B57" s="8"/>
      <c r="C57" s="95"/>
      <c r="D57" s="95"/>
      <c r="E57" s="11" t="str">
        <f t="shared" ref="E57:E98" si="9">IF(OR(H57="",H57=0,K57="",K57=0),"",IF(MIN(H57,K57)*6&lt;=MAX(H57,K57),"P","S"))</f>
        <v>S</v>
      </c>
      <c r="F57" s="36">
        <v>102</v>
      </c>
      <c r="G57" s="37"/>
      <c r="H57" s="38">
        <v>40</v>
      </c>
      <c r="I57" s="38"/>
      <c r="J57" s="38"/>
      <c r="K57" s="38">
        <v>60</v>
      </c>
      <c r="L57" s="38"/>
      <c r="M57" s="39"/>
      <c r="N57" s="77" t="str">
        <f t="shared" si="0"/>
        <v>kolon</v>
      </c>
      <c r="O57" s="42"/>
      <c r="P57" s="42"/>
      <c r="Q57" s="42"/>
      <c r="R57" s="42"/>
      <c r="S57" s="80">
        <f t="shared" ref="S57:S98" si="10">IF(E57="","",IF(AND(E57="S",N57="kolon"),H57*K57,""))</f>
        <v>2400</v>
      </c>
      <c r="T57" s="81"/>
      <c r="U57" s="81"/>
      <c r="V57" s="82"/>
      <c r="W57" s="80" t="str">
        <f t="shared" si="1"/>
        <v/>
      </c>
      <c r="X57" s="81"/>
      <c r="Y57" s="81"/>
      <c r="Z57" s="82"/>
      <c r="AA57" s="40">
        <f t="shared" si="2"/>
        <v>3.2000000000000002E-3</v>
      </c>
      <c r="AB57" s="40"/>
      <c r="AC57" s="40"/>
      <c r="AD57" s="40"/>
      <c r="AE57" s="40"/>
      <c r="AF57" s="40"/>
      <c r="AG57" s="83">
        <f t="shared" si="3"/>
        <v>0.77265602520790289</v>
      </c>
      <c r="AH57" s="83"/>
      <c r="AI57" s="83"/>
      <c r="AJ57" s="83"/>
      <c r="AK57" s="84"/>
      <c r="AL57" s="41" t="str">
        <f t="shared" si="4"/>
        <v>kolon</v>
      </c>
      <c r="AM57" s="42"/>
      <c r="AN57" s="42"/>
      <c r="AO57" s="42"/>
      <c r="AP57" s="42"/>
      <c r="AQ57" s="80">
        <f t="shared" ref="AQ57:AQ98" si="11">IF(E57="","",IF(AND(E57="S",AL57="kolon"),H57*K57,""))</f>
        <v>2400</v>
      </c>
      <c r="AR57" s="81"/>
      <c r="AS57" s="81"/>
      <c r="AT57" s="82"/>
      <c r="AU57" s="80" t="str">
        <f>IF(E57="","",IF(AL57="perde",H57*K57,""))</f>
        <v/>
      </c>
      <c r="AV57" s="81"/>
      <c r="AW57" s="81"/>
      <c r="AX57" s="82"/>
      <c r="AY57" s="40">
        <f t="shared" si="5"/>
        <v>7.1999999999999998E-3</v>
      </c>
      <c r="AZ57" s="40"/>
      <c r="BA57" s="40"/>
      <c r="BB57" s="40"/>
      <c r="BC57" s="40"/>
      <c r="BD57" s="40"/>
      <c r="BE57" s="83">
        <f t="shared" si="6"/>
        <v>7.4849315938760403</v>
      </c>
      <c r="BF57" s="83"/>
      <c r="BG57" s="83"/>
      <c r="BH57" s="83"/>
      <c r="BI57" s="83"/>
      <c r="BJ57" s="32" t="str">
        <f t="shared" si="7"/>
        <v>SS</v>
      </c>
      <c r="BK57" s="33" t="str">
        <f t="shared" si="8"/>
        <v>SS</v>
      </c>
      <c r="BL57" s="4" t="str">
        <f t="shared" ref="BL57:BL98" si="12">IF(AND(E57="S",MAX(H57,K57)&gt;1.5*MIN(H57,K57)),"kolon boyutları uygun değil.","")</f>
        <v/>
      </c>
    </row>
    <row r="58" spans="2:64">
      <c r="B58" s="8"/>
      <c r="C58" s="95"/>
      <c r="D58" s="95"/>
      <c r="E58" s="11" t="str">
        <f t="shared" si="9"/>
        <v>P</v>
      </c>
      <c r="F58" s="36">
        <v>103</v>
      </c>
      <c r="G58" s="37"/>
      <c r="H58" s="38">
        <v>30</v>
      </c>
      <c r="I58" s="38"/>
      <c r="J58" s="38"/>
      <c r="K58" s="38">
        <v>190</v>
      </c>
      <c r="L58" s="38"/>
      <c r="M58" s="39"/>
      <c r="N58" s="77" t="str">
        <f t="shared" si="0"/>
        <v>kolon</v>
      </c>
      <c r="O58" s="42"/>
      <c r="P58" s="42"/>
      <c r="Q58" s="42"/>
      <c r="R58" s="42"/>
      <c r="S58" s="80" t="str">
        <f t="shared" si="10"/>
        <v/>
      </c>
      <c r="T58" s="81"/>
      <c r="U58" s="81"/>
      <c r="V58" s="82"/>
      <c r="W58" s="80" t="str">
        <f t="shared" si="1"/>
        <v/>
      </c>
      <c r="X58" s="81"/>
      <c r="Y58" s="81"/>
      <c r="Z58" s="82"/>
      <c r="AA58" s="40">
        <f t="shared" si="2"/>
        <v>4.2750000000000002E-3</v>
      </c>
      <c r="AB58" s="40"/>
      <c r="AC58" s="40"/>
      <c r="AD58" s="40"/>
      <c r="AE58" s="40"/>
      <c r="AF58" s="40"/>
      <c r="AG58" s="83">
        <f t="shared" si="3"/>
        <v>1.0322201586761828</v>
      </c>
      <c r="AH58" s="83"/>
      <c r="AI58" s="83"/>
      <c r="AJ58" s="83"/>
      <c r="AK58" s="84"/>
      <c r="AL58" s="41" t="str">
        <f t="shared" si="4"/>
        <v>perde</v>
      </c>
      <c r="AM58" s="42"/>
      <c r="AN58" s="42"/>
      <c r="AO58" s="42"/>
      <c r="AP58" s="42"/>
      <c r="AQ58" s="80" t="str">
        <f t="shared" si="11"/>
        <v/>
      </c>
      <c r="AR58" s="81"/>
      <c r="AS58" s="81"/>
      <c r="AT58" s="82"/>
      <c r="AU58" s="80">
        <f t="shared" ref="AU58:AU98" si="13">IF(E58="","",IF(AL58="perde",H58*K58,""))</f>
        <v>5700</v>
      </c>
      <c r="AV58" s="81"/>
      <c r="AW58" s="81"/>
      <c r="AX58" s="82"/>
      <c r="AY58" s="40">
        <f t="shared" si="5"/>
        <v>0.17147499999999999</v>
      </c>
      <c r="AZ58" s="40"/>
      <c r="BA58" s="40"/>
      <c r="BB58" s="40"/>
      <c r="BC58" s="40"/>
      <c r="BD58" s="40"/>
      <c r="BE58" s="83">
        <f t="shared" si="6"/>
        <v>178.26092292498529</v>
      </c>
      <c r="BF58" s="83"/>
      <c r="BG58" s="83"/>
      <c r="BH58" s="83"/>
      <c r="BI58" s="83"/>
      <c r="BJ58" s="32" t="str">
        <f t="shared" si="7"/>
        <v>PS</v>
      </c>
      <c r="BK58" s="33" t="str">
        <f t="shared" si="8"/>
        <v>PP</v>
      </c>
      <c r="BL58" s="4" t="str">
        <f t="shared" si="12"/>
        <v/>
      </c>
    </row>
    <row r="59" spans="2:64">
      <c r="B59" s="8"/>
      <c r="C59" s="95"/>
      <c r="D59" s="95"/>
      <c r="E59" s="11" t="str">
        <f t="shared" si="9"/>
        <v>P</v>
      </c>
      <c r="F59" s="36">
        <v>104</v>
      </c>
      <c r="G59" s="37"/>
      <c r="H59" s="38">
        <v>210</v>
      </c>
      <c r="I59" s="38"/>
      <c r="J59" s="38"/>
      <c r="K59" s="38">
        <v>30</v>
      </c>
      <c r="L59" s="38"/>
      <c r="M59" s="39"/>
      <c r="N59" s="77" t="str">
        <f t="shared" si="0"/>
        <v>perde</v>
      </c>
      <c r="O59" s="42"/>
      <c r="P59" s="42"/>
      <c r="Q59" s="42"/>
      <c r="R59" s="42"/>
      <c r="S59" s="80" t="str">
        <f t="shared" si="10"/>
        <v/>
      </c>
      <c r="T59" s="81"/>
      <c r="U59" s="81"/>
      <c r="V59" s="82"/>
      <c r="W59" s="80">
        <f t="shared" si="1"/>
        <v>6300</v>
      </c>
      <c r="X59" s="81"/>
      <c r="Y59" s="81"/>
      <c r="Z59" s="82"/>
      <c r="AA59" s="40">
        <f t="shared" si="2"/>
        <v>0.23152500000000001</v>
      </c>
      <c r="AB59" s="40"/>
      <c r="AC59" s="40"/>
      <c r="AD59" s="40"/>
      <c r="AE59" s="40"/>
      <c r="AF59" s="40"/>
      <c r="AG59" s="83">
        <f t="shared" si="3"/>
        <v>55.902870698831158</v>
      </c>
      <c r="AH59" s="83"/>
      <c r="AI59" s="83"/>
      <c r="AJ59" s="83"/>
      <c r="AK59" s="84"/>
      <c r="AL59" s="41" t="str">
        <f t="shared" si="4"/>
        <v>kolon</v>
      </c>
      <c r="AM59" s="42"/>
      <c r="AN59" s="42"/>
      <c r="AO59" s="42"/>
      <c r="AP59" s="42"/>
      <c r="AQ59" s="80" t="str">
        <f t="shared" si="11"/>
        <v/>
      </c>
      <c r="AR59" s="81"/>
      <c r="AS59" s="81"/>
      <c r="AT59" s="82"/>
      <c r="AU59" s="80" t="str">
        <f t="shared" si="13"/>
        <v/>
      </c>
      <c r="AV59" s="81"/>
      <c r="AW59" s="81"/>
      <c r="AX59" s="82"/>
      <c r="AY59" s="40">
        <f t="shared" si="5"/>
        <v>4.725E-3</v>
      </c>
      <c r="AZ59" s="40"/>
      <c r="BA59" s="40"/>
      <c r="BB59" s="40"/>
      <c r="BC59" s="40"/>
      <c r="BD59" s="40"/>
      <c r="BE59" s="83">
        <f t="shared" si="6"/>
        <v>4.9119863584811521</v>
      </c>
      <c r="BF59" s="83"/>
      <c r="BG59" s="83"/>
      <c r="BH59" s="83"/>
      <c r="BI59" s="83"/>
      <c r="BJ59" s="32" t="str">
        <f t="shared" si="7"/>
        <v>PP</v>
      </c>
      <c r="BK59" s="33" t="str">
        <f t="shared" si="8"/>
        <v>PS</v>
      </c>
      <c r="BL59" s="4" t="str">
        <f t="shared" si="12"/>
        <v/>
      </c>
    </row>
    <row r="60" spans="2:64">
      <c r="B60" s="8"/>
      <c r="C60" s="95"/>
      <c r="D60" s="95"/>
      <c r="E60" s="11" t="str">
        <f t="shared" si="9"/>
        <v>S</v>
      </c>
      <c r="F60" s="36">
        <v>105</v>
      </c>
      <c r="G60" s="37"/>
      <c r="H60" s="38">
        <v>60</v>
      </c>
      <c r="I60" s="38"/>
      <c r="J60" s="38"/>
      <c r="K60" s="38">
        <v>70</v>
      </c>
      <c r="L60" s="38"/>
      <c r="M60" s="39"/>
      <c r="N60" s="77" t="str">
        <f t="shared" si="0"/>
        <v>kolon</v>
      </c>
      <c r="O60" s="42"/>
      <c r="P60" s="42"/>
      <c r="Q60" s="42"/>
      <c r="R60" s="42"/>
      <c r="S60" s="80">
        <f t="shared" si="10"/>
        <v>4200</v>
      </c>
      <c r="T60" s="81"/>
      <c r="U60" s="81"/>
      <c r="V60" s="82"/>
      <c r="W60" s="80" t="str">
        <f t="shared" si="1"/>
        <v/>
      </c>
      <c r="X60" s="81"/>
      <c r="Y60" s="81"/>
      <c r="Z60" s="82"/>
      <c r="AA60" s="40">
        <f t="shared" si="2"/>
        <v>1.26E-2</v>
      </c>
      <c r="AB60" s="40"/>
      <c r="AC60" s="40"/>
      <c r="AD60" s="40"/>
      <c r="AE60" s="40"/>
      <c r="AF60" s="40"/>
      <c r="AG60" s="83">
        <f t="shared" si="3"/>
        <v>3.0423330992561173</v>
      </c>
      <c r="AH60" s="83"/>
      <c r="AI60" s="83"/>
      <c r="AJ60" s="83"/>
      <c r="AK60" s="84"/>
      <c r="AL60" s="41" t="str">
        <f t="shared" si="4"/>
        <v>kolon</v>
      </c>
      <c r="AM60" s="42"/>
      <c r="AN60" s="42"/>
      <c r="AO60" s="42"/>
      <c r="AP60" s="42"/>
      <c r="AQ60" s="80">
        <f t="shared" si="11"/>
        <v>4200</v>
      </c>
      <c r="AR60" s="81"/>
      <c r="AS60" s="81"/>
      <c r="AT60" s="82"/>
      <c r="AU60" s="80" t="str">
        <f t="shared" si="13"/>
        <v/>
      </c>
      <c r="AV60" s="81"/>
      <c r="AW60" s="81"/>
      <c r="AX60" s="82"/>
      <c r="AY60" s="40">
        <f t="shared" si="5"/>
        <v>1.7149999999999999E-2</v>
      </c>
      <c r="AZ60" s="40"/>
      <c r="BA60" s="40"/>
      <c r="BB60" s="40"/>
      <c r="BC60" s="40"/>
      <c r="BD60" s="40"/>
      <c r="BE60" s="83">
        <f t="shared" si="6"/>
        <v>17.828691227079737</v>
      </c>
      <c r="BF60" s="83"/>
      <c r="BG60" s="83"/>
      <c r="BH60" s="83"/>
      <c r="BI60" s="83"/>
      <c r="BJ60" s="32" t="str">
        <f t="shared" si="7"/>
        <v>SS</v>
      </c>
      <c r="BK60" s="33" t="str">
        <f t="shared" si="8"/>
        <v>SS</v>
      </c>
      <c r="BL60" s="4" t="str">
        <f t="shared" si="12"/>
        <v/>
      </c>
    </row>
    <row r="61" spans="2:64">
      <c r="B61" s="8"/>
      <c r="C61" s="95"/>
      <c r="D61" s="95"/>
      <c r="E61" s="11" t="str">
        <f t="shared" si="9"/>
        <v>S</v>
      </c>
      <c r="F61" s="36">
        <v>106</v>
      </c>
      <c r="G61" s="37"/>
      <c r="H61" s="38">
        <v>60</v>
      </c>
      <c r="I61" s="38"/>
      <c r="J61" s="38"/>
      <c r="K61" s="38">
        <v>60</v>
      </c>
      <c r="L61" s="38"/>
      <c r="M61" s="39"/>
      <c r="N61" s="77" t="str">
        <f t="shared" si="0"/>
        <v>kolon</v>
      </c>
      <c r="O61" s="42"/>
      <c r="P61" s="42"/>
      <c r="Q61" s="42"/>
      <c r="R61" s="42"/>
      <c r="S61" s="80">
        <f t="shared" si="10"/>
        <v>3600</v>
      </c>
      <c r="T61" s="81"/>
      <c r="U61" s="81"/>
      <c r="V61" s="82"/>
      <c r="W61" s="80" t="str">
        <f t="shared" si="1"/>
        <v/>
      </c>
      <c r="X61" s="81"/>
      <c r="Y61" s="81"/>
      <c r="Z61" s="82"/>
      <c r="AA61" s="40">
        <f t="shared" si="2"/>
        <v>1.0800000000000001E-2</v>
      </c>
      <c r="AB61" s="40"/>
      <c r="AC61" s="40"/>
      <c r="AD61" s="40"/>
      <c r="AE61" s="40"/>
      <c r="AF61" s="40"/>
      <c r="AG61" s="83">
        <f t="shared" si="3"/>
        <v>2.6077140850766725</v>
      </c>
      <c r="AH61" s="83"/>
      <c r="AI61" s="83"/>
      <c r="AJ61" s="83"/>
      <c r="AK61" s="84"/>
      <c r="AL61" s="41" t="str">
        <f t="shared" si="4"/>
        <v>kolon</v>
      </c>
      <c r="AM61" s="42"/>
      <c r="AN61" s="42"/>
      <c r="AO61" s="42"/>
      <c r="AP61" s="42"/>
      <c r="AQ61" s="80">
        <f t="shared" si="11"/>
        <v>3600</v>
      </c>
      <c r="AR61" s="81"/>
      <c r="AS61" s="81"/>
      <c r="AT61" s="82"/>
      <c r="AU61" s="80" t="str">
        <f t="shared" si="13"/>
        <v/>
      </c>
      <c r="AV61" s="81"/>
      <c r="AW61" s="81"/>
      <c r="AX61" s="82"/>
      <c r="AY61" s="40">
        <f t="shared" si="5"/>
        <v>1.0800000000000001E-2</v>
      </c>
      <c r="AZ61" s="40"/>
      <c r="BA61" s="40"/>
      <c r="BB61" s="40"/>
      <c r="BC61" s="40"/>
      <c r="BD61" s="40"/>
      <c r="BE61" s="83">
        <f t="shared" si="6"/>
        <v>11.227397390814062</v>
      </c>
      <c r="BF61" s="83"/>
      <c r="BG61" s="83"/>
      <c r="BH61" s="83"/>
      <c r="BI61" s="83"/>
      <c r="BJ61" s="32" t="str">
        <f t="shared" si="7"/>
        <v>SS</v>
      </c>
      <c r="BK61" s="33" t="str">
        <f t="shared" si="8"/>
        <v>SS</v>
      </c>
      <c r="BL61" s="4" t="str">
        <f t="shared" si="12"/>
        <v/>
      </c>
    </row>
    <row r="62" spans="2:64">
      <c r="B62" s="8"/>
      <c r="C62" s="95"/>
      <c r="D62" s="95"/>
      <c r="E62" s="11" t="str">
        <f t="shared" si="9"/>
        <v>S</v>
      </c>
      <c r="F62" s="36">
        <v>107</v>
      </c>
      <c r="G62" s="37"/>
      <c r="H62" s="38">
        <v>75</v>
      </c>
      <c r="I62" s="38"/>
      <c r="J62" s="38"/>
      <c r="K62" s="38">
        <v>55</v>
      </c>
      <c r="L62" s="38"/>
      <c r="M62" s="39"/>
      <c r="N62" s="77" t="str">
        <f t="shared" si="0"/>
        <v>kolon</v>
      </c>
      <c r="O62" s="42"/>
      <c r="P62" s="42"/>
      <c r="Q62" s="42"/>
      <c r="R62" s="42"/>
      <c r="S62" s="80">
        <f t="shared" si="10"/>
        <v>4125</v>
      </c>
      <c r="T62" s="81"/>
      <c r="U62" s="81"/>
      <c r="V62" s="82"/>
      <c r="W62" s="80" t="str">
        <f t="shared" si="1"/>
        <v/>
      </c>
      <c r="X62" s="81"/>
      <c r="Y62" s="81"/>
      <c r="Z62" s="82"/>
      <c r="AA62" s="40">
        <f t="shared" si="2"/>
        <v>1.9335937500000001E-2</v>
      </c>
      <c r="AB62" s="40"/>
      <c r="AC62" s="40"/>
      <c r="AD62" s="40"/>
      <c r="AE62" s="40"/>
      <c r="AF62" s="40"/>
      <c r="AG62" s="83">
        <f t="shared" si="3"/>
        <v>4.6687589413807604</v>
      </c>
      <c r="AH62" s="83"/>
      <c r="AI62" s="83"/>
      <c r="AJ62" s="83"/>
      <c r="AK62" s="84"/>
      <c r="AL62" s="41" t="str">
        <f t="shared" si="4"/>
        <v>kolon</v>
      </c>
      <c r="AM62" s="42"/>
      <c r="AN62" s="42"/>
      <c r="AO62" s="42"/>
      <c r="AP62" s="42"/>
      <c r="AQ62" s="80">
        <f t="shared" si="11"/>
        <v>4125</v>
      </c>
      <c r="AR62" s="81"/>
      <c r="AS62" s="81"/>
      <c r="AT62" s="82"/>
      <c r="AU62" s="80" t="str">
        <f t="shared" si="13"/>
        <v/>
      </c>
      <c r="AV62" s="81"/>
      <c r="AW62" s="81"/>
      <c r="AX62" s="82"/>
      <c r="AY62" s="40">
        <f t="shared" si="5"/>
        <v>1.03984375E-2</v>
      </c>
      <c r="AZ62" s="40"/>
      <c r="BA62" s="40"/>
      <c r="BB62" s="40"/>
      <c r="BC62" s="40"/>
      <c r="BD62" s="40"/>
      <c r="BE62" s="83">
        <f t="shared" si="6"/>
        <v>10.809943523707695</v>
      </c>
      <c r="BF62" s="83"/>
      <c r="BG62" s="83"/>
      <c r="BH62" s="83"/>
      <c r="BI62" s="83"/>
      <c r="BJ62" s="32" t="str">
        <f t="shared" si="7"/>
        <v>SS</v>
      </c>
      <c r="BK62" s="33" t="str">
        <f t="shared" si="8"/>
        <v>SS</v>
      </c>
      <c r="BL62" s="4" t="str">
        <f t="shared" si="12"/>
        <v/>
      </c>
    </row>
    <row r="63" spans="2:64">
      <c r="B63" s="8"/>
      <c r="C63" s="95"/>
      <c r="D63" s="95"/>
      <c r="E63" s="11" t="str">
        <f t="shared" si="9"/>
        <v>S</v>
      </c>
      <c r="F63" s="36">
        <v>108</v>
      </c>
      <c r="G63" s="37"/>
      <c r="H63" s="38">
        <v>65</v>
      </c>
      <c r="I63" s="38"/>
      <c r="J63" s="38"/>
      <c r="K63" s="38">
        <v>60</v>
      </c>
      <c r="L63" s="38"/>
      <c r="M63" s="39"/>
      <c r="N63" s="77" t="str">
        <f t="shared" si="0"/>
        <v>kolon</v>
      </c>
      <c r="O63" s="42"/>
      <c r="P63" s="42"/>
      <c r="Q63" s="42"/>
      <c r="R63" s="42"/>
      <c r="S63" s="80">
        <f t="shared" si="10"/>
        <v>3900</v>
      </c>
      <c r="T63" s="81"/>
      <c r="U63" s="81"/>
      <c r="V63" s="82"/>
      <c r="W63" s="80" t="str">
        <f t="shared" si="1"/>
        <v/>
      </c>
      <c r="X63" s="81"/>
      <c r="Y63" s="81"/>
      <c r="Z63" s="82"/>
      <c r="AA63" s="40">
        <f t="shared" si="2"/>
        <v>1.373125E-2</v>
      </c>
      <c r="AB63" s="40"/>
      <c r="AC63" s="40"/>
      <c r="AD63" s="40"/>
      <c r="AE63" s="40"/>
      <c r="AF63" s="40"/>
      <c r="AG63" s="83">
        <f t="shared" si="3"/>
        <v>3.3154790769175051</v>
      </c>
      <c r="AH63" s="83"/>
      <c r="AI63" s="83"/>
      <c r="AJ63" s="83"/>
      <c r="AK63" s="84"/>
      <c r="AL63" s="41" t="str">
        <f t="shared" si="4"/>
        <v>kolon</v>
      </c>
      <c r="AM63" s="42"/>
      <c r="AN63" s="42"/>
      <c r="AO63" s="42"/>
      <c r="AP63" s="42"/>
      <c r="AQ63" s="80">
        <f t="shared" si="11"/>
        <v>3900</v>
      </c>
      <c r="AR63" s="81"/>
      <c r="AS63" s="81"/>
      <c r="AT63" s="82"/>
      <c r="AU63" s="80" t="str">
        <f t="shared" si="13"/>
        <v/>
      </c>
      <c r="AV63" s="81"/>
      <c r="AW63" s="81"/>
      <c r="AX63" s="82"/>
      <c r="AY63" s="40">
        <f t="shared" si="5"/>
        <v>1.17E-2</v>
      </c>
      <c r="AZ63" s="40"/>
      <c r="BA63" s="40"/>
      <c r="BB63" s="40"/>
      <c r="BC63" s="40"/>
      <c r="BD63" s="40"/>
      <c r="BE63" s="83">
        <f t="shared" si="6"/>
        <v>12.163013840048567</v>
      </c>
      <c r="BF63" s="83"/>
      <c r="BG63" s="83"/>
      <c r="BH63" s="83"/>
      <c r="BI63" s="83"/>
      <c r="BJ63" s="32" t="str">
        <f t="shared" si="7"/>
        <v>SS</v>
      </c>
      <c r="BK63" s="33" t="str">
        <f t="shared" si="8"/>
        <v>SS</v>
      </c>
      <c r="BL63" s="4" t="str">
        <f t="shared" si="12"/>
        <v/>
      </c>
    </row>
    <row r="64" spans="2:64">
      <c r="B64" s="8"/>
      <c r="C64" s="95"/>
      <c r="D64" s="95"/>
      <c r="E64" s="11" t="str">
        <f t="shared" si="9"/>
        <v>S</v>
      </c>
      <c r="F64" s="36">
        <v>109</v>
      </c>
      <c r="G64" s="37"/>
      <c r="H64" s="38">
        <v>45</v>
      </c>
      <c r="I64" s="38"/>
      <c r="J64" s="38"/>
      <c r="K64" s="38">
        <v>55</v>
      </c>
      <c r="L64" s="38"/>
      <c r="M64" s="39"/>
      <c r="N64" s="77" t="str">
        <f t="shared" si="0"/>
        <v>kolon</v>
      </c>
      <c r="O64" s="42"/>
      <c r="P64" s="42"/>
      <c r="Q64" s="42"/>
      <c r="R64" s="42"/>
      <c r="S64" s="80">
        <f t="shared" si="10"/>
        <v>2475</v>
      </c>
      <c r="T64" s="81"/>
      <c r="U64" s="81"/>
      <c r="V64" s="82"/>
      <c r="W64" s="80" t="str">
        <f t="shared" si="1"/>
        <v/>
      </c>
      <c r="X64" s="81"/>
      <c r="Y64" s="81"/>
      <c r="Z64" s="82"/>
      <c r="AA64" s="40">
        <f t="shared" si="2"/>
        <v>4.1765624999999997E-3</v>
      </c>
      <c r="AB64" s="40"/>
      <c r="AC64" s="40"/>
      <c r="AD64" s="40"/>
      <c r="AE64" s="40"/>
      <c r="AF64" s="40"/>
      <c r="AG64" s="83">
        <f t="shared" si="3"/>
        <v>1.0084519313382441</v>
      </c>
      <c r="AH64" s="83"/>
      <c r="AI64" s="83"/>
      <c r="AJ64" s="83"/>
      <c r="AK64" s="84"/>
      <c r="AL64" s="41" t="str">
        <f t="shared" si="4"/>
        <v>kolon</v>
      </c>
      <c r="AM64" s="42"/>
      <c r="AN64" s="42"/>
      <c r="AO64" s="42"/>
      <c r="AP64" s="42"/>
      <c r="AQ64" s="80">
        <f t="shared" si="11"/>
        <v>2475</v>
      </c>
      <c r="AR64" s="81"/>
      <c r="AS64" s="81"/>
      <c r="AT64" s="82"/>
      <c r="AU64" s="80" t="str">
        <f t="shared" si="13"/>
        <v/>
      </c>
      <c r="AV64" s="81"/>
      <c r="AW64" s="81"/>
      <c r="AX64" s="82"/>
      <c r="AY64" s="40">
        <f t="shared" si="5"/>
        <v>6.2390624999999998E-3</v>
      </c>
      <c r="AZ64" s="40"/>
      <c r="BA64" s="40"/>
      <c r="BB64" s="40"/>
      <c r="BC64" s="40"/>
      <c r="BD64" s="40"/>
      <c r="BE64" s="83">
        <f t="shared" si="6"/>
        <v>6.4859661142246159</v>
      </c>
      <c r="BF64" s="83"/>
      <c r="BG64" s="83"/>
      <c r="BH64" s="83"/>
      <c r="BI64" s="83"/>
      <c r="BJ64" s="32" t="str">
        <f t="shared" si="7"/>
        <v>SS</v>
      </c>
      <c r="BK64" s="33" t="str">
        <f t="shared" si="8"/>
        <v>SS</v>
      </c>
      <c r="BL64" s="4" t="str">
        <f t="shared" si="12"/>
        <v/>
      </c>
    </row>
    <row r="65" spans="2:64">
      <c r="B65" s="8"/>
      <c r="C65" s="95"/>
      <c r="D65" s="95"/>
      <c r="E65" s="11" t="str">
        <f t="shared" si="9"/>
        <v>P</v>
      </c>
      <c r="F65" s="36">
        <v>110</v>
      </c>
      <c r="G65" s="37"/>
      <c r="H65" s="38">
        <v>220</v>
      </c>
      <c r="I65" s="38"/>
      <c r="J65" s="38"/>
      <c r="K65" s="38">
        <v>35</v>
      </c>
      <c r="L65" s="38"/>
      <c r="M65" s="39"/>
      <c r="N65" s="77" t="str">
        <f t="shared" si="0"/>
        <v>perde</v>
      </c>
      <c r="O65" s="42"/>
      <c r="P65" s="42"/>
      <c r="Q65" s="42"/>
      <c r="R65" s="42"/>
      <c r="S65" s="80" t="str">
        <f t="shared" si="10"/>
        <v/>
      </c>
      <c r="T65" s="81"/>
      <c r="U65" s="81"/>
      <c r="V65" s="82"/>
      <c r="W65" s="80">
        <f t="shared" si="1"/>
        <v>7700</v>
      </c>
      <c r="X65" s="81"/>
      <c r="Y65" s="81"/>
      <c r="Z65" s="82"/>
      <c r="AA65" s="40">
        <f t="shared" si="2"/>
        <v>0.31056666666666666</v>
      </c>
      <c r="AB65" s="40"/>
      <c r="AC65" s="40"/>
      <c r="AD65" s="40"/>
      <c r="AE65" s="40"/>
      <c r="AF65" s="40"/>
      <c r="AG65" s="83">
        <f t="shared" si="3"/>
        <v>74.987876946479489</v>
      </c>
      <c r="AH65" s="83"/>
      <c r="AI65" s="83"/>
      <c r="AJ65" s="83"/>
      <c r="AK65" s="84"/>
      <c r="AL65" s="41" t="str">
        <f t="shared" si="4"/>
        <v>kolon</v>
      </c>
      <c r="AM65" s="42"/>
      <c r="AN65" s="42"/>
      <c r="AO65" s="42"/>
      <c r="AP65" s="42"/>
      <c r="AQ65" s="80" t="str">
        <f t="shared" si="11"/>
        <v/>
      </c>
      <c r="AR65" s="81"/>
      <c r="AS65" s="81"/>
      <c r="AT65" s="82"/>
      <c r="AU65" s="80" t="str">
        <f t="shared" si="13"/>
        <v/>
      </c>
      <c r="AV65" s="81"/>
      <c r="AW65" s="81"/>
      <c r="AX65" s="82"/>
      <c r="AY65" s="40">
        <f t="shared" si="5"/>
        <v>7.8604166666666666E-3</v>
      </c>
      <c r="AZ65" s="40"/>
      <c r="BA65" s="40"/>
      <c r="BB65" s="40"/>
      <c r="BC65" s="40"/>
      <c r="BD65" s="40"/>
      <c r="BE65" s="83">
        <f t="shared" si="6"/>
        <v>8.1714834790782138</v>
      </c>
      <c r="BF65" s="83"/>
      <c r="BG65" s="83"/>
      <c r="BH65" s="83"/>
      <c r="BI65" s="83"/>
      <c r="BJ65" s="32" t="str">
        <f t="shared" si="7"/>
        <v>PP</v>
      </c>
      <c r="BK65" s="33" t="str">
        <f t="shared" si="8"/>
        <v>PS</v>
      </c>
      <c r="BL65" s="4" t="str">
        <f t="shared" si="12"/>
        <v/>
      </c>
    </row>
    <row r="66" spans="2:64">
      <c r="B66" s="8"/>
      <c r="C66" s="95"/>
      <c r="D66" s="95"/>
      <c r="E66" s="11" t="str">
        <f t="shared" si="9"/>
        <v>S</v>
      </c>
      <c r="F66" s="36">
        <v>111</v>
      </c>
      <c r="G66" s="37"/>
      <c r="H66" s="38">
        <v>35</v>
      </c>
      <c r="I66" s="38"/>
      <c r="J66" s="38"/>
      <c r="K66" s="38">
        <v>45</v>
      </c>
      <c r="L66" s="38"/>
      <c r="M66" s="39"/>
      <c r="N66" s="77" t="str">
        <f t="shared" si="0"/>
        <v>kolon</v>
      </c>
      <c r="O66" s="42"/>
      <c r="P66" s="42"/>
      <c r="Q66" s="42"/>
      <c r="R66" s="42"/>
      <c r="S66" s="80">
        <f t="shared" si="10"/>
        <v>1575</v>
      </c>
      <c r="T66" s="81"/>
      <c r="U66" s="81"/>
      <c r="V66" s="82"/>
      <c r="W66" s="80" t="str">
        <f t="shared" si="1"/>
        <v/>
      </c>
      <c r="X66" s="81"/>
      <c r="Y66" s="81"/>
      <c r="Z66" s="82"/>
      <c r="AA66" s="40">
        <f t="shared" si="2"/>
        <v>1.6078125000000001E-3</v>
      </c>
      <c r="AB66" s="40"/>
      <c r="AC66" s="40"/>
      <c r="AD66" s="40"/>
      <c r="AE66" s="40"/>
      <c r="AF66" s="40"/>
      <c r="AG66" s="83">
        <f t="shared" si="3"/>
        <v>0.38821437985299417</v>
      </c>
      <c r="AH66" s="83"/>
      <c r="AI66" s="83"/>
      <c r="AJ66" s="83"/>
      <c r="AK66" s="84"/>
      <c r="AL66" s="41" t="str">
        <f t="shared" si="4"/>
        <v>kolon</v>
      </c>
      <c r="AM66" s="42"/>
      <c r="AN66" s="42"/>
      <c r="AO66" s="42"/>
      <c r="AP66" s="42"/>
      <c r="AQ66" s="80">
        <f t="shared" si="11"/>
        <v>1575</v>
      </c>
      <c r="AR66" s="81"/>
      <c r="AS66" s="81"/>
      <c r="AT66" s="82"/>
      <c r="AU66" s="80" t="str">
        <f t="shared" si="13"/>
        <v/>
      </c>
      <c r="AV66" s="81"/>
      <c r="AW66" s="81"/>
      <c r="AX66" s="82"/>
      <c r="AY66" s="40">
        <f t="shared" si="5"/>
        <v>2.6578125E-3</v>
      </c>
      <c r="AZ66" s="40"/>
      <c r="BA66" s="40"/>
      <c r="BB66" s="40"/>
      <c r="BC66" s="40"/>
      <c r="BD66" s="40"/>
      <c r="BE66" s="83">
        <f t="shared" si="6"/>
        <v>2.762992326645648</v>
      </c>
      <c r="BF66" s="83"/>
      <c r="BG66" s="83"/>
      <c r="BH66" s="83"/>
      <c r="BI66" s="83"/>
      <c r="BJ66" s="32" t="str">
        <f t="shared" si="7"/>
        <v>SS</v>
      </c>
      <c r="BK66" s="33" t="str">
        <f t="shared" si="8"/>
        <v>SS</v>
      </c>
      <c r="BL66" s="4" t="str">
        <f t="shared" si="12"/>
        <v/>
      </c>
    </row>
    <row r="67" spans="2:64">
      <c r="B67" s="8"/>
      <c r="C67" s="95"/>
      <c r="D67" s="95"/>
      <c r="E67" s="11" t="str">
        <f t="shared" si="9"/>
        <v>S</v>
      </c>
      <c r="F67" s="36">
        <v>112</v>
      </c>
      <c r="G67" s="37"/>
      <c r="H67" s="38">
        <v>40</v>
      </c>
      <c r="I67" s="38"/>
      <c r="J67" s="38"/>
      <c r="K67" s="38">
        <v>60</v>
      </c>
      <c r="L67" s="38"/>
      <c r="M67" s="39"/>
      <c r="N67" s="77" t="str">
        <f t="shared" si="0"/>
        <v>kolon</v>
      </c>
      <c r="O67" s="42"/>
      <c r="P67" s="42"/>
      <c r="Q67" s="42"/>
      <c r="R67" s="42"/>
      <c r="S67" s="80">
        <f t="shared" si="10"/>
        <v>2400</v>
      </c>
      <c r="T67" s="81"/>
      <c r="U67" s="81"/>
      <c r="V67" s="82"/>
      <c r="W67" s="80" t="str">
        <f t="shared" si="1"/>
        <v/>
      </c>
      <c r="X67" s="81"/>
      <c r="Y67" s="81"/>
      <c r="Z67" s="82"/>
      <c r="AA67" s="40">
        <f t="shared" si="2"/>
        <v>3.2000000000000002E-3</v>
      </c>
      <c r="AB67" s="40"/>
      <c r="AC67" s="40"/>
      <c r="AD67" s="40"/>
      <c r="AE67" s="40"/>
      <c r="AF67" s="40"/>
      <c r="AG67" s="83">
        <f t="shared" si="3"/>
        <v>0.77265602520790289</v>
      </c>
      <c r="AH67" s="83"/>
      <c r="AI67" s="83"/>
      <c r="AJ67" s="83"/>
      <c r="AK67" s="84"/>
      <c r="AL67" s="41" t="str">
        <f t="shared" si="4"/>
        <v>kolon</v>
      </c>
      <c r="AM67" s="42"/>
      <c r="AN67" s="42"/>
      <c r="AO67" s="42"/>
      <c r="AP67" s="42"/>
      <c r="AQ67" s="80">
        <f t="shared" si="11"/>
        <v>2400</v>
      </c>
      <c r="AR67" s="81"/>
      <c r="AS67" s="81"/>
      <c r="AT67" s="82"/>
      <c r="AU67" s="80" t="str">
        <f t="shared" si="13"/>
        <v/>
      </c>
      <c r="AV67" s="81"/>
      <c r="AW67" s="81"/>
      <c r="AX67" s="82"/>
      <c r="AY67" s="40">
        <f t="shared" si="5"/>
        <v>7.1999999999999998E-3</v>
      </c>
      <c r="AZ67" s="40"/>
      <c r="BA67" s="40"/>
      <c r="BB67" s="40"/>
      <c r="BC67" s="40"/>
      <c r="BD67" s="40"/>
      <c r="BE67" s="83">
        <f t="shared" si="6"/>
        <v>7.4849315938760403</v>
      </c>
      <c r="BF67" s="83"/>
      <c r="BG67" s="83"/>
      <c r="BH67" s="83"/>
      <c r="BI67" s="83"/>
      <c r="BJ67" s="32" t="str">
        <f t="shared" si="7"/>
        <v>SS</v>
      </c>
      <c r="BK67" s="33" t="str">
        <f t="shared" si="8"/>
        <v>SS</v>
      </c>
      <c r="BL67" s="4" t="str">
        <f t="shared" si="12"/>
        <v/>
      </c>
    </row>
    <row r="68" spans="2:64">
      <c r="B68" s="8"/>
      <c r="C68" s="95"/>
      <c r="D68" s="95"/>
      <c r="E68" s="11" t="str">
        <f t="shared" si="9"/>
        <v>S</v>
      </c>
      <c r="F68" s="36">
        <v>113</v>
      </c>
      <c r="G68" s="37"/>
      <c r="H68" s="38">
        <v>40</v>
      </c>
      <c r="I68" s="38"/>
      <c r="J68" s="38"/>
      <c r="K68" s="38">
        <v>50</v>
      </c>
      <c r="L68" s="38"/>
      <c r="M68" s="39"/>
      <c r="N68" s="77" t="str">
        <f t="shared" si="0"/>
        <v>kolon</v>
      </c>
      <c r="O68" s="42"/>
      <c r="P68" s="42"/>
      <c r="Q68" s="42"/>
      <c r="R68" s="42"/>
      <c r="S68" s="80">
        <f t="shared" si="10"/>
        <v>2000</v>
      </c>
      <c r="T68" s="81"/>
      <c r="U68" s="81"/>
      <c r="V68" s="82"/>
      <c r="W68" s="80" t="str">
        <f t="shared" si="1"/>
        <v/>
      </c>
      <c r="X68" s="81"/>
      <c r="Y68" s="81"/>
      <c r="Z68" s="82"/>
      <c r="AA68" s="40">
        <f t="shared" si="2"/>
        <v>2.666666666666667E-3</v>
      </c>
      <c r="AB68" s="40"/>
      <c r="AC68" s="40"/>
      <c r="AD68" s="40"/>
      <c r="AE68" s="40"/>
      <c r="AF68" s="40"/>
      <c r="AG68" s="83">
        <f t="shared" si="3"/>
        <v>0.64388002100658581</v>
      </c>
      <c r="AH68" s="83"/>
      <c r="AI68" s="83"/>
      <c r="AJ68" s="83"/>
      <c r="AK68" s="84"/>
      <c r="AL68" s="41" t="str">
        <f t="shared" si="4"/>
        <v>kolon</v>
      </c>
      <c r="AM68" s="42"/>
      <c r="AN68" s="42"/>
      <c r="AO68" s="42"/>
      <c r="AP68" s="42"/>
      <c r="AQ68" s="80">
        <f t="shared" si="11"/>
        <v>2000</v>
      </c>
      <c r="AR68" s="81"/>
      <c r="AS68" s="81"/>
      <c r="AT68" s="82"/>
      <c r="AU68" s="80" t="str">
        <f t="shared" si="13"/>
        <v/>
      </c>
      <c r="AV68" s="81"/>
      <c r="AW68" s="81"/>
      <c r="AX68" s="82"/>
      <c r="AY68" s="40">
        <f t="shared" si="5"/>
        <v>4.1666666666666666E-3</v>
      </c>
      <c r="AZ68" s="40"/>
      <c r="BA68" s="40"/>
      <c r="BB68" s="40"/>
      <c r="BC68" s="40"/>
      <c r="BD68" s="40"/>
      <c r="BE68" s="83">
        <f t="shared" si="6"/>
        <v>4.3315576353449314</v>
      </c>
      <c r="BF68" s="83"/>
      <c r="BG68" s="83"/>
      <c r="BH68" s="83"/>
      <c r="BI68" s="83"/>
      <c r="BJ68" s="32" t="str">
        <f t="shared" si="7"/>
        <v>SS</v>
      </c>
      <c r="BK68" s="33" t="str">
        <f t="shared" si="8"/>
        <v>SS</v>
      </c>
      <c r="BL68" s="4" t="str">
        <f t="shared" si="12"/>
        <v/>
      </c>
    </row>
    <row r="69" spans="2:64">
      <c r="B69" s="8"/>
      <c r="C69" s="95"/>
      <c r="D69" s="95"/>
      <c r="E69" s="11" t="str">
        <f t="shared" si="9"/>
        <v>S</v>
      </c>
      <c r="F69" s="36">
        <v>114</v>
      </c>
      <c r="G69" s="37"/>
      <c r="H69" s="38">
        <v>40</v>
      </c>
      <c r="I69" s="38"/>
      <c r="J69" s="38"/>
      <c r="K69" s="38">
        <v>50</v>
      </c>
      <c r="L69" s="38"/>
      <c r="M69" s="39"/>
      <c r="N69" s="77" t="str">
        <f t="shared" si="0"/>
        <v>kolon</v>
      </c>
      <c r="O69" s="42"/>
      <c r="P69" s="42"/>
      <c r="Q69" s="42"/>
      <c r="R69" s="42"/>
      <c r="S69" s="80">
        <f t="shared" si="10"/>
        <v>2000</v>
      </c>
      <c r="T69" s="81"/>
      <c r="U69" s="81"/>
      <c r="V69" s="82"/>
      <c r="W69" s="80" t="str">
        <f t="shared" si="1"/>
        <v/>
      </c>
      <c r="X69" s="81"/>
      <c r="Y69" s="81"/>
      <c r="Z69" s="82"/>
      <c r="AA69" s="40">
        <f t="shared" si="2"/>
        <v>2.666666666666667E-3</v>
      </c>
      <c r="AB69" s="40"/>
      <c r="AC69" s="40"/>
      <c r="AD69" s="40"/>
      <c r="AE69" s="40"/>
      <c r="AF69" s="40"/>
      <c r="AG69" s="83">
        <f t="shared" si="3"/>
        <v>0.64388002100658581</v>
      </c>
      <c r="AH69" s="83"/>
      <c r="AI69" s="83"/>
      <c r="AJ69" s="83"/>
      <c r="AK69" s="84"/>
      <c r="AL69" s="41" t="str">
        <f t="shared" si="4"/>
        <v>kolon</v>
      </c>
      <c r="AM69" s="42"/>
      <c r="AN69" s="42"/>
      <c r="AO69" s="42"/>
      <c r="AP69" s="42"/>
      <c r="AQ69" s="80">
        <f t="shared" si="11"/>
        <v>2000</v>
      </c>
      <c r="AR69" s="81"/>
      <c r="AS69" s="81"/>
      <c r="AT69" s="82"/>
      <c r="AU69" s="80" t="str">
        <f t="shared" si="13"/>
        <v/>
      </c>
      <c r="AV69" s="81"/>
      <c r="AW69" s="81"/>
      <c r="AX69" s="82"/>
      <c r="AY69" s="40">
        <f t="shared" si="5"/>
        <v>4.1666666666666666E-3</v>
      </c>
      <c r="AZ69" s="40"/>
      <c r="BA69" s="40"/>
      <c r="BB69" s="40"/>
      <c r="BC69" s="40"/>
      <c r="BD69" s="40"/>
      <c r="BE69" s="83">
        <f t="shared" si="6"/>
        <v>4.3315576353449314</v>
      </c>
      <c r="BF69" s="83"/>
      <c r="BG69" s="83"/>
      <c r="BH69" s="83"/>
      <c r="BI69" s="83"/>
      <c r="BJ69" s="32" t="str">
        <f t="shared" si="7"/>
        <v>SS</v>
      </c>
      <c r="BK69" s="33" t="str">
        <f t="shared" si="8"/>
        <v>SS</v>
      </c>
      <c r="BL69" s="4" t="str">
        <f t="shared" si="12"/>
        <v/>
      </c>
    </row>
    <row r="70" spans="2:64">
      <c r="B70" s="8"/>
      <c r="C70" s="95"/>
      <c r="D70" s="95"/>
      <c r="E70" s="11" t="str">
        <f t="shared" si="9"/>
        <v>S</v>
      </c>
      <c r="F70" s="36">
        <v>115</v>
      </c>
      <c r="G70" s="37"/>
      <c r="H70" s="38">
        <v>65</v>
      </c>
      <c r="I70" s="38"/>
      <c r="J70" s="38"/>
      <c r="K70" s="38">
        <v>70</v>
      </c>
      <c r="L70" s="38"/>
      <c r="M70" s="39"/>
      <c r="N70" s="77" t="str">
        <f t="shared" si="0"/>
        <v>kolon</v>
      </c>
      <c r="O70" s="42"/>
      <c r="P70" s="42"/>
      <c r="Q70" s="42"/>
      <c r="R70" s="42"/>
      <c r="S70" s="80">
        <f t="shared" si="10"/>
        <v>4550</v>
      </c>
      <c r="T70" s="81"/>
      <c r="U70" s="81"/>
      <c r="V70" s="82"/>
      <c r="W70" s="80" t="str">
        <f t="shared" si="1"/>
        <v/>
      </c>
      <c r="X70" s="81"/>
      <c r="Y70" s="81"/>
      <c r="Z70" s="82"/>
      <c r="AA70" s="40">
        <f t="shared" si="2"/>
        <v>1.6019791666666668E-2</v>
      </c>
      <c r="AB70" s="40"/>
      <c r="AC70" s="40"/>
      <c r="AD70" s="40"/>
      <c r="AE70" s="40"/>
      <c r="AF70" s="40"/>
      <c r="AG70" s="83">
        <f t="shared" si="3"/>
        <v>3.8680589230704232</v>
      </c>
      <c r="AH70" s="83"/>
      <c r="AI70" s="83"/>
      <c r="AJ70" s="83"/>
      <c r="AK70" s="84"/>
      <c r="AL70" s="41" t="str">
        <f t="shared" si="4"/>
        <v>kolon</v>
      </c>
      <c r="AM70" s="42"/>
      <c r="AN70" s="42"/>
      <c r="AO70" s="42"/>
      <c r="AP70" s="42"/>
      <c r="AQ70" s="80">
        <f t="shared" si="11"/>
        <v>4550</v>
      </c>
      <c r="AR70" s="81"/>
      <c r="AS70" s="81"/>
      <c r="AT70" s="82"/>
      <c r="AU70" s="80" t="str">
        <f t="shared" si="13"/>
        <v/>
      </c>
      <c r="AV70" s="81"/>
      <c r="AW70" s="81"/>
      <c r="AX70" s="82"/>
      <c r="AY70" s="40">
        <f t="shared" si="5"/>
        <v>1.8579166666666667E-2</v>
      </c>
      <c r="AZ70" s="40"/>
      <c r="BA70" s="40"/>
      <c r="BB70" s="40"/>
      <c r="BC70" s="40"/>
      <c r="BD70" s="40"/>
      <c r="BE70" s="83">
        <f t="shared" si="6"/>
        <v>19.314415496003051</v>
      </c>
      <c r="BF70" s="83"/>
      <c r="BG70" s="83"/>
      <c r="BH70" s="83"/>
      <c r="BI70" s="83"/>
      <c r="BJ70" s="32" t="str">
        <f t="shared" si="7"/>
        <v>SS</v>
      </c>
      <c r="BK70" s="33" t="str">
        <f t="shared" si="8"/>
        <v>SS</v>
      </c>
      <c r="BL70" s="4" t="str">
        <f t="shared" si="12"/>
        <v/>
      </c>
    </row>
    <row r="71" spans="2:64">
      <c r="B71" s="8"/>
      <c r="C71" s="95"/>
      <c r="D71" s="95"/>
      <c r="E71" s="11" t="str">
        <f t="shared" si="9"/>
        <v>P</v>
      </c>
      <c r="F71" s="36">
        <v>116</v>
      </c>
      <c r="G71" s="37"/>
      <c r="H71" s="38">
        <v>30</v>
      </c>
      <c r="I71" s="38"/>
      <c r="J71" s="38"/>
      <c r="K71" s="38">
        <v>190</v>
      </c>
      <c r="L71" s="38"/>
      <c r="M71" s="39"/>
      <c r="N71" s="77" t="str">
        <f t="shared" si="0"/>
        <v>kolon</v>
      </c>
      <c r="O71" s="42"/>
      <c r="P71" s="42"/>
      <c r="Q71" s="42"/>
      <c r="R71" s="42"/>
      <c r="S71" s="80" t="str">
        <f t="shared" si="10"/>
        <v/>
      </c>
      <c r="T71" s="81"/>
      <c r="U71" s="81"/>
      <c r="V71" s="82"/>
      <c r="W71" s="80" t="str">
        <f t="shared" si="1"/>
        <v/>
      </c>
      <c r="X71" s="81"/>
      <c r="Y71" s="81"/>
      <c r="Z71" s="82"/>
      <c r="AA71" s="40">
        <f t="shared" si="2"/>
        <v>4.2750000000000002E-3</v>
      </c>
      <c r="AB71" s="40"/>
      <c r="AC71" s="40"/>
      <c r="AD71" s="40"/>
      <c r="AE71" s="40"/>
      <c r="AF71" s="40"/>
      <c r="AG71" s="83">
        <f t="shared" si="3"/>
        <v>1.0322201586761828</v>
      </c>
      <c r="AH71" s="83"/>
      <c r="AI71" s="83"/>
      <c r="AJ71" s="83"/>
      <c r="AK71" s="84"/>
      <c r="AL71" s="41" t="str">
        <f t="shared" si="4"/>
        <v>perde</v>
      </c>
      <c r="AM71" s="42"/>
      <c r="AN71" s="42"/>
      <c r="AO71" s="42"/>
      <c r="AP71" s="42"/>
      <c r="AQ71" s="80" t="str">
        <f t="shared" si="11"/>
        <v/>
      </c>
      <c r="AR71" s="81"/>
      <c r="AS71" s="81"/>
      <c r="AT71" s="82"/>
      <c r="AU71" s="80">
        <f t="shared" si="13"/>
        <v>5700</v>
      </c>
      <c r="AV71" s="81"/>
      <c r="AW71" s="81"/>
      <c r="AX71" s="82"/>
      <c r="AY71" s="40">
        <f t="shared" si="5"/>
        <v>0.17147499999999999</v>
      </c>
      <c r="AZ71" s="40"/>
      <c r="BA71" s="40"/>
      <c r="BB71" s="40"/>
      <c r="BC71" s="40"/>
      <c r="BD71" s="40"/>
      <c r="BE71" s="83">
        <f t="shared" si="6"/>
        <v>178.26092292498529</v>
      </c>
      <c r="BF71" s="83"/>
      <c r="BG71" s="83"/>
      <c r="BH71" s="83"/>
      <c r="BI71" s="83"/>
      <c r="BJ71" s="32" t="str">
        <f t="shared" si="7"/>
        <v>PS</v>
      </c>
      <c r="BK71" s="33" t="str">
        <f t="shared" si="8"/>
        <v>PP</v>
      </c>
      <c r="BL71" s="4" t="str">
        <f t="shared" si="12"/>
        <v/>
      </c>
    </row>
    <row r="72" spans="2:64">
      <c r="B72" s="8"/>
      <c r="C72" s="95"/>
      <c r="D72" s="95"/>
      <c r="E72" s="11" t="str">
        <f t="shared" si="9"/>
        <v>P</v>
      </c>
      <c r="F72" s="36">
        <v>117</v>
      </c>
      <c r="G72" s="37"/>
      <c r="H72" s="38">
        <v>210</v>
      </c>
      <c r="I72" s="38"/>
      <c r="J72" s="38"/>
      <c r="K72" s="38">
        <v>30</v>
      </c>
      <c r="L72" s="38"/>
      <c r="M72" s="39"/>
      <c r="N72" s="77" t="str">
        <f t="shared" si="0"/>
        <v>perde</v>
      </c>
      <c r="O72" s="42"/>
      <c r="P72" s="42"/>
      <c r="Q72" s="42"/>
      <c r="R72" s="42"/>
      <c r="S72" s="80" t="str">
        <f t="shared" si="10"/>
        <v/>
      </c>
      <c r="T72" s="81"/>
      <c r="U72" s="81"/>
      <c r="V72" s="82"/>
      <c r="W72" s="80">
        <f t="shared" si="1"/>
        <v>6300</v>
      </c>
      <c r="X72" s="81"/>
      <c r="Y72" s="81"/>
      <c r="Z72" s="82"/>
      <c r="AA72" s="40">
        <f t="shared" si="2"/>
        <v>0.23152500000000001</v>
      </c>
      <c r="AB72" s="40"/>
      <c r="AC72" s="40"/>
      <c r="AD72" s="40"/>
      <c r="AE72" s="40"/>
      <c r="AF72" s="40"/>
      <c r="AG72" s="83">
        <f t="shared" si="3"/>
        <v>55.902870698831158</v>
      </c>
      <c r="AH72" s="83"/>
      <c r="AI72" s="83"/>
      <c r="AJ72" s="83"/>
      <c r="AK72" s="84"/>
      <c r="AL72" s="41" t="str">
        <f t="shared" si="4"/>
        <v>kolon</v>
      </c>
      <c r="AM72" s="42"/>
      <c r="AN72" s="42"/>
      <c r="AO72" s="42"/>
      <c r="AP72" s="42"/>
      <c r="AQ72" s="80" t="str">
        <f t="shared" si="11"/>
        <v/>
      </c>
      <c r="AR72" s="81"/>
      <c r="AS72" s="81"/>
      <c r="AT72" s="82"/>
      <c r="AU72" s="80" t="str">
        <f t="shared" si="13"/>
        <v/>
      </c>
      <c r="AV72" s="81"/>
      <c r="AW72" s="81"/>
      <c r="AX72" s="82"/>
      <c r="AY72" s="40">
        <f t="shared" si="5"/>
        <v>4.725E-3</v>
      </c>
      <c r="AZ72" s="40"/>
      <c r="BA72" s="40"/>
      <c r="BB72" s="40"/>
      <c r="BC72" s="40"/>
      <c r="BD72" s="40"/>
      <c r="BE72" s="83">
        <f t="shared" si="6"/>
        <v>4.9119863584811521</v>
      </c>
      <c r="BF72" s="83"/>
      <c r="BG72" s="83"/>
      <c r="BH72" s="83"/>
      <c r="BI72" s="83"/>
      <c r="BJ72" s="32" t="str">
        <f t="shared" si="7"/>
        <v>PP</v>
      </c>
      <c r="BK72" s="33" t="str">
        <f t="shared" si="8"/>
        <v>PS</v>
      </c>
      <c r="BL72" s="4" t="str">
        <f t="shared" si="12"/>
        <v/>
      </c>
    </row>
    <row r="73" spans="2:64">
      <c r="B73" s="8"/>
      <c r="C73" s="95"/>
      <c r="D73" s="95"/>
      <c r="E73" s="11" t="str">
        <f t="shared" si="9"/>
        <v>S</v>
      </c>
      <c r="F73" s="36">
        <v>118</v>
      </c>
      <c r="G73" s="37"/>
      <c r="H73" s="38">
        <v>45</v>
      </c>
      <c r="I73" s="38"/>
      <c r="J73" s="38"/>
      <c r="K73" s="38">
        <v>35</v>
      </c>
      <c r="L73" s="38"/>
      <c r="M73" s="39"/>
      <c r="N73" s="77" t="str">
        <f t="shared" si="0"/>
        <v>kolon</v>
      </c>
      <c r="O73" s="42"/>
      <c r="P73" s="42"/>
      <c r="Q73" s="42"/>
      <c r="R73" s="42"/>
      <c r="S73" s="80">
        <f t="shared" si="10"/>
        <v>1575</v>
      </c>
      <c r="T73" s="81"/>
      <c r="U73" s="81"/>
      <c r="V73" s="82"/>
      <c r="W73" s="80" t="str">
        <f t="shared" si="1"/>
        <v/>
      </c>
      <c r="X73" s="81"/>
      <c r="Y73" s="81"/>
      <c r="Z73" s="82"/>
      <c r="AA73" s="40">
        <f t="shared" si="2"/>
        <v>2.6578125E-3</v>
      </c>
      <c r="AB73" s="40"/>
      <c r="AC73" s="40"/>
      <c r="AD73" s="40"/>
      <c r="AE73" s="40"/>
      <c r="AF73" s="40"/>
      <c r="AG73" s="83">
        <f t="shared" si="3"/>
        <v>0.64174213812433722</v>
      </c>
      <c r="AH73" s="83"/>
      <c r="AI73" s="83"/>
      <c r="AJ73" s="83"/>
      <c r="AK73" s="84"/>
      <c r="AL73" s="41" t="str">
        <f t="shared" si="4"/>
        <v>kolon</v>
      </c>
      <c r="AM73" s="42"/>
      <c r="AN73" s="42"/>
      <c r="AO73" s="42"/>
      <c r="AP73" s="42"/>
      <c r="AQ73" s="80">
        <f t="shared" si="11"/>
        <v>1575</v>
      </c>
      <c r="AR73" s="81"/>
      <c r="AS73" s="81"/>
      <c r="AT73" s="82"/>
      <c r="AU73" s="80" t="str">
        <f t="shared" si="13"/>
        <v/>
      </c>
      <c r="AV73" s="81"/>
      <c r="AW73" s="81"/>
      <c r="AX73" s="82"/>
      <c r="AY73" s="40">
        <f t="shared" si="5"/>
        <v>1.6078125000000001E-3</v>
      </c>
      <c r="AZ73" s="40"/>
      <c r="BA73" s="40"/>
      <c r="BB73" s="40"/>
      <c r="BC73" s="40"/>
      <c r="BD73" s="40"/>
      <c r="BE73" s="83">
        <f t="shared" si="6"/>
        <v>1.6714398025387254</v>
      </c>
      <c r="BF73" s="83"/>
      <c r="BG73" s="83"/>
      <c r="BH73" s="83"/>
      <c r="BI73" s="83"/>
      <c r="BJ73" s="32" t="str">
        <f t="shared" si="7"/>
        <v>SS</v>
      </c>
      <c r="BK73" s="33" t="str">
        <f t="shared" si="8"/>
        <v>SS</v>
      </c>
      <c r="BL73" s="4" t="str">
        <f t="shared" si="12"/>
        <v/>
      </c>
    </row>
    <row r="74" spans="2:64">
      <c r="B74" s="8"/>
      <c r="C74" s="95"/>
      <c r="D74" s="95"/>
      <c r="E74" s="11" t="str">
        <f t="shared" si="9"/>
        <v>S</v>
      </c>
      <c r="F74" s="36">
        <v>119</v>
      </c>
      <c r="G74" s="37"/>
      <c r="H74" s="38">
        <v>60</v>
      </c>
      <c r="I74" s="38"/>
      <c r="J74" s="38"/>
      <c r="K74" s="38">
        <v>60</v>
      </c>
      <c r="L74" s="38"/>
      <c r="M74" s="39"/>
      <c r="N74" s="77" t="str">
        <f t="shared" si="0"/>
        <v>kolon</v>
      </c>
      <c r="O74" s="42"/>
      <c r="P74" s="42"/>
      <c r="Q74" s="42"/>
      <c r="R74" s="42"/>
      <c r="S74" s="80">
        <f t="shared" si="10"/>
        <v>3600</v>
      </c>
      <c r="T74" s="81"/>
      <c r="U74" s="81"/>
      <c r="V74" s="82"/>
      <c r="W74" s="80" t="str">
        <f t="shared" si="1"/>
        <v/>
      </c>
      <c r="X74" s="81"/>
      <c r="Y74" s="81"/>
      <c r="Z74" s="82"/>
      <c r="AA74" s="40">
        <f t="shared" si="2"/>
        <v>1.0800000000000001E-2</v>
      </c>
      <c r="AB74" s="40"/>
      <c r="AC74" s="40"/>
      <c r="AD74" s="40"/>
      <c r="AE74" s="40"/>
      <c r="AF74" s="40"/>
      <c r="AG74" s="83">
        <f t="shared" si="3"/>
        <v>2.6077140850766725</v>
      </c>
      <c r="AH74" s="83"/>
      <c r="AI74" s="83"/>
      <c r="AJ74" s="83"/>
      <c r="AK74" s="84"/>
      <c r="AL74" s="41" t="str">
        <f t="shared" si="4"/>
        <v>kolon</v>
      </c>
      <c r="AM74" s="42"/>
      <c r="AN74" s="42"/>
      <c r="AO74" s="42"/>
      <c r="AP74" s="42"/>
      <c r="AQ74" s="80">
        <f t="shared" si="11"/>
        <v>3600</v>
      </c>
      <c r="AR74" s="81"/>
      <c r="AS74" s="81"/>
      <c r="AT74" s="82"/>
      <c r="AU74" s="80" t="str">
        <f t="shared" si="13"/>
        <v/>
      </c>
      <c r="AV74" s="81"/>
      <c r="AW74" s="81"/>
      <c r="AX74" s="82"/>
      <c r="AY74" s="40">
        <f t="shared" si="5"/>
        <v>1.0800000000000001E-2</v>
      </c>
      <c r="AZ74" s="40"/>
      <c r="BA74" s="40"/>
      <c r="BB74" s="40"/>
      <c r="BC74" s="40"/>
      <c r="BD74" s="40"/>
      <c r="BE74" s="83">
        <f t="shared" si="6"/>
        <v>11.227397390814062</v>
      </c>
      <c r="BF74" s="83"/>
      <c r="BG74" s="83"/>
      <c r="BH74" s="83"/>
      <c r="BI74" s="83"/>
      <c r="BJ74" s="32" t="str">
        <f t="shared" si="7"/>
        <v>SS</v>
      </c>
      <c r="BK74" s="33" t="str">
        <f t="shared" si="8"/>
        <v>SS</v>
      </c>
      <c r="BL74" s="4" t="str">
        <f t="shared" si="12"/>
        <v/>
      </c>
    </row>
    <row r="75" spans="2:64">
      <c r="B75" s="8"/>
      <c r="C75" s="95"/>
      <c r="D75" s="95"/>
      <c r="E75" s="11" t="str">
        <f t="shared" si="9"/>
        <v>S</v>
      </c>
      <c r="F75" s="36">
        <v>120</v>
      </c>
      <c r="G75" s="37"/>
      <c r="H75" s="38">
        <v>75</v>
      </c>
      <c r="I75" s="38"/>
      <c r="J75" s="38"/>
      <c r="K75" s="38">
        <v>55</v>
      </c>
      <c r="L75" s="38"/>
      <c r="M75" s="39"/>
      <c r="N75" s="77" t="str">
        <f t="shared" si="0"/>
        <v>kolon</v>
      </c>
      <c r="O75" s="42"/>
      <c r="P75" s="42"/>
      <c r="Q75" s="42"/>
      <c r="R75" s="42"/>
      <c r="S75" s="80">
        <f t="shared" si="10"/>
        <v>4125</v>
      </c>
      <c r="T75" s="81"/>
      <c r="U75" s="81"/>
      <c r="V75" s="82"/>
      <c r="W75" s="80" t="str">
        <f t="shared" si="1"/>
        <v/>
      </c>
      <c r="X75" s="81"/>
      <c r="Y75" s="81"/>
      <c r="Z75" s="82"/>
      <c r="AA75" s="40">
        <f t="shared" si="2"/>
        <v>1.9335937500000001E-2</v>
      </c>
      <c r="AB75" s="40"/>
      <c r="AC75" s="40"/>
      <c r="AD75" s="40"/>
      <c r="AE75" s="40"/>
      <c r="AF75" s="40"/>
      <c r="AG75" s="83">
        <f t="shared" si="3"/>
        <v>4.6687589413807604</v>
      </c>
      <c r="AH75" s="83"/>
      <c r="AI75" s="83"/>
      <c r="AJ75" s="83"/>
      <c r="AK75" s="84"/>
      <c r="AL75" s="41" t="str">
        <f t="shared" si="4"/>
        <v>kolon</v>
      </c>
      <c r="AM75" s="42"/>
      <c r="AN75" s="42"/>
      <c r="AO75" s="42"/>
      <c r="AP75" s="42"/>
      <c r="AQ75" s="80">
        <f t="shared" si="11"/>
        <v>4125</v>
      </c>
      <c r="AR75" s="81"/>
      <c r="AS75" s="81"/>
      <c r="AT75" s="82"/>
      <c r="AU75" s="80" t="str">
        <f t="shared" si="13"/>
        <v/>
      </c>
      <c r="AV75" s="81"/>
      <c r="AW75" s="81"/>
      <c r="AX75" s="82"/>
      <c r="AY75" s="40">
        <f t="shared" si="5"/>
        <v>1.03984375E-2</v>
      </c>
      <c r="AZ75" s="40"/>
      <c r="BA75" s="40"/>
      <c r="BB75" s="40"/>
      <c r="BC75" s="40"/>
      <c r="BD75" s="40"/>
      <c r="BE75" s="83">
        <f t="shared" si="6"/>
        <v>10.809943523707695</v>
      </c>
      <c r="BF75" s="83"/>
      <c r="BG75" s="83"/>
      <c r="BH75" s="83"/>
      <c r="BI75" s="83"/>
      <c r="BJ75" s="32" t="str">
        <f t="shared" si="7"/>
        <v>SS</v>
      </c>
      <c r="BK75" s="33" t="str">
        <f t="shared" si="8"/>
        <v>SS</v>
      </c>
      <c r="BL75" s="4" t="str">
        <f t="shared" si="12"/>
        <v/>
      </c>
    </row>
    <row r="76" spans="2:64">
      <c r="B76" s="8"/>
      <c r="C76" s="95"/>
      <c r="D76" s="95"/>
      <c r="E76" s="11" t="str">
        <f t="shared" si="9"/>
        <v>S</v>
      </c>
      <c r="F76" s="36">
        <v>121</v>
      </c>
      <c r="G76" s="37"/>
      <c r="H76" s="38">
        <v>65</v>
      </c>
      <c r="I76" s="38"/>
      <c r="J76" s="38"/>
      <c r="K76" s="38">
        <v>60</v>
      </c>
      <c r="L76" s="38"/>
      <c r="M76" s="39"/>
      <c r="N76" s="77" t="str">
        <f t="shared" si="0"/>
        <v>kolon</v>
      </c>
      <c r="O76" s="42"/>
      <c r="P76" s="42"/>
      <c r="Q76" s="42"/>
      <c r="R76" s="42"/>
      <c r="S76" s="80">
        <f t="shared" si="10"/>
        <v>3900</v>
      </c>
      <c r="T76" s="81"/>
      <c r="U76" s="81"/>
      <c r="V76" s="82"/>
      <c r="W76" s="80" t="str">
        <f t="shared" si="1"/>
        <v/>
      </c>
      <c r="X76" s="81"/>
      <c r="Y76" s="81"/>
      <c r="Z76" s="82"/>
      <c r="AA76" s="40">
        <f t="shared" si="2"/>
        <v>1.373125E-2</v>
      </c>
      <c r="AB76" s="40"/>
      <c r="AC76" s="40"/>
      <c r="AD76" s="40"/>
      <c r="AE76" s="40"/>
      <c r="AF76" s="40"/>
      <c r="AG76" s="83">
        <f t="shared" si="3"/>
        <v>3.3154790769175051</v>
      </c>
      <c r="AH76" s="83"/>
      <c r="AI76" s="83"/>
      <c r="AJ76" s="83"/>
      <c r="AK76" s="84"/>
      <c r="AL76" s="41" t="str">
        <f t="shared" si="4"/>
        <v>kolon</v>
      </c>
      <c r="AM76" s="42"/>
      <c r="AN76" s="42"/>
      <c r="AO76" s="42"/>
      <c r="AP76" s="42"/>
      <c r="AQ76" s="80">
        <f t="shared" si="11"/>
        <v>3900</v>
      </c>
      <c r="AR76" s="81"/>
      <c r="AS76" s="81"/>
      <c r="AT76" s="82"/>
      <c r="AU76" s="80" t="str">
        <f t="shared" si="13"/>
        <v/>
      </c>
      <c r="AV76" s="81"/>
      <c r="AW76" s="81"/>
      <c r="AX76" s="82"/>
      <c r="AY76" s="40">
        <f t="shared" si="5"/>
        <v>1.17E-2</v>
      </c>
      <c r="AZ76" s="40"/>
      <c r="BA76" s="40"/>
      <c r="BB76" s="40"/>
      <c r="BC76" s="40"/>
      <c r="BD76" s="40"/>
      <c r="BE76" s="83">
        <f t="shared" si="6"/>
        <v>12.163013840048567</v>
      </c>
      <c r="BF76" s="83"/>
      <c r="BG76" s="83"/>
      <c r="BH76" s="83"/>
      <c r="BI76" s="83"/>
      <c r="BJ76" s="32" t="str">
        <f t="shared" si="7"/>
        <v>SS</v>
      </c>
      <c r="BK76" s="33" t="str">
        <f t="shared" si="8"/>
        <v>SS</v>
      </c>
      <c r="BL76" s="4" t="str">
        <f t="shared" si="12"/>
        <v/>
      </c>
    </row>
    <row r="77" spans="2:64">
      <c r="B77" s="8"/>
      <c r="C77" s="95"/>
      <c r="D77" s="95"/>
      <c r="E77" s="11" t="str">
        <f t="shared" si="9"/>
        <v>S</v>
      </c>
      <c r="F77" s="36">
        <v>122</v>
      </c>
      <c r="G77" s="37"/>
      <c r="H77" s="38">
        <v>70</v>
      </c>
      <c r="I77" s="38"/>
      <c r="J77" s="38"/>
      <c r="K77" s="38">
        <v>80</v>
      </c>
      <c r="L77" s="38"/>
      <c r="M77" s="39"/>
      <c r="N77" s="77" t="str">
        <f t="shared" si="0"/>
        <v>kolon</v>
      </c>
      <c r="O77" s="42"/>
      <c r="P77" s="42"/>
      <c r="Q77" s="42"/>
      <c r="R77" s="42"/>
      <c r="S77" s="80">
        <f t="shared" si="10"/>
        <v>5600</v>
      </c>
      <c r="T77" s="81"/>
      <c r="U77" s="81"/>
      <c r="V77" s="82"/>
      <c r="W77" s="80" t="str">
        <f t="shared" si="1"/>
        <v/>
      </c>
      <c r="X77" s="81"/>
      <c r="Y77" s="81"/>
      <c r="Z77" s="82"/>
      <c r="AA77" s="40">
        <f t="shared" si="2"/>
        <v>2.2866666666666664E-2</v>
      </c>
      <c r="AB77" s="40"/>
      <c r="AC77" s="40"/>
      <c r="AD77" s="40"/>
      <c r="AE77" s="40"/>
      <c r="AF77" s="40"/>
      <c r="AG77" s="83">
        <f t="shared" si="3"/>
        <v>5.521271180131472</v>
      </c>
      <c r="AH77" s="83"/>
      <c r="AI77" s="83"/>
      <c r="AJ77" s="83"/>
      <c r="AK77" s="84"/>
      <c r="AL77" s="41" t="str">
        <f t="shared" si="4"/>
        <v>kolon</v>
      </c>
      <c r="AM77" s="42"/>
      <c r="AN77" s="42"/>
      <c r="AO77" s="42"/>
      <c r="AP77" s="42"/>
      <c r="AQ77" s="80">
        <f t="shared" si="11"/>
        <v>5600</v>
      </c>
      <c r="AR77" s="81"/>
      <c r="AS77" s="81"/>
      <c r="AT77" s="82"/>
      <c r="AU77" s="80" t="str">
        <f t="shared" si="13"/>
        <v/>
      </c>
      <c r="AV77" s="81"/>
      <c r="AW77" s="81"/>
      <c r="AX77" s="82"/>
      <c r="AY77" s="40">
        <f t="shared" si="5"/>
        <v>2.9866666666666666E-2</v>
      </c>
      <c r="AZ77" s="40"/>
      <c r="BA77" s="40"/>
      <c r="BB77" s="40"/>
      <c r="BC77" s="40"/>
      <c r="BD77" s="40"/>
      <c r="BE77" s="83">
        <f t="shared" si="6"/>
        <v>31.048605130152467</v>
      </c>
      <c r="BF77" s="83"/>
      <c r="BG77" s="83"/>
      <c r="BH77" s="83"/>
      <c r="BI77" s="83"/>
      <c r="BJ77" s="32" t="str">
        <f t="shared" si="7"/>
        <v>SS</v>
      </c>
      <c r="BK77" s="33" t="str">
        <f t="shared" si="8"/>
        <v>SS</v>
      </c>
      <c r="BL77" s="4" t="str">
        <f t="shared" si="12"/>
        <v/>
      </c>
    </row>
    <row r="78" spans="2:64">
      <c r="B78" s="8"/>
      <c r="C78" s="95"/>
      <c r="D78" s="95"/>
      <c r="E78" s="11" t="str">
        <f t="shared" si="9"/>
        <v>P</v>
      </c>
      <c r="F78" s="36">
        <v>123</v>
      </c>
      <c r="G78" s="37"/>
      <c r="H78" s="38">
        <v>30</v>
      </c>
      <c r="I78" s="38"/>
      <c r="J78" s="38"/>
      <c r="K78" s="38">
        <v>300</v>
      </c>
      <c r="L78" s="38"/>
      <c r="M78" s="39"/>
      <c r="N78" s="77" t="str">
        <f t="shared" si="0"/>
        <v>kolon</v>
      </c>
      <c r="O78" s="42"/>
      <c r="P78" s="42"/>
      <c r="Q78" s="42"/>
      <c r="R78" s="42"/>
      <c r="S78" s="80" t="str">
        <f t="shared" si="10"/>
        <v/>
      </c>
      <c r="T78" s="81"/>
      <c r="U78" s="81"/>
      <c r="V78" s="82"/>
      <c r="W78" s="80" t="str">
        <f t="shared" si="1"/>
        <v/>
      </c>
      <c r="X78" s="81"/>
      <c r="Y78" s="81"/>
      <c r="Z78" s="82"/>
      <c r="AA78" s="40">
        <f t="shared" si="2"/>
        <v>6.7499999999999999E-3</v>
      </c>
      <c r="AB78" s="40"/>
      <c r="AC78" s="40"/>
      <c r="AD78" s="40"/>
      <c r="AE78" s="40"/>
      <c r="AF78" s="40"/>
      <c r="AG78" s="83">
        <f t="shared" si="3"/>
        <v>1.6298213031729201</v>
      </c>
      <c r="AH78" s="83"/>
      <c r="AI78" s="83"/>
      <c r="AJ78" s="83"/>
      <c r="AK78" s="84"/>
      <c r="AL78" s="41" t="str">
        <f t="shared" si="4"/>
        <v>perde</v>
      </c>
      <c r="AM78" s="42"/>
      <c r="AN78" s="42"/>
      <c r="AO78" s="42"/>
      <c r="AP78" s="42"/>
      <c r="AQ78" s="80" t="str">
        <f t="shared" si="11"/>
        <v/>
      </c>
      <c r="AR78" s="81"/>
      <c r="AS78" s="81"/>
      <c r="AT78" s="82"/>
      <c r="AU78" s="80">
        <f t="shared" si="13"/>
        <v>9000</v>
      </c>
      <c r="AV78" s="81"/>
      <c r="AW78" s="81"/>
      <c r="AX78" s="82"/>
      <c r="AY78" s="40">
        <f t="shared" si="5"/>
        <v>0.67500000000000004</v>
      </c>
      <c r="AZ78" s="40"/>
      <c r="BA78" s="40"/>
      <c r="BB78" s="40"/>
      <c r="BC78" s="40"/>
      <c r="BD78" s="40"/>
      <c r="BE78" s="83">
        <f t="shared" si="6"/>
        <v>701.71233692587896</v>
      </c>
      <c r="BF78" s="83"/>
      <c r="BG78" s="83"/>
      <c r="BH78" s="83"/>
      <c r="BI78" s="83"/>
      <c r="BJ78" s="32" t="str">
        <f t="shared" si="7"/>
        <v>PS</v>
      </c>
      <c r="BK78" s="33" t="str">
        <f t="shared" si="8"/>
        <v>PP</v>
      </c>
      <c r="BL78" s="4" t="str">
        <f t="shared" si="12"/>
        <v/>
      </c>
    </row>
    <row r="79" spans="2:64">
      <c r="B79" s="8"/>
      <c r="C79" s="95"/>
      <c r="D79" s="95"/>
      <c r="E79" s="11" t="str">
        <f t="shared" si="9"/>
        <v>S</v>
      </c>
      <c r="F79" s="36">
        <v>124</v>
      </c>
      <c r="G79" s="37"/>
      <c r="H79" s="38">
        <v>35</v>
      </c>
      <c r="I79" s="38"/>
      <c r="J79" s="38"/>
      <c r="K79" s="38">
        <v>45</v>
      </c>
      <c r="L79" s="38"/>
      <c r="M79" s="39"/>
      <c r="N79" s="77" t="str">
        <f t="shared" si="0"/>
        <v>kolon</v>
      </c>
      <c r="O79" s="42"/>
      <c r="P79" s="42"/>
      <c r="Q79" s="42"/>
      <c r="R79" s="42"/>
      <c r="S79" s="80">
        <f t="shared" si="10"/>
        <v>1575</v>
      </c>
      <c r="T79" s="81"/>
      <c r="U79" s="81"/>
      <c r="V79" s="82"/>
      <c r="W79" s="80" t="str">
        <f t="shared" si="1"/>
        <v/>
      </c>
      <c r="X79" s="81"/>
      <c r="Y79" s="81"/>
      <c r="Z79" s="82"/>
      <c r="AA79" s="40">
        <f t="shared" si="2"/>
        <v>1.6078125000000001E-3</v>
      </c>
      <c r="AB79" s="40"/>
      <c r="AC79" s="40"/>
      <c r="AD79" s="40"/>
      <c r="AE79" s="40"/>
      <c r="AF79" s="40"/>
      <c r="AG79" s="83">
        <f t="shared" si="3"/>
        <v>0.38821437985299417</v>
      </c>
      <c r="AH79" s="83"/>
      <c r="AI79" s="83"/>
      <c r="AJ79" s="83"/>
      <c r="AK79" s="84"/>
      <c r="AL79" s="41" t="str">
        <f t="shared" si="4"/>
        <v>kolon</v>
      </c>
      <c r="AM79" s="42"/>
      <c r="AN79" s="42"/>
      <c r="AO79" s="42"/>
      <c r="AP79" s="42"/>
      <c r="AQ79" s="80">
        <f t="shared" si="11"/>
        <v>1575</v>
      </c>
      <c r="AR79" s="81"/>
      <c r="AS79" s="81"/>
      <c r="AT79" s="82"/>
      <c r="AU79" s="80" t="str">
        <f t="shared" si="13"/>
        <v/>
      </c>
      <c r="AV79" s="81"/>
      <c r="AW79" s="81"/>
      <c r="AX79" s="82"/>
      <c r="AY79" s="40">
        <f t="shared" si="5"/>
        <v>2.6578125E-3</v>
      </c>
      <c r="AZ79" s="40"/>
      <c r="BA79" s="40"/>
      <c r="BB79" s="40"/>
      <c r="BC79" s="40"/>
      <c r="BD79" s="40"/>
      <c r="BE79" s="83">
        <f t="shared" si="6"/>
        <v>2.762992326645648</v>
      </c>
      <c r="BF79" s="83"/>
      <c r="BG79" s="83"/>
      <c r="BH79" s="83"/>
      <c r="BI79" s="83"/>
      <c r="BJ79" s="32" t="str">
        <f t="shared" si="7"/>
        <v>SS</v>
      </c>
      <c r="BK79" s="33" t="str">
        <f t="shared" si="8"/>
        <v>SS</v>
      </c>
      <c r="BL79" s="4" t="str">
        <f t="shared" si="12"/>
        <v/>
      </c>
    </row>
    <row r="80" spans="2:64">
      <c r="B80" s="8"/>
      <c r="C80" s="95"/>
      <c r="D80" s="95"/>
      <c r="E80" s="11" t="str">
        <f t="shared" si="9"/>
        <v>S</v>
      </c>
      <c r="F80" s="36">
        <v>125</v>
      </c>
      <c r="G80" s="37"/>
      <c r="H80" s="38">
        <v>40</v>
      </c>
      <c r="I80" s="38"/>
      <c r="J80" s="38"/>
      <c r="K80" s="38">
        <v>60</v>
      </c>
      <c r="L80" s="38"/>
      <c r="M80" s="39"/>
      <c r="N80" s="77" t="str">
        <f t="shared" si="0"/>
        <v>kolon</v>
      </c>
      <c r="O80" s="42"/>
      <c r="P80" s="42"/>
      <c r="Q80" s="42"/>
      <c r="R80" s="42"/>
      <c r="S80" s="80">
        <f t="shared" si="10"/>
        <v>2400</v>
      </c>
      <c r="T80" s="81"/>
      <c r="U80" s="81"/>
      <c r="V80" s="82"/>
      <c r="W80" s="80" t="str">
        <f t="shared" si="1"/>
        <v/>
      </c>
      <c r="X80" s="81"/>
      <c r="Y80" s="81"/>
      <c r="Z80" s="82"/>
      <c r="AA80" s="40">
        <f t="shared" si="2"/>
        <v>3.2000000000000002E-3</v>
      </c>
      <c r="AB80" s="40"/>
      <c r="AC80" s="40"/>
      <c r="AD80" s="40"/>
      <c r="AE80" s="40"/>
      <c r="AF80" s="40"/>
      <c r="AG80" s="83">
        <f t="shared" si="3"/>
        <v>0.77265602520790289</v>
      </c>
      <c r="AH80" s="83"/>
      <c r="AI80" s="83"/>
      <c r="AJ80" s="83"/>
      <c r="AK80" s="84"/>
      <c r="AL80" s="41" t="str">
        <f t="shared" si="4"/>
        <v>kolon</v>
      </c>
      <c r="AM80" s="42"/>
      <c r="AN80" s="42"/>
      <c r="AO80" s="42"/>
      <c r="AP80" s="42"/>
      <c r="AQ80" s="80">
        <f t="shared" si="11"/>
        <v>2400</v>
      </c>
      <c r="AR80" s="81"/>
      <c r="AS80" s="81"/>
      <c r="AT80" s="82"/>
      <c r="AU80" s="80" t="str">
        <f t="shared" si="13"/>
        <v/>
      </c>
      <c r="AV80" s="81"/>
      <c r="AW80" s="81"/>
      <c r="AX80" s="82"/>
      <c r="AY80" s="40">
        <f t="shared" si="5"/>
        <v>7.1999999999999998E-3</v>
      </c>
      <c r="AZ80" s="40"/>
      <c r="BA80" s="40"/>
      <c r="BB80" s="40"/>
      <c r="BC80" s="40"/>
      <c r="BD80" s="40"/>
      <c r="BE80" s="83">
        <f t="shared" si="6"/>
        <v>7.4849315938760403</v>
      </c>
      <c r="BF80" s="83"/>
      <c r="BG80" s="83"/>
      <c r="BH80" s="83"/>
      <c r="BI80" s="83"/>
      <c r="BJ80" s="32" t="str">
        <f t="shared" si="7"/>
        <v>SS</v>
      </c>
      <c r="BK80" s="33" t="str">
        <f t="shared" si="8"/>
        <v>SS</v>
      </c>
      <c r="BL80" s="4" t="str">
        <f t="shared" si="12"/>
        <v/>
      </c>
    </row>
    <row r="81" spans="2:64">
      <c r="B81" s="8"/>
      <c r="C81" s="95"/>
      <c r="D81" s="95"/>
      <c r="E81" s="11" t="str">
        <f t="shared" si="9"/>
        <v>P</v>
      </c>
      <c r="F81" s="36">
        <v>126</v>
      </c>
      <c r="G81" s="37"/>
      <c r="H81" s="38">
        <v>375</v>
      </c>
      <c r="I81" s="38"/>
      <c r="J81" s="38"/>
      <c r="K81" s="38">
        <v>50</v>
      </c>
      <c r="L81" s="38"/>
      <c r="M81" s="39"/>
      <c r="N81" s="77" t="str">
        <f t="shared" si="0"/>
        <v>perde</v>
      </c>
      <c r="O81" s="42"/>
      <c r="P81" s="42"/>
      <c r="Q81" s="42"/>
      <c r="R81" s="42"/>
      <c r="S81" s="80" t="str">
        <f t="shared" si="10"/>
        <v/>
      </c>
      <c r="T81" s="81"/>
      <c r="U81" s="81"/>
      <c r="V81" s="82"/>
      <c r="W81" s="80">
        <f t="shared" si="1"/>
        <v>18750</v>
      </c>
      <c r="X81" s="81"/>
      <c r="Y81" s="81"/>
      <c r="Z81" s="82"/>
      <c r="AA81" s="40">
        <f t="shared" si="2"/>
        <v>2.197265625</v>
      </c>
      <c r="AB81" s="40"/>
      <c r="AC81" s="40"/>
      <c r="AD81" s="40"/>
      <c r="AE81" s="40"/>
      <c r="AF81" s="40"/>
      <c r="AG81" s="83">
        <f t="shared" si="3"/>
        <v>530.54078879326823</v>
      </c>
      <c r="AH81" s="83"/>
      <c r="AI81" s="83"/>
      <c r="AJ81" s="83"/>
      <c r="AK81" s="84"/>
      <c r="AL81" s="41" t="str">
        <f t="shared" si="4"/>
        <v>kolon</v>
      </c>
      <c r="AM81" s="42"/>
      <c r="AN81" s="42"/>
      <c r="AO81" s="42"/>
      <c r="AP81" s="42"/>
      <c r="AQ81" s="80" t="str">
        <f t="shared" si="11"/>
        <v/>
      </c>
      <c r="AR81" s="81"/>
      <c r="AS81" s="81"/>
      <c r="AT81" s="82"/>
      <c r="AU81" s="80" t="str">
        <f t="shared" si="13"/>
        <v/>
      </c>
      <c r="AV81" s="81"/>
      <c r="AW81" s="81"/>
      <c r="AX81" s="82"/>
      <c r="AY81" s="40">
        <f t="shared" si="5"/>
        <v>3.90625E-2</v>
      </c>
      <c r="AZ81" s="40"/>
      <c r="BA81" s="40"/>
      <c r="BB81" s="40"/>
      <c r="BC81" s="40"/>
      <c r="BD81" s="40"/>
      <c r="BE81" s="83">
        <f t="shared" si="6"/>
        <v>40.608352831358729</v>
      </c>
      <c r="BF81" s="83"/>
      <c r="BG81" s="83"/>
      <c r="BH81" s="83"/>
      <c r="BI81" s="83"/>
      <c r="BJ81" s="32" t="str">
        <f t="shared" si="7"/>
        <v>PP</v>
      </c>
      <c r="BK81" s="33" t="str">
        <f t="shared" si="8"/>
        <v>PS</v>
      </c>
      <c r="BL81" s="4" t="str">
        <f t="shared" si="12"/>
        <v/>
      </c>
    </row>
    <row r="82" spans="2:64">
      <c r="B82" s="8"/>
      <c r="C82" s="95"/>
      <c r="D82" s="95"/>
      <c r="E82" s="11" t="str">
        <f t="shared" si="9"/>
        <v>S</v>
      </c>
      <c r="F82" s="36">
        <v>127</v>
      </c>
      <c r="G82" s="37"/>
      <c r="H82" s="38">
        <v>55</v>
      </c>
      <c r="I82" s="38"/>
      <c r="J82" s="38"/>
      <c r="K82" s="38">
        <v>60</v>
      </c>
      <c r="L82" s="38"/>
      <c r="M82" s="39"/>
      <c r="N82" s="77" t="str">
        <f t="shared" si="0"/>
        <v>kolon</v>
      </c>
      <c r="O82" s="42"/>
      <c r="P82" s="42"/>
      <c r="Q82" s="42"/>
      <c r="R82" s="42"/>
      <c r="S82" s="80">
        <f t="shared" si="10"/>
        <v>3300</v>
      </c>
      <c r="T82" s="81"/>
      <c r="U82" s="81"/>
      <c r="V82" s="82"/>
      <c r="W82" s="80" t="str">
        <f t="shared" si="1"/>
        <v/>
      </c>
      <c r="X82" s="81"/>
      <c r="Y82" s="81"/>
      <c r="Z82" s="82"/>
      <c r="AA82" s="40">
        <f t="shared" si="2"/>
        <v>8.3187499999999998E-3</v>
      </c>
      <c r="AB82" s="40"/>
      <c r="AC82" s="40"/>
      <c r="AD82" s="40"/>
      <c r="AE82" s="40"/>
      <c r="AF82" s="40"/>
      <c r="AG82" s="83">
        <f t="shared" si="3"/>
        <v>2.0086038467807006</v>
      </c>
      <c r="AH82" s="83"/>
      <c r="AI82" s="83"/>
      <c r="AJ82" s="83"/>
      <c r="AK82" s="84"/>
      <c r="AL82" s="41" t="str">
        <f t="shared" si="4"/>
        <v>kolon</v>
      </c>
      <c r="AM82" s="42"/>
      <c r="AN82" s="42"/>
      <c r="AO82" s="42"/>
      <c r="AP82" s="42"/>
      <c r="AQ82" s="80">
        <f t="shared" si="11"/>
        <v>3300</v>
      </c>
      <c r="AR82" s="81"/>
      <c r="AS82" s="81"/>
      <c r="AT82" s="82"/>
      <c r="AU82" s="80" t="str">
        <f t="shared" si="13"/>
        <v/>
      </c>
      <c r="AV82" s="81"/>
      <c r="AW82" s="81"/>
      <c r="AX82" s="82"/>
      <c r="AY82" s="40">
        <f t="shared" si="5"/>
        <v>9.9000000000000008E-3</v>
      </c>
      <c r="AZ82" s="40"/>
      <c r="BA82" s="40"/>
      <c r="BB82" s="40"/>
      <c r="BC82" s="40"/>
      <c r="BD82" s="40"/>
      <c r="BE82" s="83">
        <f t="shared" si="6"/>
        <v>10.291780941579558</v>
      </c>
      <c r="BF82" s="83"/>
      <c r="BG82" s="83"/>
      <c r="BH82" s="83"/>
      <c r="BI82" s="83"/>
      <c r="BJ82" s="32" t="str">
        <f t="shared" si="7"/>
        <v>SS</v>
      </c>
      <c r="BK82" s="33" t="str">
        <f t="shared" si="8"/>
        <v>SS</v>
      </c>
      <c r="BL82" s="4" t="str">
        <f t="shared" si="12"/>
        <v/>
      </c>
    </row>
    <row r="83" spans="2:64">
      <c r="B83" s="8"/>
      <c r="C83" s="95"/>
      <c r="D83" s="95"/>
      <c r="E83" s="11" t="str">
        <f t="shared" si="9"/>
        <v>S</v>
      </c>
      <c r="F83" s="36">
        <v>128</v>
      </c>
      <c r="G83" s="37"/>
      <c r="H83" s="38">
        <v>45</v>
      </c>
      <c r="I83" s="38"/>
      <c r="J83" s="38"/>
      <c r="K83" s="38">
        <v>30</v>
      </c>
      <c r="L83" s="38"/>
      <c r="M83" s="39"/>
      <c r="N83" s="77" t="str">
        <f t="shared" si="0"/>
        <v>kolon</v>
      </c>
      <c r="O83" s="42"/>
      <c r="P83" s="42"/>
      <c r="Q83" s="42"/>
      <c r="R83" s="42"/>
      <c r="S83" s="80">
        <f t="shared" si="10"/>
        <v>1350</v>
      </c>
      <c r="T83" s="81"/>
      <c r="U83" s="81"/>
      <c r="V83" s="82"/>
      <c r="W83" s="80" t="str">
        <f t="shared" si="1"/>
        <v/>
      </c>
      <c r="X83" s="81"/>
      <c r="Y83" s="81"/>
      <c r="Z83" s="82"/>
      <c r="AA83" s="40">
        <f t="shared" si="2"/>
        <v>2.2781250000000002E-3</v>
      </c>
      <c r="AB83" s="40"/>
      <c r="AC83" s="40"/>
      <c r="AD83" s="40"/>
      <c r="AE83" s="40"/>
      <c r="AF83" s="40"/>
      <c r="AG83" s="83">
        <f t="shared" si="3"/>
        <v>0.55006468982086054</v>
      </c>
      <c r="AH83" s="83"/>
      <c r="AI83" s="83"/>
      <c r="AJ83" s="83"/>
      <c r="AK83" s="84"/>
      <c r="AL83" s="41" t="str">
        <f t="shared" si="4"/>
        <v>kolon</v>
      </c>
      <c r="AM83" s="42"/>
      <c r="AN83" s="42"/>
      <c r="AO83" s="42"/>
      <c r="AP83" s="42"/>
      <c r="AQ83" s="80">
        <f t="shared" si="11"/>
        <v>1350</v>
      </c>
      <c r="AR83" s="81"/>
      <c r="AS83" s="81"/>
      <c r="AT83" s="82"/>
      <c r="AU83" s="80" t="str">
        <f t="shared" si="13"/>
        <v/>
      </c>
      <c r="AV83" s="81"/>
      <c r="AW83" s="81"/>
      <c r="AX83" s="82"/>
      <c r="AY83" s="40">
        <f t="shared" si="5"/>
        <v>1.0124999999999999E-3</v>
      </c>
      <c r="AZ83" s="40"/>
      <c r="BA83" s="40"/>
      <c r="BB83" s="40"/>
      <c r="BC83" s="40"/>
      <c r="BD83" s="40"/>
      <c r="BE83" s="83">
        <f t="shared" si="6"/>
        <v>1.0525685053888183</v>
      </c>
      <c r="BF83" s="83"/>
      <c r="BG83" s="83"/>
      <c r="BH83" s="83"/>
      <c r="BI83" s="83"/>
      <c r="BJ83" s="32" t="str">
        <f t="shared" si="7"/>
        <v>SS</v>
      </c>
      <c r="BK83" s="33" t="str">
        <f t="shared" si="8"/>
        <v>SS</v>
      </c>
      <c r="BL83" s="4" t="str">
        <f t="shared" si="12"/>
        <v/>
      </c>
    </row>
    <row r="84" spans="2:64">
      <c r="B84" s="8"/>
      <c r="C84" s="95"/>
      <c r="D84" s="95"/>
      <c r="E84" s="11" t="str">
        <f t="shared" si="9"/>
        <v>P</v>
      </c>
      <c r="F84" s="36">
        <v>129</v>
      </c>
      <c r="G84" s="37"/>
      <c r="H84" s="38">
        <v>30</v>
      </c>
      <c r="I84" s="38"/>
      <c r="J84" s="38"/>
      <c r="K84" s="38">
        <v>190</v>
      </c>
      <c r="L84" s="38"/>
      <c r="M84" s="39"/>
      <c r="N84" s="77" t="str">
        <f t="shared" si="0"/>
        <v>kolon</v>
      </c>
      <c r="O84" s="42"/>
      <c r="P84" s="42"/>
      <c r="Q84" s="42"/>
      <c r="R84" s="42"/>
      <c r="S84" s="80" t="str">
        <f t="shared" si="10"/>
        <v/>
      </c>
      <c r="T84" s="81"/>
      <c r="U84" s="81"/>
      <c r="V84" s="82"/>
      <c r="W84" s="80" t="str">
        <f t="shared" si="1"/>
        <v/>
      </c>
      <c r="X84" s="81"/>
      <c r="Y84" s="81"/>
      <c r="Z84" s="82"/>
      <c r="AA84" s="40">
        <f t="shared" si="2"/>
        <v>4.2750000000000002E-3</v>
      </c>
      <c r="AB84" s="40"/>
      <c r="AC84" s="40"/>
      <c r="AD84" s="40"/>
      <c r="AE84" s="40"/>
      <c r="AF84" s="40"/>
      <c r="AG84" s="83">
        <f t="shared" si="3"/>
        <v>1.0322201586761828</v>
      </c>
      <c r="AH84" s="83"/>
      <c r="AI84" s="83"/>
      <c r="AJ84" s="83"/>
      <c r="AK84" s="84"/>
      <c r="AL84" s="41" t="str">
        <f t="shared" si="4"/>
        <v>perde</v>
      </c>
      <c r="AM84" s="42"/>
      <c r="AN84" s="42"/>
      <c r="AO84" s="42"/>
      <c r="AP84" s="42"/>
      <c r="AQ84" s="80" t="str">
        <f t="shared" si="11"/>
        <v/>
      </c>
      <c r="AR84" s="81"/>
      <c r="AS84" s="81"/>
      <c r="AT84" s="82"/>
      <c r="AU84" s="80">
        <f t="shared" si="13"/>
        <v>5700</v>
      </c>
      <c r="AV84" s="81"/>
      <c r="AW84" s="81"/>
      <c r="AX84" s="82"/>
      <c r="AY84" s="40">
        <f t="shared" si="5"/>
        <v>0.17147499999999999</v>
      </c>
      <c r="AZ84" s="40"/>
      <c r="BA84" s="40"/>
      <c r="BB84" s="40"/>
      <c r="BC84" s="40"/>
      <c r="BD84" s="40"/>
      <c r="BE84" s="83">
        <f t="shared" si="6"/>
        <v>178.26092292498529</v>
      </c>
      <c r="BF84" s="83"/>
      <c r="BG84" s="83"/>
      <c r="BH84" s="83"/>
      <c r="BI84" s="83"/>
      <c r="BJ84" s="32" t="str">
        <f t="shared" si="7"/>
        <v>PS</v>
      </c>
      <c r="BK84" s="33" t="str">
        <f t="shared" si="8"/>
        <v>PP</v>
      </c>
      <c r="BL84" s="4" t="str">
        <f t="shared" si="12"/>
        <v/>
      </c>
    </row>
    <row r="85" spans="2:64">
      <c r="B85" s="8"/>
      <c r="C85" s="95"/>
      <c r="D85" s="95"/>
      <c r="E85" s="11" t="str">
        <f t="shared" si="9"/>
        <v>P</v>
      </c>
      <c r="F85" s="36">
        <v>130</v>
      </c>
      <c r="G85" s="37"/>
      <c r="H85" s="38">
        <v>210</v>
      </c>
      <c r="I85" s="38"/>
      <c r="J85" s="38"/>
      <c r="K85" s="38">
        <v>30</v>
      </c>
      <c r="L85" s="38"/>
      <c r="M85" s="39"/>
      <c r="N85" s="77" t="str">
        <f t="shared" si="0"/>
        <v>perde</v>
      </c>
      <c r="O85" s="42"/>
      <c r="P85" s="42"/>
      <c r="Q85" s="42"/>
      <c r="R85" s="42"/>
      <c r="S85" s="80" t="str">
        <f t="shared" si="10"/>
        <v/>
      </c>
      <c r="T85" s="81"/>
      <c r="U85" s="81"/>
      <c r="V85" s="82"/>
      <c r="W85" s="80">
        <f t="shared" si="1"/>
        <v>6300</v>
      </c>
      <c r="X85" s="81"/>
      <c r="Y85" s="81"/>
      <c r="Z85" s="82"/>
      <c r="AA85" s="40">
        <f t="shared" si="2"/>
        <v>0.23152500000000001</v>
      </c>
      <c r="AB85" s="40"/>
      <c r="AC85" s="40"/>
      <c r="AD85" s="40"/>
      <c r="AE85" s="40"/>
      <c r="AF85" s="40"/>
      <c r="AG85" s="83">
        <f t="shared" si="3"/>
        <v>55.902870698831158</v>
      </c>
      <c r="AH85" s="83"/>
      <c r="AI85" s="83"/>
      <c r="AJ85" s="83"/>
      <c r="AK85" s="84"/>
      <c r="AL85" s="41" t="str">
        <f t="shared" si="4"/>
        <v>kolon</v>
      </c>
      <c r="AM85" s="42"/>
      <c r="AN85" s="42"/>
      <c r="AO85" s="42"/>
      <c r="AP85" s="42"/>
      <c r="AQ85" s="80" t="str">
        <f t="shared" si="11"/>
        <v/>
      </c>
      <c r="AR85" s="81"/>
      <c r="AS85" s="81"/>
      <c r="AT85" s="82"/>
      <c r="AU85" s="80" t="str">
        <f t="shared" si="13"/>
        <v/>
      </c>
      <c r="AV85" s="81"/>
      <c r="AW85" s="81"/>
      <c r="AX85" s="82"/>
      <c r="AY85" s="40">
        <f t="shared" si="5"/>
        <v>4.725E-3</v>
      </c>
      <c r="AZ85" s="40"/>
      <c r="BA85" s="40"/>
      <c r="BB85" s="40"/>
      <c r="BC85" s="40"/>
      <c r="BD85" s="40"/>
      <c r="BE85" s="83">
        <f t="shared" si="6"/>
        <v>4.9119863584811521</v>
      </c>
      <c r="BF85" s="83"/>
      <c r="BG85" s="83"/>
      <c r="BH85" s="83"/>
      <c r="BI85" s="83"/>
      <c r="BJ85" s="32" t="str">
        <f t="shared" si="7"/>
        <v>PP</v>
      </c>
      <c r="BK85" s="33" t="str">
        <f t="shared" si="8"/>
        <v>PS</v>
      </c>
      <c r="BL85" s="4" t="str">
        <f t="shared" si="12"/>
        <v/>
      </c>
    </row>
    <row r="86" spans="2:64">
      <c r="B86" s="8"/>
      <c r="C86" s="95"/>
      <c r="D86" s="95"/>
      <c r="E86" s="11" t="str">
        <f t="shared" si="9"/>
        <v/>
      </c>
      <c r="F86" s="36"/>
      <c r="G86" s="37"/>
      <c r="H86" s="38"/>
      <c r="I86" s="38"/>
      <c r="J86" s="38"/>
      <c r="K86" s="38"/>
      <c r="L86" s="38"/>
      <c r="M86" s="39"/>
      <c r="N86" s="77" t="str">
        <f t="shared" si="0"/>
        <v/>
      </c>
      <c r="O86" s="42"/>
      <c r="P86" s="42"/>
      <c r="Q86" s="42"/>
      <c r="R86" s="42"/>
      <c r="S86" s="80" t="str">
        <f t="shared" si="10"/>
        <v/>
      </c>
      <c r="T86" s="81"/>
      <c r="U86" s="81"/>
      <c r="V86" s="82"/>
      <c r="W86" s="80" t="str">
        <f t="shared" si="1"/>
        <v/>
      </c>
      <c r="X86" s="81"/>
      <c r="Y86" s="81"/>
      <c r="Z86" s="82"/>
      <c r="AA86" s="40" t="str">
        <f t="shared" si="2"/>
        <v/>
      </c>
      <c r="AB86" s="40"/>
      <c r="AC86" s="40"/>
      <c r="AD86" s="40"/>
      <c r="AE86" s="40"/>
      <c r="AF86" s="40"/>
      <c r="AG86" s="83" t="str">
        <f t="shared" si="3"/>
        <v/>
      </c>
      <c r="AH86" s="83"/>
      <c r="AI86" s="83"/>
      <c r="AJ86" s="83"/>
      <c r="AK86" s="84"/>
      <c r="AL86" s="41" t="str">
        <f t="shared" si="4"/>
        <v/>
      </c>
      <c r="AM86" s="42"/>
      <c r="AN86" s="42"/>
      <c r="AO86" s="42"/>
      <c r="AP86" s="42"/>
      <c r="AQ86" s="80" t="str">
        <f t="shared" si="11"/>
        <v/>
      </c>
      <c r="AR86" s="81"/>
      <c r="AS86" s="81"/>
      <c r="AT86" s="82"/>
      <c r="AU86" s="80" t="str">
        <f t="shared" si="13"/>
        <v/>
      </c>
      <c r="AV86" s="81"/>
      <c r="AW86" s="81"/>
      <c r="AX86" s="82"/>
      <c r="AY86" s="40" t="str">
        <f t="shared" si="5"/>
        <v/>
      </c>
      <c r="AZ86" s="40"/>
      <c r="BA86" s="40"/>
      <c r="BB86" s="40"/>
      <c r="BC86" s="40"/>
      <c r="BD86" s="40"/>
      <c r="BE86" s="83" t="str">
        <f t="shared" si="6"/>
        <v/>
      </c>
      <c r="BF86" s="83"/>
      <c r="BG86" s="83"/>
      <c r="BH86" s="83"/>
      <c r="BI86" s="83"/>
      <c r="BJ86" s="32" t="str">
        <f t="shared" si="7"/>
        <v/>
      </c>
      <c r="BK86" s="33" t="str">
        <f t="shared" si="8"/>
        <v/>
      </c>
      <c r="BL86" s="4" t="str">
        <f t="shared" si="12"/>
        <v/>
      </c>
    </row>
    <row r="87" spans="2:64">
      <c r="B87" s="8"/>
      <c r="C87" s="95"/>
      <c r="D87" s="95"/>
      <c r="E87" s="11" t="str">
        <f t="shared" si="9"/>
        <v/>
      </c>
      <c r="F87" s="36"/>
      <c r="G87" s="37"/>
      <c r="H87" s="38"/>
      <c r="I87" s="38"/>
      <c r="J87" s="38"/>
      <c r="K87" s="38"/>
      <c r="L87" s="38"/>
      <c r="M87" s="39"/>
      <c r="N87" s="77" t="str">
        <f t="shared" si="0"/>
        <v/>
      </c>
      <c r="O87" s="42"/>
      <c r="P87" s="42"/>
      <c r="Q87" s="42"/>
      <c r="R87" s="42"/>
      <c r="S87" s="80" t="str">
        <f t="shared" si="10"/>
        <v/>
      </c>
      <c r="T87" s="81"/>
      <c r="U87" s="81"/>
      <c r="V87" s="82"/>
      <c r="W87" s="80" t="str">
        <f t="shared" si="1"/>
        <v/>
      </c>
      <c r="X87" s="81"/>
      <c r="Y87" s="81"/>
      <c r="Z87" s="82"/>
      <c r="AA87" s="40" t="str">
        <f t="shared" si="2"/>
        <v/>
      </c>
      <c r="AB87" s="40"/>
      <c r="AC87" s="40"/>
      <c r="AD87" s="40"/>
      <c r="AE87" s="40"/>
      <c r="AF87" s="40"/>
      <c r="AG87" s="83" t="str">
        <f t="shared" si="3"/>
        <v/>
      </c>
      <c r="AH87" s="83"/>
      <c r="AI87" s="83"/>
      <c r="AJ87" s="83"/>
      <c r="AK87" s="84"/>
      <c r="AL87" s="41" t="str">
        <f t="shared" si="4"/>
        <v/>
      </c>
      <c r="AM87" s="42"/>
      <c r="AN87" s="42"/>
      <c r="AO87" s="42"/>
      <c r="AP87" s="42"/>
      <c r="AQ87" s="80" t="str">
        <f t="shared" si="11"/>
        <v/>
      </c>
      <c r="AR87" s="81"/>
      <c r="AS87" s="81"/>
      <c r="AT87" s="82"/>
      <c r="AU87" s="80" t="str">
        <f t="shared" si="13"/>
        <v/>
      </c>
      <c r="AV87" s="81"/>
      <c r="AW87" s="81"/>
      <c r="AX87" s="82"/>
      <c r="AY87" s="40" t="str">
        <f t="shared" si="5"/>
        <v/>
      </c>
      <c r="AZ87" s="40"/>
      <c r="BA87" s="40"/>
      <c r="BB87" s="40"/>
      <c r="BC87" s="40"/>
      <c r="BD87" s="40"/>
      <c r="BE87" s="83" t="str">
        <f t="shared" si="6"/>
        <v/>
      </c>
      <c r="BF87" s="83"/>
      <c r="BG87" s="83"/>
      <c r="BH87" s="83"/>
      <c r="BI87" s="83"/>
      <c r="BJ87" s="32" t="str">
        <f t="shared" si="7"/>
        <v/>
      </c>
      <c r="BK87" s="33" t="str">
        <f t="shared" si="8"/>
        <v/>
      </c>
      <c r="BL87" s="4" t="str">
        <f t="shared" si="12"/>
        <v/>
      </c>
    </row>
    <row r="88" spans="2:64">
      <c r="B88" s="8"/>
      <c r="C88" s="95"/>
      <c r="D88" s="95"/>
      <c r="E88" s="11" t="str">
        <f t="shared" si="9"/>
        <v/>
      </c>
      <c r="F88" s="36"/>
      <c r="G88" s="37"/>
      <c r="H88" s="38"/>
      <c r="I88" s="38"/>
      <c r="J88" s="38"/>
      <c r="K88" s="38"/>
      <c r="L88" s="38"/>
      <c r="M88" s="39"/>
      <c r="N88" s="77" t="str">
        <f t="shared" si="0"/>
        <v/>
      </c>
      <c r="O88" s="42"/>
      <c r="P88" s="42"/>
      <c r="Q88" s="42"/>
      <c r="R88" s="42"/>
      <c r="S88" s="80" t="str">
        <f t="shared" si="10"/>
        <v/>
      </c>
      <c r="T88" s="81"/>
      <c r="U88" s="81"/>
      <c r="V88" s="82"/>
      <c r="W88" s="80" t="str">
        <f t="shared" si="1"/>
        <v/>
      </c>
      <c r="X88" s="81"/>
      <c r="Y88" s="81"/>
      <c r="Z88" s="82"/>
      <c r="AA88" s="40" t="str">
        <f t="shared" si="2"/>
        <v/>
      </c>
      <c r="AB88" s="40"/>
      <c r="AC88" s="40"/>
      <c r="AD88" s="40"/>
      <c r="AE88" s="40"/>
      <c r="AF88" s="40"/>
      <c r="AG88" s="83" t="str">
        <f t="shared" si="3"/>
        <v/>
      </c>
      <c r="AH88" s="83"/>
      <c r="AI88" s="83"/>
      <c r="AJ88" s="83"/>
      <c r="AK88" s="84"/>
      <c r="AL88" s="41" t="str">
        <f t="shared" si="4"/>
        <v/>
      </c>
      <c r="AM88" s="42"/>
      <c r="AN88" s="42"/>
      <c r="AO88" s="42"/>
      <c r="AP88" s="42"/>
      <c r="AQ88" s="80" t="str">
        <f t="shared" si="11"/>
        <v/>
      </c>
      <c r="AR88" s="81"/>
      <c r="AS88" s="81"/>
      <c r="AT88" s="82"/>
      <c r="AU88" s="80" t="str">
        <f t="shared" si="13"/>
        <v/>
      </c>
      <c r="AV88" s="81"/>
      <c r="AW88" s="81"/>
      <c r="AX88" s="82"/>
      <c r="AY88" s="40" t="str">
        <f t="shared" si="5"/>
        <v/>
      </c>
      <c r="AZ88" s="40"/>
      <c r="BA88" s="40"/>
      <c r="BB88" s="40"/>
      <c r="BC88" s="40"/>
      <c r="BD88" s="40"/>
      <c r="BE88" s="83" t="str">
        <f t="shared" si="6"/>
        <v/>
      </c>
      <c r="BF88" s="83"/>
      <c r="BG88" s="83"/>
      <c r="BH88" s="83"/>
      <c r="BI88" s="83"/>
      <c r="BJ88" s="32" t="str">
        <f t="shared" si="7"/>
        <v/>
      </c>
      <c r="BK88" s="33" t="str">
        <f t="shared" si="8"/>
        <v/>
      </c>
      <c r="BL88" s="4" t="str">
        <f t="shared" si="12"/>
        <v/>
      </c>
    </row>
    <row r="89" spans="2:64">
      <c r="B89" s="8"/>
      <c r="C89" s="95"/>
      <c r="D89" s="95"/>
      <c r="E89" s="11" t="str">
        <f t="shared" si="9"/>
        <v/>
      </c>
      <c r="F89" s="36"/>
      <c r="G89" s="37"/>
      <c r="H89" s="38"/>
      <c r="I89" s="38"/>
      <c r="J89" s="38"/>
      <c r="K89" s="38"/>
      <c r="L89" s="38"/>
      <c r="M89" s="39"/>
      <c r="N89" s="77" t="str">
        <f t="shared" si="0"/>
        <v/>
      </c>
      <c r="O89" s="42"/>
      <c r="P89" s="42"/>
      <c r="Q89" s="42"/>
      <c r="R89" s="42"/>
      <c r="S89" s="80" t="str">
        <f t="shared" si="10"/>
        <v/>
      </c>
      <c r="T89" s="81"/>
      <c r="U89" s="81"/>
      <c r="V89" s="82"/>
      <c r="W89" s="80" t="str">
        <f t="shared" si="1"/>
        <v/>
      </c>
      <c r="X89" s="81"/>
      <c r="Y89" s="81"/>
      <c r="Z89" s="82"/>
      <c r="AA89" s="40" t="str">
        <f t="shared" si="2"/>
        <v/>
      </c>
      <c r="AB89" s="40"/>
      <c r="AC89" s="40"/>
      <c r="AD89" s="40"/>
      <c r="AE89" s="40"/>
      <c r="AF89" s="40"/>
      <c r="AG89" s="83" t="str">
        <f t="shared" si="3"/>
        <v/>
      </c>
      <c r="AH89" s="83"/>
      <c r="AI89" s="83"/>
      <c r="AJ89" s="83"/>
      <c r="AK89" s="84"/>
      <c r="AL89" s="41" t="str">
        <f t="shared" si="4"/>
        <v/>
      </c>
      <c r="AM89" s="42"/>
      <c r="AN89" s="42"/>
      <c r="AO89" s="42"/>
      <c r="AP89" s="42"/>
      <c r="AQ89" s="80" t="str">
        <f t="shared" si="11"/>
        <v/>
      </c>
      <c r="AR89" s="81"/>
      <c r="AS89" s="81"/>
      <c r="AT89" s="82"/>
      <c r="AU89" s="80" t="str">
        <f t="shared" si="13"/>
        <v/>
      </c>
      <c r="AV89" s="81"/>
      <c r="AW89" s="81"/>
      <c r="AX89" s="82"/>
      <c r="AY89" s="40" t="str">
        <f t="shared" si="5"/>
        <v/>
      </c>
      <c r="AZ89" s="40"/>
      <c r="BA89" s="40"/>
      <c r="BB89" s="40"/>
      <c r="BC89" s="40"/>
      <c r="BD89" s="40"/>
      <c r="BE89" s="83" t="str">
        <f t="shared" si="6"/>
        <v/>
      </c>
      <c r="BF89" s="83"/>
      <c r="BG89" s="83"/>
      <c r="BH89" s="83"/>
      <c r="BI89" s="83"/>
      <c r="BJ89" s="32" t="str">
        <f t="shared" si="7"/>
        <v/>
      </c>
      <c r="BK89" s="33" t="str">
        <f t="shared" si="8"/>
        <v/>
      </c>
      <c r="BL89" s="4" t="str">
        <f t="shared" si="12"/>
        <v/>
      </c>
    </row>
    <row r="90" spans="2:64">
      <c r="B90" s="8"/>
      <c r="C90" s="95"/>
      <c r="D90" s="95"/>
      <c r="E90" s="11" t="str">
        <f t="shared" si="9"/>
        <v/>
      </c>
      <c r="F90" s="36"/>
      <c r="G90" s="37"/>
      <c r="H90" s="38"/>
      <c r="I90" s="38"/>
      <c r="J90" s="38"/>
      <c r="K90" s="38"/>
      <c r="L90" s="38"/>
      <c r="M90" s="39"/>
      <c r="N90" s="77" t="str">
        <f t="shared" si="0"/>
        <v/>
      </c>
      <c r="O90" s="42"/>
      <c r="P90" s="42"/>
      <c r="Q90" s="42"/>
      <c r="R90" s="42"/>
      <c r="S90" s="80" t="str">
        <f t="shared" si="10"/>
        <v/>
      </c>
      <c r="T90" s="81"/>
      <c r="U90" s="81"/>
      <c r="V90" s="82"/>
      <c r="W90" s="80" t="str">
        <f t="shared" si="1"/>
        <v/>
      </c>
      <c r="X90" s="81"/>
      <c r="Y90" s="81"/>
      <c r="Z90" s="82"/>
      <c r="AA90" s="40" t="str">
        <f t="shared" si="2"/>
        <v/>
      </c>
      <c r="AB90" s="40"/>
      <c r="AC90" s="40"/>
      <c r="AD90" s="40"/>
      <c r="AE90" s="40"/>
      <c r="AF90" s="40"/>
      <c r="AG90" s="83" t="str">
        <f t="shared" si="3"/>
        <v/>
      </c>
      <c r="AH90" s="83"/>
      <c r="AI90" s="83"/>
      <c r="AJ90" s="83"/>
      <c r="AK90" s="84"/>
      <c r="AL90" s="41" t="str">
        <f t="shared" si="4"/>
        <v/>
      </c>
      <c r="AM90" s="42"/>
      <c r="AN90" s="42"/>
      <c r="AO90" s="42"/>
      <c r="AP90" s="42"/>
      <c r="AQ90" s="80" t="str">
        <f t="shared" si="11"/>
        <v/>
      </c>
      <c r="AR90" s="81"/>
      <c r="AS90" s="81"/>
      <c r="AT90" s="82"/>
      <c r="AU90" s="80" t="str">
        <f t="shared" si="13"/>
        <v/>
      </c>
      <c r="AV90" s="81"/>
      <c r="AW90" s="81"/>
      <c r="AX90" s="82"/>
      <c r="AY90" s="40" t="str">
        <f t="shared" si="5"/>
        <v/>
      </c>
      <c r="AZ90" s="40"/>
      <c r="BA90" s="40"/>
      <c r="BB90" s="40"/>
      <c r="BC90" s="40"/>
      <c r="BD90" s="40"/>
      <c r="BE90" s="83" t="str">
        <f t="shared" si="6"/>
        <v/>
      </c>
      <c r="BF90" s="83"/>
      <c r="BG90" s="83"/>
      <c r="BH90" s="83"/>
      <c r="BI90" s="83"/>
      <c r="BJ90" s="32" t="str">
        <f t="shared" si="7"/>
        <v/>
      </c>
      <c r="BK90" s="33" t="str">
        <f t="shared" si="8"/>
        <v/>
      </c>
      <c r="BL90" s="4" t="str">
        <f t="shared" si="12"/>
        <v/>
      </c>
    </row>
    <row r="91" spans="2:64">
      <c r="B91" s="8"/>
      <c r="C91" s="95"/>
      <c r="D91" s="95"/>
      <c r="E91" s="11" t="str">
        <f t="shared" si="9"/>
        <v/>
      </c>
      <c r="F91" s="36"/>
      <c r="G91" s="37"/>
      <c r="H91" s="38"/>
      <c r="I91" s="38"/>
      <c r="J91" s="38"/>
      <c r="K91" s="38"/>
      <c r="L91" s="38"/>
      <c r="M91" s="39"/>
      <c r="N91" s="77" t="str">
        <f t="shared" si="0"/>
        <v/>
      </c>
      <c r="O91" s="42"/>
      <c r="P91" s="42"/>
      <c r="Q91" s="42"/>
      <c r="R91" s="42"/>
      <c r="S91" s="80" t="str">
        <f t="shared" si="10"/>
        <v/>
      </c>
      <c r="T91" s="81"/>
      <c r="U91" s="81"/>
      <c r="V91" s="82"/>
      <c r="W91" s="80" t="str">
        <f t="shared" si="1"/>
        <v/>
      </c>
      <c r="X91" s="81"/>
      <c r="Y91" s="81"/>
      <c r="Z91" s="82"/>
      <c r="AA91" s="40" t="str">
        <f t="shared" si="2"/>
        <v/>
      </c>
      <c r="AB91" s="40"/>
      <c r="AC91" s="40"/>
      <c r="AD91" s="40"/>
      <c r="AE91" s="40"/>
      <c r="AF91" s="40"/>
      <c r="AG91" s="83" t="str">
        <f t="shared" si="3"/>
        <v/>
      </c>
      <c r="AH91" s="83"/>
      <c r="AI91" s="83"/>
      <c r="AJ91" s="83"/>
      <c r="AK91" s="84"/>
      <c r="AL91" s="41" t="str">
        <f t="shared" si="4"/>
        <v/>
      </c>
      <c r="AM91" s="42"/>
      <c r="AN91" s="42"/>
      <c r="AO91" s="42"/>
      <c r="AP91" s="42"/>
      <c r="AQ91" s="80" t="str">
        <f t="shared" si="11"/>
        <v/>
      </c>
      <c r="AR91" s="81"/>
      <c r="AS91" s="81"/>
      <c r="AT91" s="82"/>
      <c r="AU91" s="80" t="str">
        <f t="shared" si="13"/>
        <v/>
      </c>
      <c r="AV91" s="81"/>
      <c r="AW91" s="81"/>
      <c r="AX91" s="82"/>
      <c r="AY91" s="40" t="str">
        <f t="shared" si="5"/>
        <v/>
      </c>
      <c r="AZ91" s="40"/>
      <c r="BA91" s="40"/>
      <c r="BB91" s="40"/>
      <c r="BC91" s="40"/>
      <c r="BD91" s="40"/>
      <c r="BE91" s="83" t="str">
        <f t="shared" si="6"/>
        <v/>
      </c>
      <c r="BF91" s="83"/>
      <c r="BG91" s="83"/>
      <c r="BH91" s="83"/>
      <c r="BI91" s="83"/>
      <c r="BJ91" s="32" t="str">
        <f t="shared" si="7"/>
        <v/>
      </c>
      <c r="BK91" s="33" t="str">
        <f t="shared" si="8"/>
        <v/>
      </c>
      <c r="BL91" s="4" t="str">
        <f t="shared" si="12"/>
        <v/>
      </c>
    </row>
    <row r="92" spans="2:64">
      <c r="B92" s="8"/>
      <c r="C92" s="95"/>
      <c r="D92" s="95"/>
      <c r="E92" s="11" t="str">
        <f t="shared" si="9"/>
        <v/>
      </c>
      <c r="F92" s="36"/>
      <c r="G92" s="37"/>
      <c r="H92" s="38"/>
      <c r="I92" s="38"/>
      <c r="J92" s="38"/>
      <c r="K92" s="38"/>
      <c r="L92" s="38"/>
      <c r="M92" s="39"/>
      <c r="N92" s="77" t="str">
        <f t="shared" si="0"/>
        <v/>
      </c>
      <c r="O92" s="42"/>
      <c r="P92" s="42"/>
      <c r="Q92" s="42"/>
      <c r="R92" s="42"/>
      <c r="S92" s="80" t="str">
        <f t="shared" si="10"/>
        <v/>
      </c>
      <c r="T92" s="81"/>
      <c r="U92" s="81"/>
      <c r="V92" s="82"/>
      <c r="W92" s="80" t="str">
        <f t="shared" si="1"/>
        <v/>
      </c>
      <c r="X92" s="81"/>
      <c r="Y92" s="81"/>
      <c r="Z92" s="82"/>
      <c r="AA92" s="40" t="str">
        <f t="shared" si="2"/>
        <v/>
      </c>
      <c r="AB92" s="40"/>
      <c r="AC92" s="40"/>
      <c r="AD92" s="40"/>
      <c r="AE92" s="40"/>
      <c r="AF92" s="40"/>
      <c r="AG92" s="83" t="str">
        <f t="shared" si="3"/>
        <v/>
      </c>
      <c r="AH92" s="83"/>
      <c r="AI92" s="83"/>
      <c r="AJ92" s="83"/>
      <c r="AK92" s="84"/>
      <c r="AL92" s="41" t="str">
        <f t="shared" si="4"/>
        <v/>
      </c>
      <c r="AM92" s="42"/>
      <c r="AN92" s="42"/>
      <c r="AO92" s="42"/>
      <c r="AP92" s="42"/>
      <c r="AQ92" s="80" t="str">
        <f t="shared" si="11"/>
        <v/>
      </c>
      <c r="AR92" s="81"/>
      <c r="AS92" s="81"/>
      <c r="AT92" s="82"/>
      <c r="AU92" s="80" t="str">
        <f t="shared" si="13"/>
        <v/>
      </c>
      <c r="AV92" s="81"/>
      <c r="AW92" s="81"/>
      <c r="AX92" s="82"/>
      <c r="AY92" s="40" t="str">
        <f t="shared" si="5"/>
        <v/>
      </c>
      <c r="AZ92" s="40"/>
      <c r="BA92" s="40"/>
      <c r="BB92" s="40"/>
      <c r="BC92" s="40"/>
      <c r="BD92" s="40"/>
      <c r="BE92" s="83" t="str">
        <f t="shared" si="6"/>
        <v/>
      </c>
      <c r="BF92" s="83"/>
      <c r="BG92" s="83"/>
      <c r="BH92" s="83"/>
      <c r="BI92" s="83"/>
      <c r="BJ92" s="32" t="str">
        <f t="shared" si="7"/>
        <v/>
      </c>
      <c r="BK92" s="33" t="str">
        <f t="shared" si="8"/>
        <v/>
      </c>
      <c r="BL92" s="4" t="str">
        <f t="shared" si="12"/>
        <v/>
      </c>
    </row>
    <row r="93" spans="2:64">
      <c r="B93" s="8"/>
      <c r="C93" s="95"/>
      <c r="D93" s="95"/>
      <c r="E93" s="11" t="str">
        <f t="shared" si="9"/>
        <v/>
      </c>
      <c r="F93" s="36"/>
      <c r="G93" s="37"/>
      <c r="H93" s="38"/>
      <c r="I93" s="38"/>
      <c r="J93" s="38"/>
      <c r="K93" s="38"/>
      <c r="L93" s="38"/>
      <c r="M93" s="39"/>
      <c r="N93" s="77" t="str">
        <f t="shared" si="0"/>
        <v/>
      </c>
      <c r="O93" s="42"/>
      <c r="P93" s="42"/>
      <c r="Q93" s="42"/>
      <c r="R93" s="42"/>
      <c r="S93" s="80" t="str">
        <f t="shared" si="10"/>
        <v/>
      </c>
      <c r="T93" s="81"/>
      <c r="U93" s="81"/>
      <c r="V93" s="82"/>
      <c r="W93" s="80" t="str">
        <f t="shared" si="1"/>
        <v/>
      </c>
      <c r="X93" s="81"/>
      <c r="Y93" s="81"/>
      <c r="Z93" s="82"/>
      <c r="AA93" s="40" t="str">
        <f t="shared" si="2"/>
        <v/>
      </c>
      <c r="AB93" s="40"/>
      <c r="AC93" s="40"/>
      <c r="AD93" s="40"/>
      <c r="AE93" s="40"/>
      <c r="AF93" s="40"/>
      <c r="AG93" s="83" t="str">
        <f t="shared" si="3"/>
        <v/>
      </c>
      <c r="AH93" s="83"/>
      <c r="AI93" s="83"/>
      <c r="AJ93" s="83"/>
      <c r="AK93" s="84"/>
      <c r="AL93" s="41" t="str">
        <f t="shared" si="4"/>
        <v/>
      </c>
      <c r="AM93" s="42"/>
      <c r="AN93" s="42"/>
      <c r="AO93" s="42"/>
      <c r="AP93" s="42"/>
      <c r="AQ93" s="80" t="str">
        <f t="shared" si="11"/>
        <v/>
      </c>
      <c r="AR93" s="81"/>
      <c r="AS93" s="81"/>
      <c r="AT93" s="82"/>
      <c r="AU93" s="80" t="str">
        <f t="shared" si="13"/>
        <v/>
      </c>
      <c r="AV93" s="81"/>
      <c r="AW93" s="81"/>
      <c r="AX93" s="82"/>
      <c r="AY93" s="40" t="str">
        <f t="shared" si="5"/>
        <v/>
      </c>
      <c r="AZ93" s="40"/>
      <c r="BA93" s="40"/>
      <c r="BB93" s="40"/>
      <c r="BC93" s="40"/>
      <c r="BD93" s="40"/>
      <c r="BE93" s="83" t="str">
        <f t="shared" si="6"/>
        <v/>
      </c>
      <c r="BF93" s="83"/>
      <c r="BG93" s="83"/>
      <c r="BH93" s="83"/>
      <c r="BI93" s="83"/>
      <c r="BJ93" s="32" t="str">
        <f t="shared" si="7"/>
        <v/>
      </c>
      <c r="BK93" s="33" t="str">
        <f t="shared" si="8"/>
        <v/>
      </c>
      <c r="BL93" s="4" t="str">
        <f t="shared" si="12"/>
        <v/>
      </c>
    </row>
    <row r="94" spans="2:64">
      <c r="B94" s="8"/>
      <c r="C94" s="95"/>
      <c r="D94" s="95"/>
      <c r="E94" s="11" t="str">
        <f t="shared" si="9"/>
        <v/>
      </c>
      <c r="F94" s="36"/>
      <c r="G94" s="37"/>
      <c r="H94" s="38"/>
      <c r="I94" s="38"/>
      <c r="J94" s="38"/>
      <c r="K94" s="38"/>
      <c r="L94" s="38"/>
      <c r="M94" s="39"/>
      <c r="N94" s="77" t="str">
        <f t="shared" si="0"/>
        <v/>
      </c>
      <c r="O94" s="42"/>
      <c r="P94" s="42"/>
      <c r="Q94" s="42"/>
      <c r="R94" s="42"/>
      <c r="S94" s="80" t="str">
        <f t="shared" si="10"/>
        <v/>
      </c>
      <c r="T94" s="81"/>
      <c r="U94" s="81"/>
      <c r="V94" s="82"/>
      <c r="W94" s="80" t="str">
        <f t="shared" si="1"/>
        <v/>
      </c>
      <c r="X94" s="81"/>
      <c r="Y94" s="81"/>
      <c r="Z94" s="82"/>
      <c r="AA94" s="40" t="str">
        <f t="shared" si="2"/>
        <v/>
      </c>
      <c r="AB94" s="40"/>
      <c r="AC94" s="40"/>
      <c r="AD94" s="40"/>
      <c r="AE94" s="40"/>
      <c r="AF94" s="40"/>
      <c r="AG94" s="83" t="str">
        <f t="shared" si="3"/>
        <v/>
      </c>
      <c r="AH94" s="83"/>
      <c r="AI94" s="83"/>
      <c r="AJ94" s="83"/>
      <c r="AK94" s="84"/>
      <c r="AL94" s="41" t="str">
        <f t="shared" si="4"/>
        <v/>
      </c>
      <c r="AM94" s="42"/>
      <c r="AN94" s="42"/>
      <c r="AO94" s="42"/>
      <c r="AP94" s="42"/>
      <c r="AQ94" s="80" t="str">
        <f t="shared" si="11"/>
        <v/>
      </c>
      <c r="AR94" s="81"/>
      <c r="AS94" s="81"/>
      <c r="AT94" s="82"/>
      <c r="AU94" s="80" t="str">
        <f t="shared" si="13"/>
        <v/>
      </c>
      <c r="AV94" s="81"/>
      <c r="AW94" s="81"/>
      <c r="AX94" s="82"/>
      <c r="AY94" s="40" t="str">
        <f t="shared" si="5"/>
        <v/>
      </c>
      <c r="AZ94" s="40"/>
      <c r="BA94" s="40"/>
      <c r="BB94" s="40"/>
      <c r="BC94" s="40"/>
      <c r="BD94" s="40"/>
      <c r="BE94" s="83" t="str">
        <f t="shared" si="6"/>
        <v/>
      </c>
      <c r="BF94" s="83"/>
      <c r="BG94" s="83"/>
      <c r="BH94" s="83"/>
      <c r="BI94" s="83"/>
      <c r="BJ94" s="32" t="str">
        <f t="shared" si="7"/>
        <v/>
      </c>
      <c r="BK94" s="33" t="str">
        <f t="shared" si="8"/>
        <v/>
      </c>
      <c r="BL94" s="4" t="str">
        <f t="shared" si="12"/>
        <v/>
      </c>
    </row>
    <row r="95" spans="2:64">
      <c r="B95" s="8"/>
      <c r="C95" s="95"/>
      <c r="D95" s="95"/>
      <c r="E95" s="11" t="str">
        <f t="shared" si="9"/>
        <v/>
      </c>
      <c r="F95" s="36"/>
      <c r="G95" s="37"/>
      <c r="H95" s="38"/>
      <c r="I95" s="38"/>
      <c r="J95" s="38"/>
      <c r="K95" s="38"/>
      <c r="L95" s="38"/>
      <c r="M95" s="39"/>
      <c r="N95" s="77" t="str">
        <f t="shared" si="0"/>
        <v/>
      </c>
      <c r="O95" s="42"/>
      <c r="P95" s="42"/>
      <c r="Q95" s="42"/>
      <c r="R95" s="42"/>
      <c r="S95" s="80" t="str">
        <f t="shared" si="10"/>
        <v/>
      </c>
      <c r="T95" s="81"/>
      <c r="U95" s="81"/>
      <c r="V95" s="82"/>
      <c r="W95" s="80" t="str">
        <f t="shared" si="1"/>
        <v/>
      </c>
      <c r="X95" s="81"/>
      <c r="Y95" s="81"/>
      <c r="Z95" s="82"/>
      <c r="AA95" s="40" t="str">
        <f t="shared" si="2"/>
        <v/>
      </c>
      <c r="AB95" s="40"/>
      <c r="AC95" s="40"/>
      <c r="AD95" s="40"/>
      <c r="AE95" s="40"/>
      <c r="AF95" s="40"/>
      <c r="AG95" s="83" t="str">
        <f t="shared" si="3"/>
        <v/>
      </c>
      <c r="AH95" s="83"/>
      <c r="AI95" s="83"/>
      <c r="AJ95" s="83"/>
      <c r="AK95" s="84"/>
      <c r="AL95" s="41" t="str">
        <f t="shared" si="4"/>
        <v/>
      </c>
      <c r="AM95" s="42"/>
      <c r="AN95" s="42"/>
      <c r="AO95" s="42"/>
      <c r="AP95" s="42"/>
      <c r="AQ95" s="80" t="str">
        <f t="shared" si="11"/>
        <v/>
      </c>
      <c r="AR95" s="81"/>
      <c r="AS95" s="81"/>
      <c r="AT95" s="82"/>
      <c r="AU95" s="80" t="str">
        <f t="shared" si="13"/>
        <v/>
      </c>
      <c r="AV95" s="81"/>
      <c r="AW95" s="81"/>
      <c r="AX95" s="82"/>
      <c r="AY95" s="40" t="str">
        <f t="shared" si="5"/>
        <v/>
      </c>
      <c r="AZ95" s="40"/>
      <c r="BA95" s="40"/>
      <c r="BB95" s="40"/>
      <c r="BC95" s="40"/>
      <c r="BD95" s="40"/>
      <c r="BE95" s="83" t="str">
        <f t="shared" si="6"/>
        <v/>
      </c>
      <c r="BF95" s="83"/>
      <c r="BG95" s="83"/>
      <c r="BH95" s="83"/>
      <c r="BI95" s="83"/>
      <c r="BJ95" s="32" t="str">
        <f t="shared" si="7"/>
        <v/>
      </c>
      <c r="BK95" s="33" t="str">
        <f t="shared" si="8"/>
        <v/>
      </c>
      <c r="BL95" s="4" t="str">
        <f t="shared" si="12"/>
        <v/>
      </c>
    </row>
    <row r="96" spans="2:64">
      <c r="B96" s="8"/>
      <c r="C96" s="95"/>
      <c r="D96" s="95"/>
      <c r="E96" s="11" t="str">
        <f t="shared" si="9"/>
        <v/>
      </c>
      <c r="F96" s="36"/>
      <c r="G96" s="37"/>
      <c r="H96" s="38"/>
      <c r="I96" s="38"/>
      <c r="J96" s="38"/>
      <c r="K96" s="38"/>
      <c r="L96" s="38"/>
      <c r="M96" s="39"/>
      <c r="N96" s="77" t="str">
        <f t="shared" si="0"/>
        <v/>
      </c>
      <c r="O96" s="42"/>
      <c r="P96" s="42"/>
      <c r="Q96" s="42"/>
      <c r="R96" s="42"/>
      <c r="S96" s="80" t="str">
        <f t="shared" si="10"/>
        <v/>
      </c>
      <c r="T96" s="81"/>
      <c r="U96" s="81"/>
      <c r="V96" s="82"/>
      <c r="W96" s="80" t="str">
        <f t="shared" si="1"/>
        <v/>
      </c>
      <c r="X96" s="81"/>
      <c r="Y96" s="81"/>
      <c r="Z96" s="82"/>
      <c r="AA96" s="40" t="str">
        <f t="shared" si="2"/>
        <v/>
      </c>
      <c r="AB96" s="40"/>
      <c r="AC96" s="40"/>
      <c r="AD96" s="40"/>
      <c r="AE96" s="40"/>
      <c r="AF96" s="40"/>
      <c r="AG96" s="83" t="str">
        <f t="shared" si="3"/>
        <v/>
      </c>
      <c r="AH96" s="83"/>
      <c r="AI96" s="83"/>
      <c r="AJ96" s="83"/>
      <c r="AK96" s="84"/>
      <c r="AL96" s="41" t="str">
        <f t="shared" si="4"/>
        <v/>
      </c>
      <c r="AM96" s="42"/>
      <c r="AN96" s="42"/>
      <c r="AO96" s="42"/>
      <c r="AP96" s="42"/>
      <c r="AQ96" s="80" t="str">
        <f t="shared" si="11"/>
        <v/>
      </c>
      <c r="AR96" s="81"/>
      <c r="AS96" s="81"/>
      <c r="AT96" s="82"/>
      <c r="AU96" s="80" t="str">
        <f t="shared" si="13"/>
        <v/>
      </c>
      <c r="AV96" s="81"/>
      <c r="AW96" s="81"/>
      <c r="AX96" s="82"/>
      <c r="AY96" s="40" t="str">
        <f t="shared" si="5"/>
        <v/>
      </c>
      <c r="AZ96" s="40"/>
      <c r="BA96" s="40"/>
      <c r="BB96" s="40"/>
      <c r="BC96" s="40"/>
      <c r="BD96" s="40"/>
      <c r="BE96" s="83" t="str">
        <f t="shared" si="6"/>
        <v/>
      </c>
      <c r="BF96" s="83"/>
      <c r="BG96" s="83"/>
      <c r="BH96" s="83"/>
      <c r="BI96" s="83"/>
      <c r="BJ96" s="32" t="str">
        <f t="shared" si="7"/>
        <v/>
      </c>
      <c r="BK96" s="33" t="str">
        <f t="shared" si="8"/>
        <v/>
      </c>
      <c r="BL96" s="4" t="str">
        <f t="shared" si="12"/>
        <v/>
      </c>
    </row>
    <row r="97" spans="2:64">
      <c r="B97" s="8"/>
      <c r="C97" s="95"/>
      <c r="D97" s="95"/>
      <c r="E97" s="11" t="str">
        <f t="shared" si="9"/>
        <v/>
      </c>
      <c r="F97" s="36"/>
      <c r="G97" s="37"/>
      <c r="H97" s="38"/>
      <c r="I97" s="38"/>
      <c r="J97" s="38"/>
      <c r="K97" s="38"/>
      <c r="L97" s="38"/>
      <c r="M97" s="39"/>
      <c r="N97" s="77" t="str">
        <f t="shared" si="0"/>
        <v/>
      </c>
      <c r="O97" s="42"/>
      <c r="P97" s="42"/>
      <c r="Q97" s="42"/>
      <c r="R97" s="42"/>
      <c r="S97" s="80" t="str">
        <f t="shared" si="10"/>
        <v/>
      </c>
      <c r="T97" s="81"/>
      <c r="U97" s="81"/>
      <c r="V97" s="82"/>
      <c r="W97" s="80" t="str">
        <f t="shared" si="1"/>
        <v/>
      </c>
      <c r="X97" s="81"/>
      <c r="Y97" s="81"/>
      <c r="Z97" s="82"/>
      <c r="AA97" s="40" t="str">
        <f t="shared" si="2"/>
        <v/>
      </c>
      <c r="AB97" s="40"/>
      <c r="AC97" s="40"/>
      <c r="AD97" s="40"/>
      <c r="AE97" s="40"/>
      <c r="AF97" s="40"/>
      <c r="AG97" s="83" t="str">
        <f t="shared" si="3"/>
        <v/>
      </c>
      <c r="AH97" s="83"/>
      <c r="AI97" s="83"/>
      <c r="AJ97" s="83"/>
      <c r="AK97" s="84"/>
      <c r="AL97" s="41" t="str">
        <f t="shared" si="4"/>
        <v/>
      </c>
      <c r="AM97" s="42"/>
      <c r="AN97" s="42"/>
      <c r="AO97" s="42"/>
      <c r="AP97" s="42"/>
      <c r="AQ97" s="80" t="str">
        <f t="shared" si="11"/>
        <v/>
      </c>
      <c r="AR97" s="81"/>
      <c r="AS97" s="81"/>
      <c r="AT97" s="82"/>
      <c r="AU97" s="80" t="str">
        <f t="shared" si="13"/>
        <v/>
      </c>
      <c r="AV97" s="81"/>
      <c r="AW97" s="81"/>
      <c r="AX97" s="82"/>
      <c r="AY97" s="40" t="str">
        <f t="shared" si="5"/>
        <v/>
      </c>
      <c r="AZ97" s="40"/>
      <c r="BA97" s="40"/>
      <c r="BB97" s="40"/>
      <c r="BC97" s="40"/>
      <c r="BD97" s="40"/>
      <c r="BE97" s="83" t="str">
        <f t="shared" si="6"/>
        <v/>
      </c>
      <c r="BF97" s="83"/>
      <c r="BG97" s="83"/>
      <c r="BH97" s="83"/>
      <c r="BI97" s="83"/>
      <c r="BJ97" s="32" t="str">
        <f t="shared" si="7"/>
        <v/>
      </c>
      <c r="BK97" s="33" t="str">
        <f t="shared" si="8"/>
        <v/>
      </c>
      <c r="BL97" s="4" t="str">
        <f t="shared" si="12"/>
        <v/>
      </c>
    </row>
    <row r="98" spans="2:64">
      <c r="B98" s="8"/>
      <c r="C98" s="95"/>
      <c r="D98" s="95"/>
      <c r="E98" s="11" t="str">
        <f t="shared" si="9"/>
        <v/>
      </c>
      <c r="F98" s="36"/>
      <c r="G98" s="37"/>
      <c r="H98" s="38"/>
      <c r="I98" s="38"/>
      <c r="J98" s="38"/>
      <c r="K98" s="38"/>
      <c r="L98" s="38"/>
      <c r="M98" s="39"/>
      <c r="N98" s="77" t="str">
        <f t="shared" si="0"/>
        <v/>
      </c>
      <c r="O98" s="42"/>
      <c r="P98" s="42"/>
      <c r="Q98" s="42"/>
      <c r="R98" s="42"/>
      <c r="S98" s="80" t="str">
        <f t="shared" si="10"/>
        <v/>
      </c>
      <c r="T98" s="81"/>
      <c r="U98" s="81"/>
      <c r="V98" s="82"/>
      <c r="W98" s="80" t="str">
        <f t="shared" si="1"/>
        <v/>
      </c>
      <c r="X98" s="81"/>
      <c r="Y98" s="81"/>
      <c r="Z98" s="82"/>
      <c r="AA98" s="40" t="str">
        <f t="shared" si="2"/>
        <v/>
      </c>
      <c r="AB98" s="40"/>
      <c r="AC98" s="40"/>
      <c r="AD98" s="40"/>
      <c r="AE98" s="40"/>
      <c r="AF98" s="40"/>
      <c r="AG98" s="83" t="str">
        <f t="shared" si="3"/>
        <v/>
      </c>
      <c r="AH98" s="83"/>
      <c r="AI98" s="83"/>
      <c r="AJ98" s="83"/>
      <c r="AK98" s="84"/>
      <c r="AL98" s="41" t="str">
        <f t="shared" si="4"/>
        <v/>
      </c>
      <c r="AM98" s="42"/>
      <c r="AN98" s="42"/>
      <c r="AO98" s="42"/>
      <c r="AP98" s="42"/>
      <c r="AQ98" s="80" t="str">
        <f t="shared" si="11"/>
        <v/>
      </c>
      <c r="AR98" s="81"/>
      <c r="AS98" s="81"/>
      <c r="AT98" s="82"/>
      <c r="AU98" s="80" t="str">
        <f t="shared" si="13"/>
        <v/>
      </c>
      <c r="AV98" s="81"/>
      <c r="AW98" s="81"/>
      <c r="AX98" s="82"/>
      <c r="AY98" s="40" t="str">
        <f t="shared" si="5"/>
        <v/>
      </c>
      <c r="AZ98" s="40"/>
      <c r="BA98" s="40"/>
      <c r="BB98" s="40"/>
      <c r="BC98" s="40"/>
      <c r="BD98" s="40"/>
      <c r="BE98" s="83" t="str">
        <f t="shared" si="6"/>
        <v/>
      </c>
      <c r="BF98" s="83"/>
      <c r="BG98" s="83"/>
      <c r="BH98" s="83"/>
      <c r="BI98" s="83"/>
      <c r="BJ98" s="32" t="str">
        <f t="shared" si="7"/>
        <v/>
      </c>
      <c r="BK98" s="33" t="str">
        <f t="shared" si="8"/>
        <v/>
      </c>
      <c r="BL98" s="4" t="str">
        <f t="shared" si="12"/>
        <v/>
      </c>
    </row>
    <row r="99" spans="2:64">
      <c r="B99" s="8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87" t="s">
        <v>12</v>
      </c>
      <c r="O99" s="88"/>
      <c r="P99" s="88"/>
      <c r="Q99" s="88"/>
      <c r="R99" s="88"/>
      <c r="S99" s="118">
        <f>SUM(S56:V98)</f>
        <v>60650</v>
      </c>
      <c r="T99" s="119"/>
      <c r="U99" s="119"/>
      <c r="V99" s="90"/>
      <c r="W99" s="118">
        <f>SUM(W56:Z98)</f>
        <v>54650</v>
      </c>
      <c r="X99" s="119"/>
      <c r="Y99" s="119"/>
      <c r="Z99" s="90"/>
      <c r="AA99" s="89">
        <f>SUM(AA56:AF98)</f>
        <v>4.1415583333333332</v>
      </c>
      <c r="AB99" s="89"/>
      <c r="AC99" s="89"/>
      <c r="AD99" s="89"/>
      <c r="AE99" s="89"/>
      <c r="AF99" s="89"/>
      <c r="AG99" s="86">
        <f>SUM(AG56:AK98)</f>
        <v>999.99999999999989</v>
      </c>
      <c r="AH99" s="86"/>
      <c r="AI99" s="86"/>
      <c r="AJ99" s="86"/>
      <c r="AK99" s="121"/>
      <c r="AL99" s="90" t="s">
        <v>12</v>
      </c>
      <c r="AM99" s="88"/>
      <c r="AN99" s="88"/>
      <c r="AO99" s="88"/>
      <c r="AP99" s="88"/>
      <c r="AQ99" s="118">
        <f>SUM(AQ56:AT98)</f>
        <v>60650</v>
      </c>
      <c r="AR99" s="119"/>
      <c r="AS99" s="119"/>
      <c r="AT99" s="90"/>
      <c r="AU99" s="118">
        <f>SUM(AU56:AX98)</f>
        <v>26100</v>
      </c>
      <c r="AV99" s="119"/>
      <c r="AW99" s="119"/>
      <c r="AX99" s="90"/>
      <c r="AY99" s="89">
        <f>SUM(AY56:BD98)</f>
        <v>1.4428989583333338</v>
      </c>
      <c r="AZ99" s="89"/>
      <c r="BA99" s="89"/>
      <c r="BB99" s="89"/>
      <c r="BC99" s="89"/>
      <c r="BD99" s="89"/>
      <c r="BE99" s="86">
        <f>SUM(BE56:BI98)</f>
        <v>1499.9999999999998</v>
      </c>
      <c r="BF99" s="86"/>
      <c r="BG99" s="86"/>
      <c r="BH99" s="86"/>
      <c r="BI99" s="86"/>
      <c r="BJ99" s="20"/>
      <c r="BK99" s="9"/>
    </row>
    <row r="100" spans="2:64">
      <c r="B100" s="8"/>
      <c r="C100" s="24" t="s">
        <v>79</v>
      </c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5"/>
      <c r="O100" s="25"/>
      <c r="P100" s="25"/>
      <c r="Q100" s="25"/>
      <c r="R100" s="25"/>
      <c r="S100" s="26"/>
      <c r="T100" s="26"/>
      <c r="U100" s="26"/>
      <c r="V100" s="26"/>
      <c r="W100" s="26"/>
      <c r="X100" s="26"/>
      <c r="Y100" s="26"/>
      <c r="Z100" s="26"/>
      <c r="AA100" s="27"/>
      <c r="AB100" s="27"/>
      <c r="AC100" s="27"/>
      <c r="AD100" s="27"/>
      <c r="AE100" s="27"/>
      <c r="AF100" s="27"/>
      <c r="AG100" s="28"/>
      <c r="AH100" s="28"/>
      <c r="AI100" s="28"/>
      <c r="AJ100" s="28"/>
      <c r="AK100" s="28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7"/>
      <c r="AZ100" s="27"/>
      <c r="BA100" s="27"/>
      <c r="BB100" s="27"/>
      <c r="BC100" s="27"/>
      <c r="BD100" s="27"/>
      <c r="BE100" s="28"/>
      <c r="BF100" s="28"/>
      <c r="BG100" s="28"/>
      <c r="BH100" s="28"/>
      <c r="BI100" s="28"/>
      <c r="BJ100" s="20"/>
      <c r="BK100" s="9"/>
    </row>
    <row r="101" spans="2:64">
      <c r="B101" s="8"/>
      <c r="C101" s="29" t="s">
        <v>30</v>
      </c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/>
      <c r="AO101" s="20"/>
      <c r="AP101" s="20"/>
      <c r="AQ101" s="20"/>
      <c r="AR101" s="20"/>
      <c r="AS101" s="20"/>
      <c r="AT101" s="20"/>
      <c r="AU101" s="20"/>
      <c r="AV101" s="20"/>
      <c r="AW101" s="20"/>
      <c r="AX101" s="20"/>
      <c r="AY101" s="20"/>
      <c r="AZ101" s="20"/>
      <c r="BA101" s="20"/>
      <c r="BB101" s="20"/>
      <c r="BC101" s="20"/>
      <c r="BD101" s="20"/>
      <c r="BE101" s="20"/>
      <c r="BF101" s="20"/>
      <c r="BG101" s="20"/>
      <c r="BH101" s="20"/>
      <c r="BI101" s="20"/>
      <c r="BJ101" s="20"/>
      <c r="BK101" s="9"/>
    </row>
    <row r="102" spans="2:64">
      <c r="B102" s="8"/>
      <c r="C102" s="20" t="s">
        <v>16</v>
      </c>
      <c r="D102" s="20"/>
      <c r="E102" s="20"/>
      <c r="F102" s="20"/>
      <c r="G102" s="60">
        <f>SUMIF(BJ56:BJ98,"SS",AG56:AG98)</f>
        <v>42.206586892614894</v>
      </c>
      <c r="H102" s="60"/>
      <c r="I102" s="60"/>
      <c r="J102" s="20" t="s">
        <v>7</v>
      </c>
      <c r="K102" s="20"/>
      <c r="L102" s="20"/>
      <c r="M102" s="20" t="s">
        <v>21</v>
      </c>
      <c r="N102" s="20"/>
      <c r="O102" s="20"/>
      <c r="P102" s="20"/>
      <c r="Q102" s="20"/>
      <c r="R102" s="20"/>
      <c r="S102" s="20"/>
      <c r="T102" s="20"/>
      <c r="U102" s="120">
        <f>+G102/G105</f>
        <v>4.2206586892614896E-2</v>
      </c>
      <c r="V102" s="120"/>
      <c r="W102" s="120"/>
      <c r="X102" s="30" t="s">
        <v>44</v>
      </c>
      <c r="Y102" s="20"/>
      <c r="Z102" s="60">
        <f>+AS49</f>
        <v>20</v>
      </c>
      <c r="AA102" s="60"/>
      <c r="AB102" s="20" t="s">
        <v>34</v>
      </c>
      <c r="AC102" s="20"/>
      <c r="AD102" s="20"/>
      <c r="AE102" s="20"/>
      <c r="AM102" s="20"/>
      <c r="AN102" s="20"/>
      <c r="AO102" s="20"/>
      <c r="AP102" s="20"/>
      <c r="AQ102" s="20"/>
      <c r="AR102" s="20"/>
      <c r="AS102" s="20"/>
      <c r="AT102" s="20"/>
      <c r="AU102" s="20"/>
      <c r="AV102" s="20"/>
      <c r="AW102" s="20"/>
      <c r="AX102" s="20"/>
      <c r="AY102" s="20"/>
      <c r="AZ102" s="20"/>
      <c r="BA102" s="20"/>
      <c r="BB102" s="20"/>
      <c r="BC102" s="20"/>
      <c r="BD102" s="20"/>
      <c r="BE102" s="20"/>
      <c r="BF102" s="20"/>
      <c r="BG102" s="20"/>
      <c r="BH102" s="20"/>
      <c r="BI102" s="20"/>
      <c r="BJ102" s="20"/>
      <c r="BK102" s="9"/>
    </row>
    <row r="103" spans="2:64">
      <c r="B103" s="8"/>
      <c r="C103" s="20" t="s">
        <v>17</v>
      </c>
      <c r="D103" s="20"/>
      <c r="E103" s="20"/>
      <c r="F103" s="20"/>
      <c r="G103" s="60">
        <f>SUMIF(BJ56:BJ98,"PS",AG56:AG98)</f>
        <v>4.7264817792014684</v>
      </c>
      <c r="H103" s="60"/>
      <c r="I103" s="60"/>
      <c r="J103" s="20" t="s">
        <v>7</v>
      </c>
      <c r="K103" s="20"/>
      <c r="L103" s="20"/>
      <c r="M103" s="20" t="s">
        <v>22</v>
      </c>
      <c r="N103" s="20"/>
      <c r="O103" s="20"/>
      <c r="P103" s="20"/>
      <c r="Q103" s="20"/>
      <c r="R103" s="20"/>
      <c r="S103" s="20"/>
      <c r="T103" s="20"/>
      <c r="U103" s="120">
        <f>+G103/G105</f>
        <v>4.7264817792014684E-3</v>
      </c>
      <c r="V103" s="120"/>
      <c r="W103" s="120"/>
      <c r="X103" s="30" t="s">
        <v>44</v>
      </c>
      <c r="Y103" s="20"/>
      <c r="Z103" s="60">
        <f>COUNTIF(BJ56:BJ98,"PS")</f>
        <v>4</v>
      </c>
      <c r="AA103" s="60"/>
      <c r="AB103" s="20" t="s">
        <v>35</v>
      </c>
      <c r="AC103" s="20"/>
      <c r="AD103" s="20"/>
      <c r="AE103" s="20"/>
      <c r="AM103" s="20"/>
      <c r="AN103" s="20"/>
      <c r="AO103" s="20"/>
      <c r="AP103" s="20"/>
      <c r="AQ103" s="20"/>
      <c r="AR103" s="20"/>
      <c r="AS103" s="20"/>
      <c r="AT103" s="20"/>
      <c r="AU103" s="20"/>
      <c r="AV103" s="20"/>
      <c r="AW103" s="20"/>
      <c r="AX103" s="20"/>
      <c r="AY103" s="20"/>
      <c r="AZ103" s="20"/>
      <c r="BA103" s="20"/>
      <c r="BB103" s="20"/>
      <c r="BC103" s="20"/>
      <c r="BD103" s="20"/>
      <c r="BE103" s="20"/>
      <c r="BF103" s="20"/>
      <c r="BG103" s="20"/>
      <c r="BH103" s="20"/>
      <c r="BI103" s="20"/>
      <c r="BJ103" s="20"/>
      <c r="BK103" s="9"/>
    </row>
    <row r="104" spans="2:64">
      <c r="B104" s="8"/>
      <c r="C104" s="20" t="s">
        <v>17</v>
      </c>
      <c r="D104" s="20"/>
      <c r="E104" s="20"/>
      <c r="F104" s="20"/>
      <c r="G104" s="122">
        <f>SUMIF(BJ56:BJ98,"PP",AG56:AG98)</f>
        <v>953.06693132818361</v>
      </c>
      <c r="H104" s="122"/>
      <c r="I104" s="122"/>
      <c r="J104" s="12" t="s">
        <v>7</v>
      </c>
      <c r="K104" s="20"/>
      <c r="L104" s="20"/>
      <c r="M104" s="20" t="s">
        <v>22</v>
      </c>
      <c r="N104" s="20"/>
      <c r="O104" s="20"/>
      <c r="P104" s="20"/>
      <c r="Q104" s="20"/>
      <c r="R104" s="20"/>
      <c r="S104" s="20"/>
      <c r="T104" s="20"/>
      <c r="U104" s="120">
        <f>+G104/G105</f>
        <v>0.95306693132818365</v>
      </c>
      <c r="V104" s="120"/>
      <c r="W104" s="120"/>
      <c r="X104" s="30" t="s">
        <v>44</v>
      </c>
      <c r="Y104" s="20"/>
      <c r="Z104" s="60">
        <f>COUNTIF(BJ56:BJ98,"PP")</f>
        <v>6</v>
      </c>
      <c r="AA104" s="60"/>
      <c r="AB104" s="20" t="s">
        <v>36</v>
      </c>
      <c r="AC104" s="20"/>
      <c r="AD104" s="20"/>
      <c r="AE104" s="20"/>
      <c r="AM104" s="20"/>
      <c r="AN104" s="20"/>
      <c r="AO104" s="20"/>
      <c r="AP104" s="20"/>
      <c r="AQ104" s="20"/>
      <c r="AR104" s="20"/>
      <c r="AS104" s="20"/>
      <c r="AT104" s="20"/>
      <c r="AU104" s="20"/>
      <c r="AV104" s="20"/>
      <c r="AW104" s="20"/>
      <c r="AX104" s="20"/>
      <c r="AY104" s="20"/>
      <c r="AZ104" s="20"/>
      <c r="BA104" s="20"/>
      <c r="BB104" s="20"/>
      <c r="BC104" s="20"/>
      <c r="BD104" s="20"/>
      <c r="BE104" s="20"/>
      <c r="BF104" s="20"/>
      <c r="BG104" s="20"/>
      <c r="BH104" s="20"/>
      <c r="BI104" s="20"/>
      <c r="BJ104" s="20"/>
      <c r="BK104" s="9"/>
    </row>
    <row r="105" spans="2:64">
      <c r="B105" s="8"/>
      <c r="C105" s="20" t="s">
        <v>18</v>
      </c>
      <c r="D105" s="20"/>
      <c r="E105" s="20"/>
      <c r="F105" s="20"/>
      <c r="G105" s="123">
        <f>G102+G103+G104</f>
        <v>1000</v>
      </c>
      <c r="H105" s="123"/>
      <c r="I105" s="123"/>
      <c r="J105" s="20" t="s">
        <v>7</v>
      </c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  <c r="AE105" s="20"/>
      <c r="AM105" s="20"/>
      <c r="AN105" s="20"/>
      <c r="AO105" s="20"/>
      <c r="AP105" s="20"/>
      <c r="AQ105" s="20"/>
      <c r="AR105" s="20"/>
      <c r="AS105" s="20"/>
      <c r="AT105" s="20"/>
      <c r="AU105" s="20"/>
      <c r="AV105" s="20"/>
      <c r="AW105" s="20"/>
      <c r="AX105" s="20"/>
      <c r="AY105" s="20"/>
      <c r="AZ105" s="20"/>
      <c r="BA105" s="20"/>
      <c r="BB105" s="20"/>
      <c r="BC105" s="20"/>
      <c r="BD105" s="20"/>
      <c r="BE105" s="20"/>
      <c r="BF105" s="20"/>
      <c r="BG105" s="20"/>
      <c r="BH105" s="20"/>
      <c r="BI105" s="20"/>
      <c r="BJ105" s="20"/>
      <c r="BK105" s="9"/>
    </row>
    <row r="106" spans="2:64">
      <c r="B106" s="8"/>
      <c r="C106" s="29" t="s">
        <v>31</v>
      </c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M106" s="20"/>
      <c r="AN106" s="20"/>
      <c r="AO106" s="20"/>
      <c r="AP106" s="20"/>
      <c r="AQ106" s="20"/>
      <c r="AR106" s="20"/>
      <c r="AS106" s="20"/>
      <c r="AT106" s="20"/>
      <c r="AU106" s="20"/>
      <c r="AV106" s="20"/>
      <c r="AW106" s="20"/>
      <c r="AX106" s="20"/>
      <c r="AY106" s="20"/>
      <c r="AZ106" s="20"/>
      <c r="BA106" s="20"/>
      <c r="BB106" s="20"/>
      <c r="BC106" s="20"/>
      <c r="BD106" s="20"/>
      <c r="BE106" s="20"/>
      <c r="BF106" s="20"/>
      <c r="BG106" s="20"/>
      <c r="BH106" s="20"/>
      <c r="BI106" s="20"/>
      <c r="BJ106" s="20"/>
      <c r="BK106" s="9"/>
    </row>
    <row r="107" spans="2:64">
      <c r="B107" s="8"/>
      <c r="C107" s="20" t="s">
        <v>14</v>
      </c>
      <c r="D107" s="20"/>
      <c r="E107" s="20"/>
      <c r="F107" s="20"/>
      <c r="G107" s="60">
        <f>SUMIF(BK56:BK98,"SS",BE56:BE98)</f>
        <v>192.73807143171689</v>
      </c>
      <c r="H107" s="60"/>
      <c r="I107" s="60"/>
      <c r="J107" s="20" t="s">
        <v>7</v>
      </c>
      <c r="K107" s="20"/>
      <c r="L107" s="20"/>
      <c r="M107" s="20" t="s">
        <v>21</v>
      </c>
      <c r="N107" s="20"/>
      <c r="O107" s="20"/>
      <c r="P107" s="20"/>
      <c r="Q107" s="20"/>
      <c r="R107" s="20"/>
      <c r="S107" s="20"/>
      <c r="T107" s="20"/>
      <c r="U107" s="120">
        <f>+G107/G110</f>
        <v>0.12849204762114463</v>
      </c>
      <c r="V107" s="120"/>
      <c r="W107" s="120"/>
      <c r="X107" s="30" t="s">
        <v>44</v>
      </c>
      <c r="Y107" s="20"/>
      <c r="Z107" s="60">
        <f>+AS49</f>
        <v>20</v>
      </c>
      <c r="AA107" s="60"/>
      <c r="AB107" s="20" t="s">
        <v>34</v>
      </c>
      <c r="AC107" s="20"/>
      <c r="AD107" s="20"/>
      <c r="AE107" s="20"/>
      <c r="AM107" s="20"/>
      <c r="AN107" s="20"/>
      <c r="AO107" s="20"/>
      <c r="AP107" s="20"/>
      <c r="AQ107" s="20"/>
      <c r="AR107" s="20"/>
      <c r="AS107" s="20"/>
      <c r="AT107" s="20"/>
      <c r="AU107" s="20"/>
      <c r="AV107" s="20"/>
      <c r="AW107" s="20"/>
      <c r="AX107" s="20"/>
      <c r="AY107" s="20"/>
      <c r="AZ107" s="20"/>
      <c r="BA107" s="20"/>
      <c r="BB107" s="20"/>
      <c r="BC107" s="20"/>
      <c r="BD107" s="20"/>
      <c r="BE107" s="20"/>
      <c r="BF107" s="20"/>
      <c r="BG107" s="20"/>
      <c r="BH107" s="20"/>
      <c r="BI107" s="20"/>
      <c r="BJ107" s="20"/>
      <c r="BK107" s="9"/>
    </row>
    <row r="108" spans="2:64">
      <c r="B108" s="8"/>
      <c r="C108" s="20" t="s">
        <v>15</v>
      </c>
      <c r="D108" s="20"/>
      <c r="E108" s="20"/>
      <c r="F108" s="20"/>
      <c r="G108" s="60">
        <f>SUMIF(BK56:BK98,"PS",BE56:BE98)</f>
        <v>70.766822867447814</v>
      </c>
      <c r="H108" s="60"/>
      <c r="I108" s="60"/>
      <c r="J108" s="20" t="s">
        <v>7</v>
      </c>
      <c r="K108" s="20"/>
      <c r="L108" s="20"/>
      <c r="M108" s="20" t="s">
        <v>22</v>
      </c>
      <c r="N108" s="20"/>
      <c r="O108" s="20"/>
      <c r="P108" s="20"/>
      <c r="Q108" s="20"/>
      <c r="R108" s="20"/>
      <c r="S108" s="20"/>
      <c r="T108" s="20"/>
      <c r="U108" s="120">
        <f>+G108/G110</f>
        <v>4.7177881911631893E-2</v>
      </c>
      <c r="V108" s="120"/>
      <c r="W108" s="120"/>
      <c r="X108" s="30" t="s">
        <v>44</v>
      </c>
      <c r="Y108" s="20"/>
      <c r="Z108" s="60">
        <f>COUNTIF(BK56:BK98,"PS")</f>
        <v>6</v>
      </c>
      <c r="AA108" s="60"/>
      <c r="AB108" s="20" t="s">
        <v>35</v>
      </c>
      <c r="AC108" s="20"/>
      <c r="AD108" s="20"/>
      <c r="AE108" s="20"/>
      <c r="AM108" s="20"/>
      <c r="AN108" s="20"/>
      <c r="AO108" s="20"/>
      <c r="AP108" s="20"/>
      <c r="AQ108" s="20"/>
      <c r="AR108" s="20"/>
      <c r="AS108" s="20"/>
      <c r="AT108" s="20"/>
      <c r="AU108" s="20"/>
      <c r="AV108" s="20"/>
      <c r="AW108" s="20"/>
      <c r="AX108" s="20"/>
      <c r="AY108" s="20"/>
      <c r="AZ108" s="20"/>
      <c r="BA108" s="20"/>
      <c r="BB108" s="20"/>
      <c r="BC108" s="20"/>
      <c r="BD108" s="20"/>
      <c r="BE108" s="20"/>
      <c r="BF108" s="20"/>
      <c r="BG108" s="20"/>
      <c r="BH108" s="20"/>
      <c r="BI108" s="20"/>
      <c r="BJ108" s="20"/>
      <c r="BK108" s="9"/>
    </row>
    <row r="109" spans="2:64">
      <c r="B109" s="8"/>
      <c r="C109" s="20" t="s">
        <v>15</v>
      </c>
      <c r="D109" s="20"/>
      <c r="E109" s="20"/>
      <c r="F109" s="20"/>
      <c r="G109" s="122">
        <f>SUMIF(BK56:BK98,"PP",BE56:BE98)</f>
        <v>1236.495105700835</v>
      </c>
      <c r="H109" s="122"/>
      <c r="I109" s="122"/>
      <c r="J109" s="12" t="s">
        <v>7</v>
      </c>
      <c r="K109" s="20"/>
      <c r="L109" s="20"/>
      <c r="M109" s="20" t="s">
        <v>22</v>
      </c>
      <c r="N109" s="20"/>
      <c r="O109" s="20"/>
      <c r="P109" s="20"/>
      <c r="Q109" s="20"/>
      <c r="R109" s="20"/>
      <c r="S109" s="20"/>
      <c r="T109" s="20"/>
      <c r="U109" s="120">
        <f>+G109/G110</f>
        <v>0.82433007046722362</v>
      </c>
      <c r="V109" s="120"/>
      <c r="W109" s="120"/>
      <c r="X109" s="30" t="s">
        <v>44</v>
      </c>
      <c r="Y109" s="20"/>
      <c r="Z109" s="60">
        <f>COUNTIF(BK56:BK98,"PP")</f>
        <v>4</v>
      </c>
      <c r="AA109" s="60"/>
      <c r="AB109" s="20" t="s">
        <v>36</v>
      </c>
      <c r="AC109" s="20"/>
      <c r="AD109" s="20"/>
      <c r="AE109" s="20"/>
      <c r="AM109" s="20"/>
      <c r="AN109" s="20"/>
      <c r="AO109" s="20"/>
      <c r="AP109" s="20"/>
      <c r="AQ109" s="20"/>
      <c r="AR109" s="20"/>
      <c r="AS109" s="20"/>
      <c r="AT109" s="20"/>
      <c r="AU109" s="20"/>
      <c r="AV109" s="20"/>
      <c r="AW109" s="20"/>
      <c r="AX109" s="20"/>
      <c r="AY109" s="20"/>
      <c r="AZ109" s="20"/>
      <c r="BA109" s="20"/>
      <c r="BB109" s="20"/>
      <c r="BC109" s="20"/>
      <c r="BD109" s="20"/>
      <c r="BE109" s="20"/>
      <c r="BF109" s="20"/>
      <c r="BG109" s="20"/>
      <c r="BH109" s="20"/>
      <c r="BI109" s="20"/>
      <c r="BJ109" s="20"/>
      <c r="BK109" s="9"/>
    </row>
    <row r="110" spans="2:64">
      <c r="B110" s="8"/>
      <c r="C110" s="20" t="s">
        <v>19</v>
      </c>
      <c r="D110" s="20"/>
      <c r="E110" s="20"/>
      <c r="F110" s="20"/>
      <c r="G110" s="60">
        <f>G107+G108+G109</f>
        <v>1499.9999999999995</v>
      </c>
      <c r="H110" s="60"/>
      <c r="I110" s="60"/>
      <c r="J110" s="20" t="s">
        <v>7</v>
      </c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20"/>
      <c r="AV110" s="20"/>
      <c r="AW110" s="20"/>
      <c r="AX110" s="20"/>
      <c r="AY110" s="20"/>
      <c r="AZ110" s="20"/>
      <c r="BA110" s="20"/>
      <c r="BB110" s="20"/>
      <c r="BC110" s="20"/>
      <c r="BD110" s="20"/>
      <c r="BE110" s="20"/>
      <c r="BF110" s="20"/>
      <c r="BG110" s="20"/>
      <c r="BH110" s="20"/>
      <c r="BI110" s="20"/>
      <c r="BJ110" s="20"/>
      <c r="BK110" s="9"/>
    </row>
    <row r="111" spans="2:64">
      <c r="B111" s="8"/>
      <c r="C111" s="24" t="s">
        <v>78</v>
      </c>
      <c r="D111" s="20"/>
      <c r="E111" s="20"/>
      <c r="F111" s="20"/>
      <c r="G111" s="21"/>
      <c r="H111" s="21"/>
      <c r="I111" s="21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9" t="s">
        <v>89</v>
      </c>
      <c r="W111" s="20"/>
      <c r="X111" s="20"/>
      <c r="Y111" s="20"/>
      <c r="Z111" s="20"/>
      <c r="AA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20"/>
      <c r="AV111" s="20"/>
      <c r="AW111" s="20"/>
      <c r="AX111" s="20"/>
      <c r="AY111" s="20"/>
      <c r="AZ111" s="20"/>
      <c r="BA111" s="20"/>
      <c r="BB111" s="20"/>
      <c r="BC111" s="20"/>
      <c r="BD111" s="20"/>
      <c r="BE111" s="20"/>
      <c r="BF111" s="20"/>
      <c r="BG111" s="20"/>
      <c r="BH111" s="20"/>
      <c r="BI111" s="20"/>
      <c r="BJ111" s="20"/>
      <c r="BK111" s="9"/>
    </row>
    <row r="112" spans="2:64">
      <c r="B112" s="8"/>
      <c r="C112" s="20" t="s">
        <v>58</v>
      </c>
      <c r="D112" s="20"/>
      <c r="E112" s="34">
        <v>5</v>
      </c>
      <c r="F112" s="20" t="s">
        <v>59</v>
      </c>
      <c r="G112" s="20"/>
      <c r="H112" s="20"/>
      <c r="I112" s="20"/>
      <c r="J112" s="20"/>
      <c r="K112" s="20"/>
      <c r="L112" s="20"/>
      <c r="M112" s="20"/>
      <c r="N112" s="20"/>
      <c r="O112" s="20" t="s">
        <v>82</v>
      </c>
      <c r="AS112" s="20"/>
      <c r="AT112" s="20"/>
      <c r="AU112" s="20"/>
      <c r="AV112" s="20"/>
      <c r="AW112" s="20"/>
      <c r="AX112" s="20"/>
      <c r="AY112" s="20"/>
      <c r="AZ112" s="20"/>
      <c r="BA112" s="20"/>
      <c r="BB112" s="20"/>
      <c r="BC112" s="20"/>
      <c r="BD112" s="20"/>
      <c r="BE112" s="20"/>
      <c r="BF112" s="20"/>
      <c r="BG112" s="20"/>
      <c r="BH112" s="20"/>
      <c r="BI112" s="20"/>
      <c r="BJ112" s="20"/>
      <c r="BK112" s="9"/>
    </row>
    <row r="113" spans="2:63">
      <c r="B113" s="8"/>
      <c r="C113" s="20" t="s">
        <v>60</v>
      </c>
      <c r="D113" s="20"/>
      <c r="E113" s="64">
        <v>250</v>
      </c>
      <c r="F113" s="64"/>
      <c r="G113" s="64"/>
      <c r="H113" s="20" t="s">
        <v>61</v>
      </c>
      <c r="I113" s="20"/>
      <c r="J113" s="20" t="s">
        <v>62</v>
      </c>
      <c r="K113" s="20"/>
      <c r="L113" s="20"/>
      <c r="M113" s="20"/>
      <c r="N113" s="20"/>
      <c r="O113" s="20"/>
      <c r="P113" s="20"/>
      <c r="S113" s="20" t="s">
        <v>63</v>
      </c>
      <c r="T113" s="20"/>
      <c r="U113" s="64">
        <v>0.56479999999999997</v>
      </c>
      <c r="V113" s="64"/>
      <c r="W113" s="64"/>
      <c r="Y113" s="20" t="s">
        <v>71</v>
      </c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  <c r="AN113" s="20"/>
      <c r="AO113" s="20"/>
      <c r="AP113" s="20"/>
      <c r="AQ113" s="20"/>
      <c r="AR113" s="20"/>
      <c r="AS113" s="20"/>
      <c r="AT113" s="20"/>
      <c r="AU113" s="20"/>
      <c r="AV113" s="20"/>
      <c r="AW113" s="20"/>
      <c r="AX113" s="20"/>
      <c r="AY113" s="20"/>
      <c r="AZ113" s="20"/>
      <c r="BA113" s="20"/>
      <c r="BB113" s="20"/>
      <c r="BC113" s="20"/>
      <c r="BD113" s="20"/>
      <c r="BE113" s="20"/>
      <c r="BF113" s="20"/>
      <c r="BG113" s="20"/>
      <c r="BH113" s="20"/>
      <c r="BI113" s="20"/>
      <c r="BJ113" s="20"/>
      <c r="BK113" s="9"/>
    </row>
    <row r="114" spans="2:63">
      <c r="B114" s="8"/>
      <c r="C114" s="29" t="s">
        <v>81</v>
      </c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20"/>
      <c r="AV114" s="20"/>
      <c r="AW114" s="20"/>
      <c r="AX114" s="20"/>
      <c r="AY114" s="20"/>
      <c r="AZ114" s="20"/>
      <c r="BA114" s="20"/>
      <c r="BB114" s="20"/>
      <c r="BC114" s="20"/>
      <c r="BD114" s="20"/>
      <c r="BE114" s="20"/>
      <c r="BF114" s="20"/>
      <c r="BG114" s="20"/>
      <c r="BH114" s="20"/>
      <c r="BI114" s="20"/>
      <c r="BJ114" s="20"/>
      <c r="BK114" s="9"/>
    </row>
    <row r="115" spans="2:63">
      <c r="B115" s="8"/>
      <c r="C115" s="20" t="s">
        <v>83</v>
      </c>
      <c r="D115" s="20"/>
      <c r="E115" s="20"/>
      <c r="F115" s="20"/>
      <c r="G115" s="20"/>
      <c r="H115" s="20"/>
      <c r="I115" s="20"/>
      <c r="J115" s="20"/>
      <c r="K115" s="20"/>
      <c r="L115" s="20"/>
      <c r="M115" s="60">
        <v>2E-3</v>
      </c>
      <c r="N115" s="60"/>
      <c r="O115" s="60"/>
      <c r="P115" s="21" t="s">
        <v>64</v>
      </c>
      <c r="Q115" s="20">
        <f>+E112</f>
        <v>5</v>
      </c>
      <c r="R115" s="21" t="s">
        <v>65</v>
      </c>
      <c r="S115" s="60">
        <v>0.02</v>
      </c>
      <c r="T115" s="60"/>
      <c r="U115" s="20" t="s">
        <v>66</v>
      </c>
      <c r="V115" s="60">
        <f>+U113</f>
        <v>0.56479999999999997</v>
      </c>
      <c r="W115" s="60"/>
      <c r="X115" s="60"/>
      <c r="Y115" s="21" t="s">
        <v>67</v>
      </c>
      <c r="Z115" s="60">
        <f>MIN(M115*Q115,S115)*V115</f>
        <v>5.6479999999999994E-3</v>
      </c>
      <c r="AA115" s="60"/>
      <c r="AB115" s="6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  <c r="AY115" s="20"/>
      <c r="AZ115" s="20"/>
      <c r="BA115" s="20"/>
      <c r="BB115" s="20"/>
      <c r="BC115" s="20"/>
      <c r="BD115" s="20"/>
      <c r="BE115" s="20"/>
      <c r="BF115" s="20"/>
      <c r="BG115" s="20"/>
      <c r="BH115" s="20"/>
      <c r="BI115" s="20"/>
      <c r="BJ115" s="20"/>
      <c r="BK115" s="9"/>
    </row>
    <row r="116" spans="2:63">
      <c r="B116" s="8"/>
      <c r="C116" s="20" t="s">
        <v>69</v>
      </c>
      <c r="D116" s="20"/>
      <c r="E116" s="20"/>
      <c r="F116" s="20"/>
      <c r="G116" s="20"/>
      <c r="H116" s="20"/>
      <c r="I116" s="20"/>
      <c r="J116" s="20"/>
      <c r="K116" s="20"/>
      <c r="L116" s="20"/>
      <c r="M116" s="60">
        <f>+E113*10000</f>
        <v>2500000</v>
      </c>
      <c r="N116" s="60"/>
      <c r="O116" s="60"/>
      <c r="P116" s="60"/>
      <c r="Q116" s="21" t="s">
        <v>64</v>
      </c>
      <c r="R116" s="60">
        <f>+Z115</f>
        <v>5.6479999999999994E-3</v>
      </c>
      <c r="S116" s="60"/>
      <c r="T116" s="60"/>
      <c r="U116" s="21" t="s">
        <v>67</v>
      </c>
      <c r="V116" s="60">
        <f>+M116*R116</f>
        <v>14119.999999999998</v>
      </c>
      <c r="W116" s="60"/>
      <c r="X116" s="60"/>
      <c r="Y116" s="20" t="s">
        <v>68</v>
      </c>
      <c r="AA116" s="17" t="str">
        <f>IF(V116&gt;AE116,"&gt;","&lt;")</f>
        <v>&lt;</v>
      </c>
      <c r="AB116" s="31" t="s">
        <v>70</v>
      </c>
      <c r="AC116" s="20"/>
      <c r="AD116" s="20"/>
      <c r="AE116" s="60">
        <f>+W99</f>
        <v>54650</v>
      </c>
      <c r="AF116" s="60"/>
      <c r="AG116" s="60"/>
      <c r="AH116" s="20" t="s">
        <v>68</v>
      </c>
      <c r="AI116" s="20"/>
      <c r="AJ116" s="4" t="str">
        <f>IF(V116&lt;AE116,"kattaki perde enkesit alanı uygun.","kattaki perde enkesit alanı uygun değil.")</f>
        <v>kattaki perde enkesit alanı uygun.</v>
      </c>
      <c r="AK116" s="20"/>
      <c r="AL116" s="20"/>
      <c r="AM116" s="20"/>
      <c r="AN116" s="20"/>
      <c r="AO116" s="20"/>
      <c r="AP116" s="20"/>
      <c r="AQ116" s="20"/>
      <c r="AR116" s="20"/>
      <c r="AS116" s="20"/>
      <c r="AT116" s="20"/>
      <c r="AU116" s="20"/>
      <c r="AV116" s="20"/>
      <c r="AW116" s="20"/>
      <c r="AX116" s="20"/>
      <c r="AY116" s="20"/>
      <c r="AZ116" s="20"/>
      <c r="BA116" s="20"/>
      <c r="BB116" s="20"/>
      <c r="BC116" s="20"/>
      <c r="BD116" s="20"/>
      <c r="BE116" s="20"/>
      <c r="BF116" s="20"/>
      <c r="BG116" s="20"/>
      <c r="BH116" s="20"/>
      <c r="BI116" s="20"/>
      <c r="BJ116" s="20"/>
      <c r="BK116" s="9"/>
    </row>
    <row r="117" spans="2:63">
      <c r="B117" s="8"/>
      <c r="C117" s="29" t="s">
        <v>84</v>
      </c>
      <c r="D117" s="20"/>
      <c r="E117" s="20"/>
      <c r="F117" s="20"/>
      <c r="G117" s="20"/>
      <c r="H117" s="20"/>
      <c r="I117" s="20"/>
      <c r="J117" s="20"/>
      <c r="K117" s="20"/>
      <c r="L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  <c r="AK117" s="20"/>
      <c r="AL117" s="20"/>
      <c r="AM117" s="20"/>
      <c r="AN117" s="20"/>
      <c r="AO117" s="20"/>
      <c r="AP117" s="20"/>
      <c r="AQ117" s="20"/>
      <c r="AR117" s="20"/>
      <c r="AS117" s="20"/>
      <c r="AT117" s="20"/>
      <c r="AU117" s="20"/>
      <c r="AV117" s="20"/>
      <c r="AW117" s="20"/>
      <c r="AX117" s="20"/>
      <c r="AY117" s="20"/>
      <c r="AZ117" s="20"/>
      <c r="BA117" s="20"/>
      <c r="BB117" s="20"/>
      <c r="BC117" s="20"/>
      <c r="BD117" s="20"/>
      <c r="BE117" s="20"/>
      <c r="BF117" s="20"/>
      <c r="BG117" s="20"/>
      <c r="BH117" s="20"/>
      <c r="BI117" s="20"/>
      <c r="BJ117" s="20"/>
      <c r="BK117" s="9"/>
    </row>
    <row r="118" spans="2:63">
      <c r="B118" s="8"/>
      <c r="C118" s="20" t="s">
        <v>87</v>
      </c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60">
        <v>8.9999999999999993E-3</v>
      </c>
      <c r="T118" s="60"/>
      <c r="U118" s="60"/>
      <c r="V118" s="21" t="s">
        <v>64</v>
      </c>
      <c r="W118" s="20">
        <f>+E112</f>
        <v>5</v>
      </c>
      <c r="X118" s="21" t="s">
        <v>65</v>
      </c>
      <c r="Y118" s="2" t="s">
        <v>72</v>
      </c>
      <c r="AA118" s="60">
        <v>3.0000000000000001E-3</v>
      </c>
      <c r="AB118" s="60"/>
      <c r="AC118" s="60"/>
      <c r="AD118" s="21" t="s">
        <v>64</v>
      </c>
      <c r="AE118" s="20">
        <f>+W118</f>
        <v>5</v>
      </c>
      <c r="AF118" s="21" t="s">
        <v>65</v>
      </c>
      <c r="AG118" s="60">
        <v>0.03</v>
      </c>
      <c r="AH118" s="60"/>
      <c r="AI118" s="20" t="s">
        <v>73</v>
      </c>
      <c r="AJ118" s="20"/>
      <c r="AK118" s="60">
        <f>+U113</f>
        <v>0.56479999999999997</v>
      </c>
      <c r="AL118" s="60"/>
      <c r="AM118" s="60"/>
      <c r="AN118" s="21" t="s">
        <v>67</v>
      </c>
      <c r="AO118" s="60">
        <f>MAX(S118*W118,MIN(AA118*AE118,AG118))*AK118</f>
        <v>2.5415999999999998E-2</v>
      </c>
      <c r="AP118" s="60"/>
      <c r="AQ118" s="60"/>
      <c r="AR118" s="20"/>
      <c r="AS118" s="20"/>
      <c r="AT118" s="20"/>
      <c r="AU118" s="20"/>
      <c r="AV118" s="20"/>
      <c r="AW118" s="20"/>
      <c r="AX118" s="20"/>
      <c r="AY118" s="20"/>
      <c r="AZ118" s="20"/>
      <c r="BA118" s="20"/>
      <c r="BB118" s="20"/>
      <c r="BC118" s="20"/>
      <c r="BD118" s="20"/>
      <c r="BE118" s="20"/>
      <c r="BF118" s="20"/>
      <c r="BG118" s="20"/>
      <c r="BH118" s="20"/>
      <c r="BI118" s="20"/>
      <c r="BJ118" s="20"/>
      <c r="BK118" s="9"/>
    </row>
    <row r="119" spans="2:63">
      <c r="B119" s="8"/>
      <c r="C119" s="20" t="s">
        <v>74</v>
      </c>
      <c r="D119" s="20"/>
      <c r="E119" s="20"/>
      <c r="F119" s="20"/>
      <c r="G119" s="20"/>
      <c r="H119" s="20"/>
      <c r="I119" s="20"/>
      <c r="J119" s="20"/>
      <c r="K119" s="20"/>
      <c r="L119" s="20"/>
      <c r="M119" s="60">
        <f>+S99</f>
        <v>60650</v>
      </c>
      <c r="N119" s="60"/>
      <c r="O119" s="60"/>
      <c r="P119" s="20" t="s">
        <v>76</v>
      </c>
      <c r="Q119" s="60">
        <f>+E113*10000</f>
        <v>2500000</v>
      </c>
      <c r="R119" s="60"/>
      <c r="S119" s="60"/>
      <c r="T119" s="60"/>
      <c r="U119" s="21" t="s">
        <v>77</v>
      </c>
      <c r="V119" s="60">
        <f>+W99</f>
        <v>54650</v>
      </c>
      <c r="W119" s="60"/>
      <c r="X119" s="60"/>
      <c r="Y119" s="20" t="s">
        <v>76</v>
      </c>
      <c r="Z119" s="60">
        <f>+Q119</f>
        <v>2500000</v>
      </c>
      <c r="AA119" s="60"/>
      <c r="AB119" s="60"/>
      <c r="AC119" s="60"/>
      <c r="AD119" s="21" t="s">
        <v>67</v>
      </c>
      <c r="AE119" s="60">
        <f>+M119/Q119+V119/Z119</f>
        <v>4.6120000000000001E-2</v>
      </c>
      <c r="AF119" s="60"/>
      <c r="AG119" s="60"/>
      <c r="AH119" s="20"/>
      <c r="AI119" s="20"/>
      <c r="AJ119" s="20"/>
      <c r="AK119" s="20"/>
      <c r="AL119" s="20"/>
      <c r="AM119" s="20"/>
      <c r="AN119" s="20"/>
      <c r="AO119" s="20"/>
      <c r="AP119" s="20"/>
      <c r="AQ119" s="20"/>
      <c r="AR119" s="20"/>
      <c r="AS119" s="20"/>
      <c r="AT119" s="20"/>
      <c r="AU119" s="20"/>
      <c r="AV119" s="20"/>
      <c r="AW119" s="20"/>
      <c r="AX119" s="20"/>
      <c r="AY119" s="20"/>
      <c r="AZ119" s="20"/>
      <c r="BA119" s="20"/>
      <c r="BB119" s="20"/>
      <c r="BC119" s="20"/>
      <c r="BD119" s="20"/>
      <c r="BE119" s="20"/>
      <c r="BF119" s="20"/>
      <c r="BG119" s="20"/>
      <c r="BH119" s="20"/>
      <c r="BI119" s="20"/>
      <c r="BJ119" s="20"/>
      <c r="BK119" s="9"/>
    </row>
    <row r="120" spans="2:63">
      <c r="B120" s="8"/>
      <c r="C120" s="60">
        <f>+AE119</f>
        <v>4.6120000000000001E-2</v>
      </c>
      <c r="D120" s="60"/>
      <c r="E120" s="60"/>
      <c r="F120" s="21" t="str">
        <f>IF(C120&gt;G120,"&gt;","&lt;")</f>
        <v>&gt;</v>
      </c>
      <c r="G120" s="60">
        <f>+AO118</f>
        <v>2.5415999999999998E-2</v>
      </c>
      <c r="H120" s="60"/>
      <c r="I120" s="60"/>
      <c r="J120" s="20"/>
      <c r="K120" s="4" t="str">
        <f>IF(C120&gt;=G120,"kattaki perde ve kolon enkesit alanı uygun.","kattaki perde ve kolon enkesit alanı uygun değil.")</f>
        <v>kattaki perde ve kolon enkesit alanı uygun.</v>
      </c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/>
      <c r="AL120" s="20"/>
      <c r="AM120" s="20"/>
      <c r="AN120" s="20"/>
      <c r="AO120" s="20"/>
      <c r="AP120" s="20"/>
      <c r="AQ120" s="20"/>
      <c r="AR120" s="20"/>
      <c r="AS120" s="20"/>
      <c r="AT120" s="20"/>
      <c r="AU120" s="20"/>
      <c r="AV120" s="20"/>
      <c r="AW120" s="20"/>
      <c r="AX120" s="20"/>
      <c r="AY120" s="20"/>
      <c r="AZ120" s="20"/>
      <c r="BA120" s="20"/>
      <c r="BB120" s="20"/>
      <c r="BC120" s="20"/>
      <c r="BD120" s="20"/>
      <c r="BE120" s="20"/>
      <c r="BF120" s="20"/>
      <c r="BG120" s="20"/>
      <c r="BH120" s="20"/>
      <c r="BI120" s="20"/>
      <c r="BJ120" s="20"/>
      <c r="BK120" s="9"/>
    </row>
    <row r="121" spans="2:63">
      <c r="B121" s="8"/>
      <c r="C121" s="29" t="s">
        <v>80</v>
      </c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20"/>
      <c r="AM121" s="20"/>
      <c r="AN121" s="20"/>
      <c r="AO121" s="20"/>
      <c r="AP121" s="20"/>
      <c r="AQ121" s="20"/>
      <c r="AR121" s="20"/>
      <c r="AS121" s="20"/>
      <c r="AT121" s="20"/>
      <c r="AU121" s="20"/>
      <c r="AV121" s="20"/>
      <c r="AW121" s="20"/>
      <c r="AX121" s="20"/>
      <c r="AY121" s="20"/>
      <c r="AZ121" s="20"/>
      <c r="BA121" s="20"/>
      <c r="BB121" s="20"/>
      <c r="BC121" s="20"/>
      <c r="BD121" s="20"/>
      <c r="BE121" s="20"/>
      <c r="BF121" s="20"/>
      <c r="BG121" s="20"/>
      <c r="BH121" s="20"/>
      <c r="BI121" s="20"/>
      <c r="BJ121" s="20"/>
      <c r="BK121" s="9"/>
    </row>
    <row r="122" spans="2:63">
      <c r="B122" s="8"/>
      <c r="C122" s="20" t="s">
        <v>83</v>
      </c>
      <c r="D122" s="20"/>
      <c r="E122" s="20"/>
      <c r="F122" s="20"/>
      <c r="G122" s="20"/>
      <c r="H122" s="20"/>
      <c r="I122" s="20"/>
      <c r="J122" s="20"/>
      <c r="K122" s="20"/>
      <c r="L122" s="20"/>
      <c r="M122" s="60">
        <v>2E-3</v>
      </c>
      <c r="N122" s="60"/>
      <c r="O122" s="60"/>
      <c r="P122" s="21" t="s">
        <v>64</v>
      </c>
      <c r="Q122" s="20">
        <f>+E112</f>
        <v>5</v>
      </c>
      <c r="R122" s="21" t="s">
        <v>65</v>
      </c>
      <c r="S122" s="60">
        <v>0.02</v>
      </c>
      <c r="T122" s="60"/>
      <c r="U122" s="20" t="s">
        <v>66</v>
      </c>
      <c r="V122" s="60">
        <f>+U113</f>
        <v>0.56479999999999997</v>
      </c>
      <c r="W122" s="60"/>
      <c r="X122" s="60"/>
      <c r="Y122" s="21" t="s">
        <v>67</v>
      </c>
      <c r="Z122" s="60">
        <f>MIN(M122*Q122,S122)*V122</f>
        <v>5.6479999999999994E-3</v>
      </c>
      <c r="AA122" s="60"/>
      <c r="AB122" s="60"/>
      <c r="AC122" s="20"/>
      <c r="AD122" s="20"/>
      <c r="AE122" s="20"/>
      <c r="AF122" s="20"/>
      <c r="AG122" s="20"/>
      <c r="AH122" s="20"/>
      <c r="AI122" s="20"/>
      <c r="AJ122" s="20"/>
      <c r="AK122" s="20"/>
      <c r="AL122" s="20"/>
      <c r="AM122" s="20"/>
      <c r="AN122" s="20"/>
      <c r="AO122" s="20"/>
      <c r="AP122" s="20"/>
      <c r="AQ122" s="20"/>
      <c r="AR122" s="20"/>
      <c r="AS122" s="20"/>
      <c r="AT122" s="20"/>
      <c r="AU122" s="20"/>
      <c r="AV122" s="20"/>
      <c r="AW122" s="20"/>
      <c r="AX122" s="20"/>
      <c r="AY122" s="20"/>
      <c r="AZ122" s="20"/>
      <c r="BA122" s="20"/>
      <c r="BB122" s="20"/>
      <c r="BC122" s="20"/>
      <c r="BD122" s="20"/>
      <c r="BE122" s="20"/>
      <c r="BF122" s="20"/>
      <c r="BG122" s="20"/>
      <c r="BH122" s="20"/>
      <c r="BI122" s="20"/>
      <c r="BJ122" s="20"/>
      <c r="BK122" s="9"/>
    </row>
    <row r="123" spans="2:63">
      <c r="B123" s="8"/>
      <c r="C123" s="20" t="s">
        <v>69</v>
      </c>
      <c r="D123" s="20"/>
      <c r="E123" s="20"/>
      <c r="F123" s="20"/>
      <c r="G123" s="20"/>
      <c r="H123" s="20"/>
      <c r="I123" s="20"/>
      <c r="J123" s="20"/>
      <c r="K123" s="20"/>
      <c r="L123" s="20"/>
      <c r="M123" s="60">
        <f>+E113*10000</f>
        <v>2500000</v>
      </c>
      <c r="N123" s="60"/>
      <c r="O123" s="60"/>
      <c r="P123" s="60"/>
      <c r="Q123" s="21" t="s">
        <v>64</v>
      </c>
      <c r="R123" s="60">
        <f>+Z122</f>
        <v>5.6479999999999994E-3</v>
      </c>
      <c r="S123" s="60"/>
      <c r="T123" s="60"/>
      <c r="U123" s="21" t="s">
        <v>67</v>
      </c>
      <c r="V123" s="60">
        <f>+M123*R123</f>
        <v>14119.999999999998</v>
      </c>
      <c r="W123" s="60"/>
      <c r="X123" s="60"/>
      <c r="Y123" s="20" t="s">
        <v>68</v>
      </c>
      <c r="AA123" s="17" t="str">
        <f>IF(V123&gt;AE123,"&gt;","&lt;")</f>
        <v>&lt;</v>
      </c>
      <c r="AB123" s="31" t="s">
        <v>70</v>
      </c>
      <c r="AC123" s="20"/>
      <c r="AD123" s="20"/>
      <c r="AE123" s="60">
        <f>+AU99</f>
        <v>26100</v>
      </c>
      <c r="AF123" s="60"/>
      <c r="AG123" s="60"/>
      <c r="AH123" s="20" t="s">
        <v>68</v>
      </c>
      <c r="AI123" s="20"/>
      <c r="AJ123" s="4" t="str">
        <f>IF(V123&lt;AE123,"kattaki perde enkesit alanı uygun.","kattaki perde enkesit alanı uygun değil.")</f>
        <v>kattaki perde enkesit alanı uygun.</v>
      </c>
      <c r="AK123" s="20"/>
      <c r="AL123" s="20"/>
      <c r="AM123" s="20"/>
      <c r="AN123" s="20"/>
      <c r="AO123" s="20"/>
      <c r="AP123" s="20"/>
      <c r="AQ123" s="20"/>
      <c r="AR123" s="20"/>
      <c r="AS123" s="20"/>
      <c r="AT123" s="20"/>
      <c r="AU123" s="20"/>
      <c r="AV123" s="20"/>
      <c r="AW123" s="20"/>
      <c r="AX123" s="20"/>
      <c r="AY123" s="20"/>
      <c r="AZ123" s="20"/>
      <c r="BA123" s="20"/>
      <c r="BB123" s="20"/>
      <c r="BC123" s="20"/>
      <c r="BD123" s="20"/>
      <c r="BE123" s="20"/>
      <c r="BF123" s="20"/>
      <c r="BG123" s="20"/>
      <c r="BH123" s="20"/>
      <c r="BI123" s="20"/>
      <c r="BJ123" s="20"/>
      <c r="BK123" s="9"/>
    </row>
    <row r="124" spans="2:63">
      <c r="B124" s="8"/>
      <c r="C124" s="29" t="s">
        <v>85</v>
      </c>
      <c r="D124" s="20"/>
      <c r="E124" s="20"/>
      <c r="F124" s="20"/>
      <c r="G124" s="20"/>
      <c r="H124" s="20"/>
      <c r="I124" s="20"/>
      <c r="J124" s="20"/>
      <c r="K124" s="20"/>
      <c r="L124" s="20"/>
      <c r="Z124" s="20"/>
      <c r="AA124" s="20"/>
      <c r="AB124" s="20"/>
      <c r="AC124" s="20"/>
      <c r="AD124" s="20"/>
      <c r="AE124" s="20"/>
      <c r="AF124" s="20"/>
      <c r="AG124" s="20"/>
      <c r="AH124" s="20"/>
      <c r="AI124" s="20"/>
      <c r="AJ124" s="20"/>
      <c r="AK124" s="20"/>
      <c r="AL124" s="20"/>
      <c r="AM124" s="20"/>
      <c r="AN124" s="20"/>
      <c r="AO124" s="20"/>
      <c r="AP124" s="20"/>
      <c r="AQ124" s="20"/>
      <c r="AR124" s="20"/>
      <c r="AS124" s="20"/>
      <c r="AT124" s="20"/>
      <c r="AU124" s="20"/>
      <c r="AV124" s="20"/>
      <c r="AW124" s="20"/>
      <c r="AX124" s="20"/>
      <c r="AY124" s="20"/>
      <c r="AZ124" s="20"/>
      <c r="BA124" s="20"/>
      <c r="BB124" s="20"/>
      <c r="BC124" s="20"/>
      <c r="BD124" s="20"/>
      <c r="BE124" s="20"/>
      <c r="BF124" s="20"/>
      <c r="BG124" s="20"/>
      <c r="BH124" s="20"/>
      <c r="BI124" s="20"/>
      <c r="BJ124" s="20"/>
      <c r="BK124" s="9"/>
    </row>
    <row r="125" spans="2:63">
      <c r="B125" s="8"/>
      <c r="C125" s="20" t="s">
        <v>87</v>
      </c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60">
        <v>8.9999999999999993E-3</v>
      </c>
      <c r="T125" s="60"/>
      <c r="U125" s="60"/>
      <c r="V125" s="21" t="s">
        <v>64</v>
      </c>
      <c r="W125" s="20">
        <f>+E112</f>
        <v>5</v>
      </c>
      <c r="X125" s="21" t="s">
        <v>65</v>
      </c>
      <c r="Y125" s="2" t="s">
        <v>72</v>
      </c>
      <c r="AA125" s="60">
        <v>3.0000000000000001E-3</v>
      </c>
      <c r="AB125" s="60"/>
      <c r="AC125" s="60"/>
      <c r="AD125" s="21" t="s">
        <v>64</v>
      </c>
      <c r="AE125" s="20">
        <f>+W125</f>
        <v>5</v>
      </c>
      <c r="AF125" s="21" t="s">
        <v>65</v>
      </c>
      <c r="AG125" s="60">
        <v>0.03</v>
      </c>
      <c r="AH125" s="60"/>
      <c r="AI125" s="20" t="s">
        <v>73</v>
      </c>
      <c r="AJ125" s="20"/>
      <c r="AK125" s="60">
        <f>+U113</f>
        <v>0.56479999999999997</v>
      </c>
      <c r="AL125" s="60"/>
      <c r="AM125" s="60"/>
      <c r="AN125" s="21" t="s">
        <v>67</v>
      </c>
      <c r="AO125" s="60">
        <f>MAX(S125*W125,MIN(AA125*AE125,AG125))*AK125</f>
        <v>2.5415999999999998E-2</v>
      </c>
      <c r="AP125" s="60"/>
      <c r="AQ125" s="60"/>
      <c r="AR125" s="20"/>
      <c r="AS125" s="20"/>
      <c r="AT125" s="20"/>
      <c r="AU125" s="20"/>
      <c r="AV125" s="20"/>
      <c r="AW125" s="20"/>
      <c r="AX125" s="20"/>
      <c r="AY125" s="20"/>
      <c r="AZ125" s="20"/>
      <c r="BA125" s="20"/>
      <c r="BB125" s="20"/>
      <c r="BC125" s="20"/>
      <c r="BD125" s="20"/>
      <c r="BE125" s="20"/>
      <c r="BF125" s="20"/>
      <c r="BG125" s="20"/>
      <c r="BH125" s="20"/>
      <c r="BI125" s="20"/>
      <c r="BJ125" s="20"/>
      <c r="BK125" s="9"/>
    </row>
    <row r="126" spans="2:63">
      <c r="B126" s="8"/>
      <c r="C126" s="20" t="s">
        <v>74</v>
      </c>
      <c r="D126" s="20"/>
      <c r="E126" s="20"/>
      <c r="F126" s="20"/>
      <c r="G126" s="20"/>
      <c r="H126" s="20"/>
      <c r="I126" s="20"/>
      <c r="J126" s="20"/>
      <c r="K126" s="20"/>
      <c r="L126" s="20"/>
      <c r="M126" s="60">
        <f>+AQ99</f>
        <v>60650</v>
      </c>
      <c r="N126" s="60"/>
      <c r="O126" s="60"/>
      <c r="P126" s="20" t="s">
        <v>76</v>
      </c>
      <c r="Q126" s="60">
        <f>+E113*10000</f>
        <v>2500000</v>
      </c>
      <c r="R126" s="60"/>
      <c r="S126" s="60"/>
      <c r="T126" s="60"/>
      <c r="U126" s="21" t="s">
        <v>77</v>
      </c>
      <c r="V126" s="60">
        <f>+AU99</f>
        <v>26100</v>
      </c>
      <c r="W126" s="60"/>
      <c r="X126" s="60"/>
      <c r="Y126" s="20" t="s">
        <v>76</v>
      </c>
      <c r="Z126" s="60">
        <f>+Q126</f>
        <v>2500000</v>
      </c>
      <c r="AA126" s="60"/>
      <c r="AB126" s="60"/>
      <c r="AC126" s="60"/>
      <c r="AD126" s="21" t="s">
        <v>67</v>
      </c>
      <c r="AE126" s="60">
        <f>+M126/Q126+V126/Z126</f>
        <v>3.4700000000000002E-2</v>
      </c>
      <c r="AF126" s="60"/>
      <c r="AG126" s="60"/>
      <c r="AH126" s="20"/>
      <c r="AI126" s="20"/>
      <c r="AJ126" s="20"/>
      <c r="AK126" s="20"/>
      <c r="AL126" s="20"/>
      <c r="AM126" s="20"/>
      <c r="AN126" s="20"/>
      <c r="AO126" s="20"/>
      <c r="AP126" s="20"/>
      <c r="AQ126" s="20"/>
      <c r="AR126" s="20"/>
      <c r="AS126" s="20"/>
      <c r="AT126" s="20"/>
      <c r="AU126" s="20"/>
      <c r="AV126" s="20"/>
      <c r="AW126" s="20"/>
      <c r="AX126" s="20"/>
      <c r="AY126" s="20"/>
      <c r="AZ126" s="20"/>
      <c r="BA126" s="20"/>
      <c r="BB126" s="20"/>
      <c r="BC126" s="20"/>
      <c r="BD126" s="20"/>
      <c r="BE126" s="20"/>
      <c r="BF126" s="20"/>
      <c r="BG126" s="20"/>
      <c r="BH126" s="20"/>
      <c r="BI126" s="20"/>
      <c r="BJ126" s="20"/>
      <c r="BK126" s="9"/>
    </row>
    <row r="127" spans="2:63">
      <c r="B127" s="8"/>
      <c r="C127" s="60">
        <f>+AE126</f>
        <v>3.4700000000000002E-2</v>
      </c>
      <c r="D127" s="60"/>
      <c r="E127" s="60"/>
      <c r="F127" s="21" t="str">
        <f>IF(C127&gt;G127,"&gt;","&lt;")</f>
        <v>&gt;</v>
      </c>
      <c r="G127" s="60">
        <f>+AO125</f>
        <v>2.5415999999999998E-2</v>
      </c>
      <c r="H127" s="60"/>
      <c r="I127" s="60"/>
      <c r="J127" s="20"/>
      <c r="K127" s="4" t="str">
        <f>IF(C127&gt;=G127,"kattaki perde ve kolon enkesit alanı uygun.","kattaki perde ve kolon enkesit alanı uygun değil.")</f>
        <v>kattaki perde ve kolon enkesit alanı uygun.</v>
      </c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20"/>
      <c r="AV127" s="20"/>
      <c r="AW127" s="20"/>
      <c r="AX127" s="20"/>
      <c r="AY127" s="20"/>
      <c r="AZ127" s="20"/>
      <c r="BA127" s="20"/>
      <c r="BB127" s="20"/>
      <c r="BC127" s="20"/>
      <c r="BD127" s="20"/>
      <c r="BE127" s="20"/>
      <c r="BF127" s="20"/>
      <c r="BG127" s="20"/>
      <c r="BH127" s="20"/>
      <c r="BI127" s="20"/>
      <c r="BJ127" s="20"/>
      <c r="BK127" s="9"/>
    </row>
    <row r="128" spans="2:63" ht="12" thickBot="1">
      <c r="B128" s="5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14"/>
      <c r="BK128" s="15"/>
    </row>
    <row r="129" spans="2:63"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F129" s="13"/>
      <c r="AG129" s="13"/>
      <c r="AH129" s="13"/>
      <c r="AI129" s="13"/>
      <c r="AJ129" s="13"/>
      <c r="AK129" s="13"/>
      <c r="AL129" s="13"/>
      <c r="AM129" s="13"/>
      <c r="AN129" s="13"/>
      <c r="AO129" s="13"/>
      <c r="AP129" s="13"/>
      <c r="AQ129" s="13"/>
      <c r="AR129" s="13"/>
      <c r="AS129" s="13"/>
      <c r="AT129" s="13"/>
      <c r="AU129" s="13"/>
      <c r="AV129" s="13"/>
      <c r="AW129" s="13"/>
      <c r="AX129" s="13"/>
      <c r="AY129" s="13"/>
      <c r="AZ129" s="13"/>
      <c r="BA129" s="13"/>
      <c r="BB129" s="13"/>
      <c r="BC129" s="13"/>
      <c r="BD129" s="13"/>
      <c r="BE129" s="13"/>
      <c r="BF129" s="13"/>
      <c r="BG129" s="13"/>
      <c r="BH129" s="13"/>
      <c r="BI129" s="13"/>
      <c r="BJ129" s="13"/>
      <c r="BK129" s="13"/>
    </row>
  </sheetData>
  <sheetProtection algorithmName="SHA-512" hashValue="rMSCi8ZqkzeVnq/X8ds2E18t2egrdaa3+1bQDlDeWI/OgggrHvnU30b+dKmoRb4ZLy/oyctpkz8BB61PkToPdg==" saltValue="haHxekXEorp00NWXNVpqEQ==" spinCount="100000" sheet="1" objects="1" scenarios="1"/>
  <mergeCells count="668">
    <mergeCell ref="BA13:BJ18"/>
    <mergeCell ref="AK125:AM125"/>
    <mergeCell ref="AO125:AQ125"/>
    <mergeCell ref="M126:O126"/>
    <mergeCell ref="Q126:T126"/>
    <mergeCell ref="V126:X126"/>
    <mergeCell ref="Z126:AC126"/>
    <mergeCell ref="AE126:AG126"/>
    <mergeCell ref="M123:P123"/>
    <mergeCell ref="R123:T123"/>
    <mergeCell ref="V123:X123"/>
    <mergeCell ref="AE123:AG123"/>
    <mergeCell ref="Z108:AA108"/>
    <mergeCell ref="R116:T116"/>
    <mergeCell ref="V116:X116"/>
    <mergeCell ref="M116:P116"/>
    <mergeCell ref="AE116:AG116"/>
    <mergeCell ref="S118:U118"/>
    <mergeCell ref="AA118:AC118"/>
    <mergeCell ref="AG118:AH118"/>
    <mergeCell ref="AU97:AX97"/>
    <mergeCell ref="AQ98:AT98"/>
    <mergeCell ref="AU98:AX98"/>
    <mergeCell ref="M115:O115"/>
    <mergeCell ref="C127:E127"/>
    <mergeCell ref="G127:I127"/>
    <mergeCell ref="S125:U125"/>
    <mergeCell ref="AA125:AC125"/>
    <mergeCell ref="AG125:AH125"/>
    <mergeCell ref="M119:O119"/>
    <mergeCell ref="Q119:T119"/>
    <mergeCell ref="V119:X119"/>
    <mergeCell ref="Z119:AC119"/>
    <mergeCell ref="AE119:AG119"/>
    <mergeCell ref="C120:E120"/>
    <mergeCell ref="G120:I120"/>
    <mergeCell ref="M122:O122"/>
    <mergeCell ref="S122:T122"/>
    <mergeCell ref="V122:X122"/>
    <mergeCell ref="Z122:AB122"/>
    <mergeCell ref="E113:G113"/>
    <mergeCell ref="U104:W104"/>
    <mergeCell ref="U109:W109"/>
    <mergeCell ref="Z109:AA109"/>
    <mergeCell ref="K97:M97"/>
    <mergeCell ref="N97:R97"/>
    <mergeCell ref="AA97:AF97"/>
    <mergeCell ref="Z107:AA107"/>
    <mergeCell ref="U108:W108"/>
    <mergeCell ref="Z104:AA104"/>
    <mergeCell ref="U102:W102"/>
    <mergeCell ref="Z102:AA102"/>
    <mergeCell ref="U103:W103"/>
    <mergeCell ref="Z103:AA103"/>
    <mergeCell ref="G110:I110"/>
    <mergeCell ref="G102:I102"/>
    <mergeCell ref="G104:I104"/>
    <mergeCell ref="G107:I107"/>
    <mergeCell ref="G109:I109"/>
    <mergeCell ref="G105:I105"/>
    <mergeCell ref="U113:W113"/>
    <mergeCell ref="G103:I103"/>
    <mergeCell ref="G108:I108"/>
    <mergeCell ref="H98:J98"/>
    <mergeCell ref="S115:T115"/>
    <mergeCell ref="V115:X115"/>
    <mergeCell ref="Z115:AB115"/>
    <mergeCell ref="AU92:AX92"/>
    <mergeCell ref="AQ93:AT93"/>
    <mergeCell ref="AU93:AX93"/>
    <mergeCell ref="AQ94:AT94"/>
    <mergeCell ref="AU94:AX94"/>
    <mergeCell ref="AQ95:AT95"/>
    <mergeCell ref="AU95:AX95"/>
    <mergeCell ref="AQ96:AT96"/>
    <mergeCell ref="AU96:AX96"/>
    <mergeCell ref="S97:V97"/>
    <mergeCell ref="W97:Z97"/>
    <mergeCell ref="S98:V98"/>
    <mergeCell ref="W98:Z98"/>
    <mergeCell ref="S99:V99"/>
    <mergeCell ref="W99:Z99"/>
    <mergeCell ref="U107:W107"/>
    <mergeCell ref="AQ99:AT99"/>
    <mergeCell ref="AU99:AX99"/>
    <mergeCell ref="AG99:AK99"/>
    <mergeCell ref="AU87:AX87"/>
    <mergeCell ref="AQ88:AT88"/>
    <mergeCell ref="AU88:AX88"/>
    <mergeCell ref="AQ89:AT89"/>
    <mergeCell ref="AU89:AX89"/>
    <mergeCell ref="AQ90:AT90"/>
    <mergeCell ref="AU90:AX90"/>
    <mergeCell ref="AQ87:AT87"/>
    <mergeCell ref="AK118:AM118"/>
    <mergeCell ref="AO118:AQ118"/>
    <mergeCell ref="AU91:AX91"/>
    <mergeCell ref="AL90:AP90"/>
    <mergeCell ref="AL91:AP91"/>
    <mergeCell ref="AL94:AP94"/>
    <mergeCell ref="AG90:AK90"/>
    <mergeCell ref="AQ91:AT91"/>
    <mergeCell ref="AL89:AP89"/>
    <mergeCell ref="AG94:AK94"/>
    <mergeCell ref="AG95:AK95"/>
    <mergeCell ref="AG87:AK87"/>
    <mergeCell ref="AG88:AK88"/>
    <mergeCell ref="AL87:AP87"/>
    <mergeCell ref="AL88:AP88"/>
    <mergeCell ref="AQ80:AT80"/>
    <mergeCell ref="AU80:AX80"/>
    <mergeCell ref="AQ79:AT79"/>
    <mergeCell ref="AQ81:AT81"/>
    <mergeCell ref="AU81:AX81"/>
    <mergeCell ref="AU82:AX82"/>
    <mergeCell ref="AQ83:AT83"/>
    <mergeCell ref="AU83:AX83"/>
    <mergeCell ref="AQ84:AT84"/>
    <mergeCell ref="AU84:AX84"/>
    <mergeCell ref="AQ82:AT82"/>
    <mergeCell ref="AU52:AX55"/>
    <mergeCell ref="AQ56:AT56"/>
    <mergeCell ref="AU56:AX56"/>
    <mergeCell ref="AQ57:AT57"/>
    <mergeCell ref="AU57:AX57"/>
    <mergeCell ref="AQ58:AT58"/>
    <mergeCell ref="AU58:AX58"/>
    <mergeCell ref="AQ59:AT59"/>
    <mergeCell ref="AU59:AX59"/>
    <mergeCell ref="AQ52:AT55"/>
    <mergeCell ref="S81:V81"/>
    <mergeCell ref="W81:Z81"/>
    <mergeCell ref="S82:V82"/>
    <mergeCell ref="W82:Z82"/>
    <mergeCell ref="S83:V83"/>
    <mergeCell ref="W83:Z83"/>
    <mergeCell ref="AU60:AX60"/>
    <mergeCell ref="AQ61:AT61"/>
    <mergeCell ref="AU61:AX61"/>
    <mergeCell ref="AQ62:AT62"/>
    <mergeCell ref="AU62:AX62"/>
    <mergeCell ref="AQ63:AT63"/>
    <mergeCell ref="AU63:AX63"/>
    <mergeCell ref="AQ64:AT64"/>
    <mergeCell ref="AU64:AX64"/>
    <mergeCell ref="AQ60:AT60"/>
    <mergeCell ref="AU75:AX75"/>
    <mergeCell ref="AQ76:AT76"/>
    <mergeCell ref="AU76:AX76"/>
    <mergeCell ref="AU77:AX77"/>
    <mergeCell ref="AQ78:AT78"/>
    <mergeCell ref="AU78:AX78"/>
    <mergeCell ref="AQ77:AT77"/>
    <mergeCell ref="AU79:AX79"/>
    <mergeCell ref="S91:V91"/>
    <mergeCell ref="W91:Z91"/>
    <mergeCell ref="S64:V64"/>
    <mergeCell ref="W64:Z64"/>
    <mergeCell ref="S65:V65"/>
    <mergeCell ref="W65:Z65"/>
    <mergeCell ref="S66:V66"/>
    <mergeCell ref="W66:Z66"/>
    <mergeCell ref="S67:V67"/>
    <mergeCell ref="W67:Z67"/>
    <mergeCell ref="S68:V68"/>
    <mergeCell ref="W68:Z68"/>
    <mergeCell ref="S70:V70"/>
    <mergeCell ref="W70:Z70"/>
    <mergeCell ref="S71:V71"/>
    <mergeCell ref="W71:Z71"/>
    <mergeCell ref="S87:V87"/>
    <mergeCell ref="W87:Z87"/>
    <mergeCell ref="S88:V88"/>
    <mergeCell ref="W88:Z88"/>
    <mergeCell ref="S79:V79"/>
    <mergeCell ref="W79:Z79"/>
    <mergeCell ref="S80:V80"/>
    <mergeCell ref="W80:Z80"/>
    <mergeCell ref="S59:V59"/>
    <mergeCell ref="W59:Z59"/>
    <mergeCell ref="S60:V60"/>
    <mergeCell ref="W60:Z60"/>
    <mergeCell ref="S61:V61"/>
    <mergeCell ref="W61:Z61"/>
    <mergeCell ref="S62:V62"/>
    <mergeCell ref="W62:Z62"/>
    <mergeCell ref="S63:V63"/>
    <mergeCell ref="W63:Z63"/>
    <mergeCell ref="AG52:AK54"/>
    <mergeCell ref="S52:V55"/>
    <mergeCell ref="W52:Z55"/>
    <mergeCell ref="W56:Z56"/>
    <mergeCell ref="S56:V56"/>
    <mergeCell ref="S57:V57"/>
    <mergeCell ref="W57:Z57"/>
    <mergeCell ref="S58:V58"/>
    <mergeCell ref="W58:Z58"/>
    <mergeCell ref="AG55:AK55"/>
    <mergeCell ref="AG56:AK56"/>
    <mergeCell ref="AG57:AK57"/>
    <mergeCell ref="AL76:AP76"/>
    <mergeCell ref="AG63:AK63"/>
    <mergeCell ref="AG64:AK64"/>
    <mergeCell ref="AG65:AK65"/>
    <mergeCell ref="AG73:AK73"/>
    <mergeCell ref="AG74:AK74"/>
    <mergeCell ref="BE66:BI66"/>
    <mergeCell ref="BE67:BI67"/>
    <mergeCell ref="BE60:BI60"/>
    <mergeCell ref="BE61:BI61"/>
    <mergeCell ref="BE62:BI62"/>
    <mergeCell ref="AU65:AX65"/>
    <mergeCell ref="AQ66:AT66"/>
    <mergeCell ref="AU66:AX66"/>
    <mergeCell ref="AQ67:AT67"/>
    <mergeCell ref="AU67:AX67"/>
    <mergeCell ref="AQ68:AT68"/>
    <mergeCell ref="AU68:AX68"/>
    <mergeCell ref="AQ69:AT69"/>
    <mergeCell ref="AU69:AX69"/>
    <mergeCell ref="AQ65:AT65"/>
    <mergeCell ref="AQ74:AT74"/>
    <mergeCell ref="AU74:AX74"/>
    <mergeCell ref="AQ75:AT75"/>
    <mergeCell ref="B2:BK2"/>
    <mergeCell ref="C56:D98"/>
    <mergeCell ref="AL63:AP63"/>
    <mergeCell ref="AL64:AP64"/>
    <mergeCell ref="AL65:AP65"/>
    <mergeCell ref="AL66:AP66"/>
    <mergeCell ref="AL67:AP67"/>
    <mergeCell ref="AS49:AT49"/>
    <mergeCell ref="AS50:AT50"/>
    <mergeCell ref="AY74:BD74"/>
    <mergeCell ref="AY75:BD75"/>
    <mergeCell ref="AY76:BD76"/>
    <mergeCell ref="AY77:BD77"/>
    <mergeCell ref="AY78:BD78"/>
    <mergeCell ref="AY79:BD79"/>
    <mergeCell ref="AL97:AP97"/>
    <mergeCell ref="AL74:AP74"/>
    <mergeCell ref="BC25:BI28"/>
    <mergeCell ref="AL68:AP68"/>
    <mergeCell ref="AG84:AK84"/>
    <mergeCell ref="AG85:AK85"/>
    <mergeCell ref="AG86:AK86"/>
    <mergeCell ref="AL81:AP81"/>
    <mergeCell ref="AL82:AP82"/>
    <mergeCell ref="BE99:BI99"/>
    <mergeCell ref="AG96:AK96"/>
    <mergeCell ref="AG97:AK97"/>
    <mergeCell ref="AG98:AK98"/>
    <mergeCell ref="AL92:AP92"/>
    <mergeCell ref="N99:R99"/>
    <mergeCell ref="BE96:BI96"/>
    <mergeCell ref="BE97:BI97"/>
    <mergeCell ref="BE98:BI98"/>
    <mergeCell ref="BE93:BI93"/>
    <mergeCell ref="BE94:BI94"/>
    <mergeCell ref="BE95:BI95"/>
    <mergeCell ref="AY95:BD95"/>
    <mergeCell ref="AA95:AF95"/>
    <mergeCell ref="AL95:AP95"/>
    <mergeCell ref="AY98:BD98"/>
    <mergeCell ref="AL98:AP98"/>
    <mergeCell ref="AY97:BD97"/>
    <mergeCell ref="AY99:BD99"/>
    <mergeCell ref="AA99:AF99"/>
    <mergeCell ref="AL99:AP99"/>
    <mergeCell ref="F94:G94"/>
    <mergeCell ref="H96:J96"/>
    <mergeCell ref="K96:M96"/>
    <mergeCell ref="F91:G91"/>
    <mergeCell ref="H91:J91"/>
    <mergeCell ref="K91:M91"/>
    <mergeCell ref="AY93:BD93"/>
    <mergeCell ref="AA93:AF93"/>
    <mergeCell ref="AL93:AP93"/>
    <mergeCell ref="F92:G92"/>
    <mergeCell ref="AG91:AK91"/>
    <mergeCell ref="AG92:AK92"/>
    <mergeCell ref="AG93:AK93"/>
    <mergeCell ref="AQ92:AT92"/>
    <mergeCell ref="S92:V92"/>
    <mergeCell ref="W92:Z92"/>
    <mergeCell ref="S93:V93"/>
    <mergeCell ref="W93:Z93"/>
    <mergeCell ref="F96:G96"/>
    <mergeCell ref="AA94:AF94"/>
    <mergeCell ref="F93:G93"/>
    <mergeCell ref="H93:J93"/>
    <mergeCell ref="K93:M93"/>
    <mergeCell ref="N93:R93"/>
    <mergeCell ref="AG89:AK89"/>
    <mergeCell ref="AY83:BD83"/>
    <mergeCell ref="AY84:BD84"/>
    <mergeCell ref="N88:R88"/>
    <mergeCell ref="N89:R89"/>
    <mergeCell ref="N86:R86"/>
    <mergeCell ref="N87:R87"/>
    <mergeCell ref="AG83:AK83"/>
    <mergeCell ref="AL83:AP83"/>
    <mergeCell ref="AL84:AP84"/>
    <mergeCell ref="AL85:AP85"/>
    <mergeCell ref="AL86:AP86"/>
    <mergeCell ref="S84:V84"/>
    <mergeCell ref="W84:Z84"/>
    <mergeCell ref="S85:V85"/>
    <mergeCell ref="W85:Z85"/>
    <mergeCell ref="S86:V86"/>
    <mergeCell ref="W86:Z86"/>
    <mergeCell ref="AQ86:AT86"/>
    <mergeCell ref="AU86:AX86"/>
    <mergeCell ref="S89:V89"/>
    <mergeCell ref="W89:Z89"/>
    <mergeCell ref="AU85:AX85"/>
    <mergeCell ref="AQ85:AT85"/>
    <mergeCell ref="F90:G90"/>
    <mergeCell ref="H90:J90"/>
    <mergeCell ref="K90:M90"/>
    <mergeCell ref="N90:R90"/>
    <mergeCell ref="N83:R83"/>
    <mergeCell ref="N84:R84"/>
    <mergeCell ref="N85:R85"/>
    <mergeCell ref="AA87:AF87"/>
    <mergeCell ref="AA88:AF88"/>
    <mergeCell ref="AA89:AF89"/>
    <mergeCell ref="K83:M83"/>
    <mergeCell ref="H86:J86"/>
    <mergeCell ref="H87:J87"/>
    <mergeCell ref="H83:J83"/>
    <mergeCell ref="H84:J84"/>
    <mergeCell ref="F85:G85"/>
    <mergeCell ref="F86:G86"/>
    <mergeCell ref="F87:G87"/>
    <mergeCell ref="F88:G88"/>
    <mergeCell ref="S90:V90"/>
    <mergeCell ref="W90:Z90"/>
    <mergeCell ref="H94:J94"/>
    <mergeCell ref="K94:M94"/>
    <mergeCell ref="N94:R94"/>
    <mergeCell ref="S94:V94"/>
    <mergeCell ref="W94:Z94"/>
    <mergeCell ref="S95:V95"/>
    <mergeCell ref="W95:Z95"/>
    <mergeCell ref="S96:V96"/>
    <mergeCell ref="W96:Z96"/>
    <mergeCell ref="N95:R95"/>
    <mergeCell ref="F95:G95"/>
    <mergeCell ref="H95:J95"/>
    <mergeCell ref="N96:R96"/>
    <mergeCell ref="AY96:BD96"/>
    <mergeCell ref="AA96:AF96"/>
    <mergeCell ref="AL96:AP96"/>
    <mergeCell ref="N79:R79"/>
    <mergeCell ref="N80:R80"/>
    <mergeCell ref="N81:R81"/>
    <mergeCell ref="AY94:BD94"/>
    <mergeCell ref="H92:J92"/>
    <mergeCell ref="K92:M92"/>
    <mergeCell ref="N92:R92"/>
    <mergeCell ref="AY92:BD92"/>
    <mergeCell ref="AA92:AF92"/>
    <mergeCell ref="N91:R91"/>
    <mergeCell ref="AY91:BD91"/>
    <mergeCell ref="AA91:AF91"/>
    <mergeCell ref="AY90:BD90"/>
    <mergeCell ref="AA90:AF90"/>
    <mergeCell ref="AY80:BD80"/>
    <mergeCell ref="AY81:BD81"/>
    <mergeCell ref="AY82:BD82"/>
    <mergeCell ref="K95:M95"/>
    <mergeCell ref="K98:M98"/>
    <mergeCell ref="N98:R98"/>
    <mergeCell ref="AA98:AF98"/>
    <mergeCell ref="F97:G97"/>
    <mergeCell ref="H97:J97"/>
    <mergeCell ref="F98:G98"/>
    <mergeCell ref="AQ97:AT97"/>
    <mergeCell ref="BE92:BI92"/>
    <mergeCell ref="BE84:BI84"/>
    <mergeCell ref="BE85:BI85"/>
    <mergeCell ref="BE86:BI86"/>
    <mergeCell ref="BE87:BI87"/>
    <mergeCell ref="BE88:BI88"/>
    <mergeCell ref="BE89:BI89"/>
    <mergeCell ref="H88:J88"/>
    <mergeCell ref="H89:J89"/>
    <mergeCell ref="F89:G89"/>
    <mergeCell ref="K89:M89"/>
    <mergeCell ref="K84:M84"/>
    <mergeCell ref="K85:M85"/>
    <mergeCell ref="K86:M86"/>
    <mergeCell ref="K87:M87"/>
    <mergeCell ref="K88:M88"/>
    <mergeCell ref="H85:J85"/>
    <mergeCell ref="BE78:BI78"/>
    <mergeCell ref="BE79:BI79"/>
    <mergeCell ref="BE80:BI80"/>
    <mergeCell ref="BE81:BI81"/>
    <mergeCell ref="BE82:BI82"/>
    <mergeCell ref="BE83:BI83"/>
    <mergeCell ref="BE90:BI90"/>
    <mergeCell ref="BE91:BI91"/>
    <mergeCell ref="AA85:AF85"/>
    <mergeCell ref="AA86:AF86"/>
    <mergeCell ref="AY86:BD86"/>
    <mergeCell ref="AA81:AF81"/>
    <mergeCell ref="AA82:AF82"/>
    <mergeCell ref="AA83:AF83"/>
    <mergeCell ref="AA84:AF84"/>
    <mergeCell ref="AG78:AK78"/>
    <mergeCell ref="AG79:AK79"/>
    <mergeCell ref="AG80:AK80"/>
    <mergeCell ref="AG81:AK81"/>
    <mergeCell ref="AG82:AK82"/>
    <mergeCell ref="AY87:BD87"/>
    <mergeCell ref="AY88:BD88"/>
    <mergeCell ref="AY89:BD89"/>
    <mergeCell ref="AY85:BD85"/>
    <mergeCell ref="BE72:BI72"/>
    <mergeCell ref="BE73:BI73"/>
    <mergeCell ref="BE74:BI74"/>
    <mergeCell ref="BE75:BI75"/>
    <mergeCell ref="BE76:BI76"/>
    <mergeCell ref="BE77:BI77"/>
    <mergeCell ref="BE63:BI63"/>
    <mergeCell ref="BE64:BI64"/>
    <mergeCell ref="BE65:BI65"/>
    <mergeCell ref="BE68:BI68"/>
    <mergeCell ref="BE69:BI69"/>
    <mergeCell ref="BE70:BI70"/>
    <mergeCell ref="BE71:BI71"/>
    <mergeCell ref="AG75:AK75"/>
    <mergeCell ref="AG76:AK76"/>
    <mergeCell ref="AG77:AK77"/>
    <mergeCell ref="AL77:AP77"/>
    <mergeCell ref="AL78:AP78"/>
    <mergeCell ref="AL79:AP79"/>
    <mergeCell ref="AL80:AP80"/>
    <mergeCell ref="AL75:AP75"/>
    <mergeCell ref="AA58:AF58"/>
    <mergeCell ref="AA59:AF59"/>
    <mergeCell ref="AA63:AF63"/>
    <mergeCell ref="AA64:AF64"/>
    <mergeCell ref="AA65:AF65"/>
    <mergeCell ref="AG58:AK58"/>
    <mergeCell ref="AG59:AK59"/>
    <mergeCell ref="AL62:AP62"/>
    <mergeCell ref="AG60:AK60"/>
    <mergeCell ref="AG61:AK61"/>
    <mergeCell ref="AG66:AK66"/>
    <mergeCell ref="AG67:AK67"/>
    <mergeCell ref="AG68:AK68"/>
    <mergeCell ref="AG69:AK69"/>
    <mergeCell ref="AG70:AK70"/>
    <mergeCell ref="AG71:AK71"/>
    <mergeCell ref="BE52:BI54"/>
    <mergeCell ref="BE55:BI55"/>
    <mergeCell ref="BE56:BI56"/>
    <mergeCell ref="BE57:BI57"/>
    <mergeCell ref="BE58:BI58"/>
    <mergeCell ref="BE59:BI59"/>
    <mergeCell ref="AA78:AF78"/>
    <mergeCell ref="AA79:AF79"/>
    <mergeCell ref="AA80:AF80"/>
    <mergeCell ref="AA72:AF72"/>
    <mergeCell ref="AA73:AF73"/>
    <mergeCell ref="AA74:AF74"/>
    <mergeCell ref="AA75:AF75"/>
    <mergeCell ref="AA76:AF76"/>
    <mergeCell ref="AA77:AF77"/>
    <mergeCell ref="AA66:AF66"/>
    <mergeCell ref="AA67:AF67"/>
    <mergeCell ref="AA68:AF68"/>
    <mergeCell ref="AY52:BD54"/>
    <mergeCell ref="AY55:BD55"/>
    <mergeCell ref="AY56:BD56"/>
    <mergeCell ref="AA60:AF60"/>
    <mergeCell ref="AA61:AF61"/>
    <mergeCell ref="AA62:AF62"/>
    <mergeCell ref="AY62:BD62"/>
    <mergeCell ref="AY63:BD63"/>
    <mergeCell ref="AY64:BD64"/>
    <mergeCell ref="AY65:BD65"/>
    <mergeCell ref="AY66:BD66"/>
    <mergeCell ref="AY67:BD67"/>
    <mergeCell ref="AG62:AK62"/>
    <mergeCell ref="AQ70:AT70"/>
    <mergeCell ref="AQ71:AT71"/>
    <mergeCell ref="AL69:AP69"/>
    <mergeCell ref="AL70:AP70"/>
    <mergeCell ref="AL71:AP71"/>
    <mergeCell ref="AA69:AF69"/>
    <mergeCell ref="AA70:AF70"/>
    <mergeCell ref="AA71:AF71"/>
    <mergeCell ref="S72:V72"/>
    <mergeCell ref="W72:Z72"/>
    <mergeCell ref="S73:V73"/>
    <mergeCell ref="W73:Z73"/>
    <mergeCell ref="AY68:BD68"/>
    <mergeCell ref="AY69:BD69"/>
    <mergeCell ref="AY70:BD70"/>
    <mergeCell ref="AY71:BD71"/>
    <mergeCell ref="AY72:BD72"/>
    <mergeCell ref="AY73:BD73"/>
    <mergeCell ref="AG72:AK72"/>
    <mergeCell ref="AL72:AP72"/>
    <mergeCell ref="AL73:AP73"/>
    <mergeCell ref="S69:V69"/>
    <mergeCell ref="W69:Z69"/>
    <mergeCell ref="AQ72:AT72"/>
    <mergeCell ref="AU72:AX72"/>
    <mergeCell ref="AQ73:AT73"/>
    <mergeCell ref="AU73:AX73"/>
    <mergeCell ref="AU70:AX70"/>
    <mergeCell ref="AU71:AX71"/>
    <mergeCell ref="N77:R77"/>
    <mergeCell ref="N78:R78"/>
    <mergeCell ref="S74:V74"/>
    <mergeCell ref="W74:Z74"/>
    <mergeCell ref="S75:V75"/>
    <mergeCell ref="W75:Z75"/>
    <mergeCell ref="S76:V76"/>
    <mergeCell ref="W76:Z76"/>
    <mergeCell ref="S77:V77"/>
    <mergeCell ref="W77:Z77"/>
    <mergeCell ref="S78:V78"/>
    <mergeCell ref="W78:Z78"/>
    <mergeCell ref="N52:R55"/>
    <mergeCell ref="N56:R56"/>
    <mergeCell ref="N57:R57"/>
    <mergeCell ref="N58:R58"/>
    <mergeCell ref="N59:R59"/>
    <mergeCell ref="N60:R60"/>
    <mergeCell ref="N61:R61"/>
    <mergeCell ref="N62:R62"/>
    <mergeCell ref="N63:R63"/>
    <mergeCell ref="H81:J81"/>
    <mergeCell ref="H82:J82"/>
    <mergeCell ref="H79:J79"/>
    <mergeCell ref="K79:M79"/>
    <mergeCell ref="K80:M80"/>
    <mergeCell ref="K81:M81"/>
    <mergeCell ref="H80:J80"/>
    <mergeCell ref="H77:J77"/>
    <mergeCell ref="H78:J78"/>
    <mergeCell ref="N67:R67"/>
    <mergeCell ref="N68:R68"/>
    <mergeCell ref="N69:R69"/>
    <mergeCell ref="K82:M82"/>
    <mergeCell ref="K71:M71"/>
    <mergeCell ref="K72:M72"/>
    <mergeCell ref="K73:M73"/>
    <mergeCell ref="K74:M74"/>
    <mergeCell ref="K75:M75"/>
    <mergeCell ref="K76:M76"/>
    <mergeCell ref="K67:M67"/>
    <mergeCell ref="K68:M68"/>
    <mergeCell ref="K69:M69"/>
    <mergeCell ref="K70:M70"/>
    <mergeCell ref="N82:R82"/>
    <mergeCell ref="N70:R70"/>
    <mergeCell ref="N71:R71"/>
    <mergeCell ref="N72:R72"/>
    <mergeCell ref="N73:R73"/>
    <mergeCell ref="N74:R74"/>
    <mergeCell ref="N75:R75"/>
    <mergeCell ref="K77:M77"/>
    <mergeCell ref="K78:M78"/>
    <mergeCell ref="N76:R76"/>
    <mergeCell ref="H68:J68"/>
    <mergeCell ref="H69:J69"/>
    <mergeCell ref="H70:J70"/>
    <mergeCell ref="H71:J71"/>
    <mergeCell ref="H72:J72"/>
    <mergeCell ref="H61:J61"/>
    <mergeCell ref="H62:J62"/>
    <mergeCell ref="H63:J63"/>
    <mergeCell ref="K63:M63"/>
    <mergeCell ref="K64:M64"/>
    <mergeCell ref="H64:J64"/>
    <mergeCell ref="H65:J65"/>
    <mergeCell ref="H66:J66"/>
    <mergeCell ref="H67:J67"/>
    <mergeCell ref="K65:M65"/>
    <mergeCell ref="K66:M66"/>
    <mergeCell ref="F77:G77"/>
    <mergeCell ref="F78:G78"/>
    <mergeCell ref="F79:G79"/>
    <mergeCell ref="F80:G80"/>
    <mergeCell ref="F81:G81"/>
    <mergeCell ref="F82:G82"/>
    <mergeCell ref="F83:G83"/>
    <mergeCell ref="F84:G84"/>
    <mergeCell ref="AA57:AF57"/>
    <mergeCell ref="F74:G74"/>
    <mergeCell ref="F75:G75"/>
    <mergeCell ref="F76:G76"/>
    <mergeCell ref="F65:G65"/>
    <mergeCell ref="F66:G66"/>
    <mergeCell ref="F72:G72"/>
    <mergeCell ref="F73:G73"/>
    <mergeCell ref="H73:J73"/>
    <mergeCell ref="H74:J74"/>
    <mergeCell ref="H75:J75"/>
    <mergeCell ref="H76:J76"/>
    <mergeCell ref="N64:R64"/>
    <mergeCell ref="N65:R65"/>
    <mergeCell ref="N66:R66"/>
    <mergeCell ref="K57:M57"/>
    <mergeCell ref="E51:G55"/>
    <mergeCell ref="C51:D55"/>
    <mergeCell ref="F69:G69"/>
    <mergeCell ref="F70:G70"/>
    <mergeCell ref="F67:G67"/>
    <mergeCell ref="F68:G68"/>
    <mergeCell ref="F60:G60"/>
    <mergeCell ref="F61:G61"/>
    <mergeCell ref="F71:G71"/>
    <mergeCell ref="K51:M54"/>
    <mergeCell ref="BA39:BI46"/>
    <mergeCell ref="F63:G63"/>
    <mergeCell ref="F64:G64"/>
    <mergeCell ref="R27:AA27"/>
    <mergeCell ref="AM46:AN46"/>
    <mergeCell ref="AP38:AP39"/>
    <mergeCell ref="F56:G56"/>
    <mergeCell ref="F57:G57"/>
    <mergeCell ref="F58:G58"/>
    <mergeCell ref="G49:I49"/>
    <mergeCell ref="G50:I50"/>
    <mergeCell ref="AL52:AP55"/>
    <mergeCell ref="AL56:AP56"/>
    <mergeCell ref="H55:J55"/>
    <mergeCell ref="H56:J56"/>
    <mergeCell ref="H57:J57"/>
    <mergeCell ref="H58:J58"/>
    <mergeCell ref="H59:J59"/>
    <mergeCell ref="H60:J60"/>
    <mergeCell ref="F59:G59"/>
    <mergeCell ref="AA52:AF54"/>
    <mergeCell ref="AA55:AF55"/>
    <mergeCell ref="AA56:AF56"/>
    <mergeCell ref="BA30:BI36"/>
    <mergeCell ref="BO5:BZ11"/>
    <mergeCell ref="F62:G62"/>
    <mergeCell ref="K58:M58"/>
    <mergeCell ref="K59:M59"/>
    <mergeCell ref="K60:M60"/>
    <mergeCell ref="K61:M61"/>
    <mergeCell ref="K62:M62"/>
    <mergeCell ref="AY57:BD57"/>
    <mergeCell ref="AY58:BD58"/>
    <mergeCell ref="AY59:BD59"/>
    <mergeCell ref="AY60:BD60"/>
    <mergeCell ref="AY61:BD61"/>
    <mergeCell ref="AL57:AP57"/>
    <mergeCell ref="AL58:AP58"/>
    <mergeCell ref="AL59:AP59"/>
    <mergeCell ref="AL60:AP60"/>
    <mergeCell ref="AL61:AP61"/>
    <mergeCell ref="K55:M55"/>
    <mergeCell ref="K56:M56"/>
    <mergeCell ref="AM18:AN18"/>
    <mergeCell ref="N51:AK51"/>
    <mergeCell ref="AL51:BI51"/>
    <mergeCell ref="H51:J54"/>
  </mergeCells>
  <conditionalFormatting sqref="N56:R98">
    <cfRule type="cellIs" dxfId="7" priority="10" operator="equal">
      <formula>"perde"</formula>
    </cfRule>
  </conditionalFormatting>
  <conditionalFormatting sqref="W56:Z98">
    <cfRule type="expression" dxfId="6" priority="22">
      <formula>N56="perde"</formula>
    </cfRule>
  </conditionalFormatting>
  <conditionalFormatting sqref="AA56:AF98">
    <cfRule type="expression" dxfId="5" priority="20">
      <formula>N56="perde"</formula>
    </cfRule>
  </conditionalFormatting>
  <conditionalFormatting sqref="AG56:AK98">
    <cfRule type="expression" dxfId="4" priority="18">
      <formula>N56="perde"</formula>
    </cfRule>
  </conditionalFormatting>
  <conditionalFormatting sqref="AL56:AP98">
    <cfRule type="cellIs" dxfId="3" priority="8" operator="equal">
      <formula>"perde"</formula>
    </cfRule>
  </conditionalFormatting>
  <conditionalFormatting sqref="AU56:AX98">
    <cfRule type="expression" dxfId="2" priority="6">
      <formula>AL56="perde"</formula>
    </cfRule>
  </conditionalFormatting>
  <conditionalFormatting sqref="AY56:BD98">
    <cfRule type="expression" dxfId="1" priority="3">
      <formula>AL56="perde"</formula>
    </cfRule>
  </conditionalFormatting>
  <conditionalFormatting sqref="BE56:BI98">
    <cfRule type="expression" dxfId="0" priority="1">
      <formula>AL56="perde"</formula>
    </cfRule>
  </conditionalFormatting>
  <pageMargins left="0.7" right="0.7" top="0.75" bottom="0.75" header="0.3" footer="0.3"/>
  <pageSetup paperSize="9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Gurcan Berberoglu</dc:creator>
  <cp:lastModifiedBy>Gurcan Berberoglu</cp:lastModifiedBy>
  <dcterms:created xsi:type="dcterms:W3CDTF">2021-02-18T12:33:26Z</dcterms:created>
  <dcterms:modified xsi:type="dcterms:W3CDTF">2026-02-06T06:39:44Z</dcterms:modified>
</cp:coreProperties>
</file>