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Sheet1" sheetId="1" r:id="rId1"/>
  </sheets>
  <definedNames>
    <definedName name="_xlfn.SINGLE" hidden="1">#NAME?</definedName>
    <definedName name="_xlnm.Print_Area" localSheetId="0">'Sheet1'!$C$122:$F$179</definedName>
  </definedNames>
  <calcPr fullCalcOnLoad="1"/>
</workbook>
</file>

<file path=xl/sharedStrings.xml><?xml version="1.0" encoding="utf-8"?>
<sst xmlns="http://schemas.openxmlformats.org/spreadsheetml/2006/main" count="632" uniqueCount="364">
  <si>
    <t>150 kişiye kadar cezaevleri</t>
  </si>
  <si>
    <t>150 kişiyi geçen cezaevleri</t>
  </si>
  <si>
    <t>A gurubu yapılar</t>
  </si>
  <si>
    <t>1.SINIF YAPILAR</t>
  </si>
  <si>
    <t>B gurubu yapılar</t>
  </si>
  <si>
    <t>2.SINIF YAPILAR</t>
  </si>
  <si>
    <t>3.SINIF YAPILAR</t>
  </si>
  <si>
    <t>C gurubu yapılar</t>
  </si>
  <si>
    <t>4.SINIF YAPILAR</t>
  </si>
  <si>
    <t>D gurubu yapılar</t>
  </si>
  <si>
    <t>5.SINIF YAPILAR</t>
  </si>
  <si>
    <t>TAŞIYICI SİSTEM</t>
  </si>
  <si>
    <t>betonarme</t>
  </si>
  <si>
    <t>BİNA KAT SAYISI</t>
  </si>
  <si>
    <r>
      <t>YAPI BİRİM MALİYETLERİ</t>
    </r>
    <r>
      <rPr>
        <sz val="8"/>
        <rFont val="Arial"/>
        <family val="2"/>
      </rPr>
      <t xml:space="preserve"> (tablo: 1)</t>
    </r>
  </si>
  <si>
    <t>YSK PUANI</t>
  </si>
  <si>
    <t>YSK</t>
  </si>
  <si>
    <t>YAPI ALANI (m².)</t>
  </si>
  <si>
    <t>PROJE YİNELEME KATSAYISI</t>
  </si>
  <si>
    <t>1. uygulama</t>
  </si>
  <si>
    <t>2. uygulama</t>
  </si>
  <si>
    <t>3. uygulama</t>
  </si>
  <si>
    <t>öneri raporu</t>
  </si>
  <si>
    <t>ön proje</t>
  </si>
  <si>
    <t>uygulama projesi ve detayları</t>
  </si>
  <si>
    <t>metraj (kalıp,demir,beton,duvar)</t>
  </si>
  <si>
    <t>fenni mesuliyet</t>
  </si>
  <si>
    <t>KAT ADEDİ</t>
  </si>
  <si>
    <t>0~100</t>
  </si>
  <si>
    <t>101~200</t>
  </si>
  <si>
    <t>201~300</t>
  </si>
  <si>
    <t>301~400</t>
  </si>
  <si>
    <t>401~500</t>
  </si>
  <si>
    <t>501~600</t>
  </si>
  <si>
    <t>601~700</t>
  </si>
  <si>
    <t>701~800</t>
  </si>
  <si>
    <t>801~900</t>
  </si>
  <si>
    <t>901~1000</t>
  </si>
  <si>
    <t>BİR NORMAL KATIN ALANI (m².)</t>
  </si>
  <si>
    <r>
      <t>YAPI SINIFI KATSAYISI PUANLARI</t>
    </r>
    <r>
      <rPr>
        <sz val="8"/>
        <rFont val="Arial"/>
        <family val="2"/>
      </rPr>
      <t xml:space="preserve"> (tablo:2)</t>
    </r>
  </si>
  <si>
    <r>
      <t>YAPI SINIFI KATSAYILARI</t>
    </r>
    <r>
      <rPr>
        <sz val="8"/>
        <rFont val="Arial"/>
        <family val="2"/>
      </rPr>
      <t xml:space="preserve"> (tablo:3)</t>
    </r>
  </si>
  <si>
    <t>yapının cinsi</t>
  </si>
  <si>
    <t>YAPI SINIFI KATSAYISI</t>
  </si>
  <si>
    <t>İNŞAAT MÜHENDİSLİĞİ HİZMET ORANI</t>
  </si>
  <si>
    <t>PUAN</t>
  </si>
  <si>
    <t>TEMEL SİSTEMİ</t>
  </si>
  <si>
    <t>yüzeysel temel</t>
  </si>
  <si>
    <t>derin temel</t>
  </si>
  <si>
    <t>1-3</t>
  </si>
  <si>
    <t>4</t>
  </si>
  <si>
    <t>5</t>
  </si>
  <si>
    <r>
      <t>PROJE YİNELEME KATSAYISI</t>
    </r>
    <r>
      <rPr>
        <sz val="8"/>
        <rFont val="Arial"/>
        <family val="2"/>
      </rPr>
      <t xml:space="preserve"> (tabo:5)</t>
    </r>
  </si>
  <si>
    <t>YAPI SINIFI</t>
  </si>
  <si>
    <t>ARTIŞ YÜZDESİ</t>
  </si>
  <si>
    <t>1.A</t>
  </si>
  <si>
    <t>1.B</t>
  </si>
  <si>
    <t>2.A</t>
  </si>
  <si>
    <t>2.B</t>
  </si>
  <si>
    <t>3.A</t>
  </si>
  <si>
    <t>3.B</t>
  </si>
  <si>
    <t>4.A</t>
  </si>
  <si>
    <t>4.B</t>
  </si>
  <si>
    <t>4.C</t>
  </si>
  <si>
    <t>5.A</t>
  </si>
  <si>
    <t>5.B</t>
  </si>
  <si>
    <t>5.C</t>
  </si>
  <si>
    <t>5.D</t>
  </si>
  <si>
    <t>PROJE ÜCRETİ=</t>
  </si>
  <si>
    <t>1.SIINIF (%)</t>
  </si>
  <si>
    <t>2.SIINIF (%)</t>
  </si>
  <si>
    <t>3.SIINIF (%)</t>
  </si>
  <si>
    <t>4.SIINIF (%)</t>
  </si>
  <si>
    <t>yapı alanı(m²)</t>
  </si>
  <si>
    <t>80000&lt;</t>
  </si>
  <si>
    <t>5.SIINIF (%)</t>
  </si>
  <si>
    <t>sınıfı</t>
  </si>
  <si>
    <t>gurubu</t>
  </si>
  <si>
    <t>PROJE ÜCRET ORANI</t>
  </si>
  <si>
    <t>İMHO (inş.müh.hizmet oranı)</t>
  </si>
  <si>
    <t>BÖLGE KATSAYISI</t>
  </si>
  <si>
    <t>ADIYAMAN</t>
  </si>
  <si>
    <t>ELBİSTAN</t>
  </si>
  <si>
    <t>KOZAN</t>
  </si>
  <si>
    <t>NİĞDE</t>
  </si>
  <si>
    <t>OSMANİYE</t>
  </si>
  <si>
    <t>ANKARA</t>
  </si>
  <si>
    <t>ADANA</t>
  </si>
  <si>
    <t>AFYON</t>
  </si>
  <si>
    <t>BARTIN</t>
  </si>
  <si>
    <t>BOLU</t>
  </si>
  <si>
    <t>ÇORUM</t>
  </si>
  <si>
    <t>DÜZCE</t>
  </si>
  <si>
    <t>KARABÜK</t>
  </si>
  <si>
    <t>KASTAMONU</t>
  </si>
  <si>
    <t>KIRŞEHİR</t>
  </si>
  <si>
    <t>NEVŞEHİR</t>
  </si>
  <si>
    <t>SİVAS</t>
  </si>
  <si>
    <t>ZONGULDAK</t>
  </si>
  <si>
    <t>KAYSERİ</t>
  </si>
  <si>
    <t>ANTALYA</t>
  </si>
  <si>
    <t>ALANYA</t>
  </si>
  <si>
    <t>BURDUR</t>
  </si>
  <si>
    <t>ISPARTA</t>
  </si>
  <si>
    <t>MANAVGAT</t>
  </si>
  <si>
    <t>AYDIN</t>
  </si>
  <si>
    <t>DİDİM</t>
  </si>
  <si>
    <t>KUŞADASI</t>
  </si>
  <si>
    <t>NAZİLLİ</t>
  </si>
  <si>
    <t>SÖKE</t>
  </si>
  <si>
    <t>BALIKESİR</t>
  </si>
  <si>
    <t>AYVALIK</t>
  </si>
  <si>
    <t>BANDIRMA</t>
  </si>
  <si>
    <t>BURHANİYE</t>
  </si>
  <si>
    <t>EDREMİT</t>
  </si>
  <si>
    <t>ERDEK</t>
  </si>
  <si>
    <t>BURSA</t>
  </si>
  <si>
    <t>BİLECİK</t>
  </si>
  <si>
    <t>BOZÜYÜK</t>
  </si>
  <si>
    <t>GEMLİK</t>
  </si>
  <si>
    <t>İNEGÖL</t>
  </si>
  <si>
    <t>KÜTAHYA</t>
  </si>
  <si>
    <t>SİMAV</t>
  </si>
  <si>
    <t>TAVŞANLI</t>
  </si>
  <si>
    <t>YALOVA</t>
  </si>
  <si>
    <t>ÇANAKKALE</t>
  </si>
  <si>
    <t>BİGA</t>
  </si>
  <si>
    <t>GELİBOLU</t>
  </si>
  <si>
    <t>DİYARBAKIR</t>
  </si>
  <si>
    <t>BATMAN</t>
  </si>
  <si>
    <t>BİNGÖL</t>
  </si>
  <si>
    <t>ELAZIĞ</t>
  </si>
  <si>
    <t>MALATYA</t>
  </si>
  <si>
    <t>MARDİN</t>
  </si>
  <si>
    <t>TUNCELİ</t>
  </si>
  <si>
    <t>ERZURUM</t>
  </si>
  <si>
    <t>ERZİNCAN</t>
  </si>
  <si>
    <t>IĞDIR</t>
  </si>
  <si>
    <t>KARS</t>
  </si>
  <si>
    <t>ESKİŞEHİR</t>
  </si>
  <si>
    <t>GAZİANTEP</t>
  </si>
  <si>
    <t>HATAY</t>
  </si>
  <si>
    <t>İSKENDERUN</t>
  </si>
  <si>
    <t>SAMANDAĞ</t>
  </si>
  <si>
    <t>İSTANBUL</t>
  </si>
  <si>
    <t>EDİRNE</t>
  </si>
  <si>
    <t>KIRKLARELİ</t>
  </si>
  <si>
    <t>LÜLEBURGAZ</t>
  </si>
  <si>
    <t>SİLİVRİ</t>
  </si>
  <si>
    <t>İZMİR</t>
  </si>
  <si>
    <t>ALİAĞA</t>
  </si>
  <si>
    <t>BERGAMA</t>
  </si>
  <si>
    <t>DİKİLİ</t>
  </si>
  <si>
    <t>ÖDEMİŞ</t>
  </si>
  <si>
    <t>SELÇUK</t>
  </si>
  <si>
    <t>TİRE</t>
  </si>
  <si>
    <t>KOCAELİ</t>
  </si>
  <si>
    <t>GEBZE</t>
  </si>
  <si>
    <t>KONYA</t>
  </si>
  <si>
    <t>AKSARAY</t>
  </si>
  <si>
    <t>AKŞEHİR</t>
  </si>
  <si>
    <t>BEYŞEHİR</t>
  </si>
  <si>
    <t>KARAMAN</t>
  </si>
  <si>
    <t>MANİSA</t>
  </si>
  <si>
    <t>AKHİSAR</t>
  </si>
  <si>
    <t>ALAŞEHİR</t>
  </si>
  <si>
    <t>SALİHLİ</t>
  </si>
  <si>
    <t>SOMA</t>
  </si>
  <si>
    <t>TURGUTLU</t>
  </si>
  <si>
    <t>MERSİN</t>
  </si>
  <si>
    <t>ANAMUR</t>
  </si>
  <si>
    <t>SİLİFKE</t>
  </si>
  <si>
    <t>TARSUS</t>
  </si>
  <si>
    <t>MUĞLA</t>
  </si>
  <si>
    <t>BODRUM</t>
  </si>
  <si>
    <t>FETHİYE</t>
  </si>
  <si>
    <t>MARMARİS</t>
  </si>
  <si>
    <t>MİLAS</t>
  </si>
  <si>
    <t>ORTACA</t>
  </si>
  <si>
    <t>SAKARYA</t>
  </si>
  <si>
    <t>AMASYA</t>
  </si>
  <si>
    <t>SAMSUN</t>
  </si>
  <si>
    <t>MERZİFON</t>
  </si>
  <si>
    <t>ORDU</t>
  </si>
  <si>
    <t>SİNOP</t>
  </si>
  <si>
    <t>TOKAT</t>
  </si>
  <si>
    <t>YOZGAT</t>
  </si>
  <si>
    <t>TEKİRDAĞ</t>
  </si>
  <si>
    <t>ÇORLU</t>
  </si>
  <si>
    <t>TRABZON</t>
  </si>
  <si>
    <t>ARTVİN</t>
  </si>
  <si>
    <t>BAYBURT</t>
  </si>
  <si>
    <t>GİRESUN</t>
  </si>
  <si>
    <t>GÜMÜŞHANE</t>
  </si>
  <si>
    <t>RİZE</t>
  </si>
  <si>
    <t>UŞAK</t>
  </si>
  <si>
    <t>VAN</t>
  </si>
  <si>
    <t>AĞRI</t>
  </si>
  <si>
    <t>BİTLİS</t>
  </si>
  <si>
    <t>HAKKARİ</t>
  </si>
  <si>
    <t>MUŞ</t>
  </si>
  <si>
    <t>AYVACIK</t>
  </si>
  <si>
    <t>İMO BÖLGE KATSAYISI</t>
  </si>
  <si>
    <t>FENNİ MESULİYET ÜCRETİ=</t>
  </si>
  <si>
    <t>FENNİ MESULİYET AZAMİ SÜRE=</t>
  </si>
  <si>
    <t>yapı alanı ;bina oturma alanı ve kat alanları ile mühendislik hesabı gerektiren kapalı ve açık alanların toplamıdır.</t>
  </si>
  <si>
    <t>1.SINIF A GURUBU YAPILAR</t>
  </si>
  <si>
    <t>1.SINIF B GURUBU YAPILAR</t>
  </si>
  <si>
    <t>2.SINIF A GURUBU YAPILAR</t>
  </si>
  <si>
    <t>2.SINIF B GURUBU YAPILAR</t>
  </si>
  <si>
    <t>3.SINIF A GURUBU YAPILAR</t>
  </si>
  <si>
    <t>3.SINIF B GURUBU YAPILAR</t>
  </si>
  <si>
    <t>4.SINIF A GURUBU YAPILAR</t>
  </si>
  <si>
    <t>4.SINIF B GURUBU YAPILAR</t>
  </si>
  <si>
    <t>4.SINIF C GURUBU YAPILAR</t>
  </si>
  <si>
    <t>5.SINIF A GURUBU YAPILAR</t>
  </si>
  <si>
    <t>5.SINIF B GURUBU YAPILAR</t>
  </si>
  <si>
    <t>5.SINIF C GURUBU YAPILAR</t>
  </si>
  <si>
    <t>5.SINIF D GURUBU YAPILAR</t>
  </si>
  <si>
    <t>3 metre yüksekliğe kadar kagir veya betonarme ihata duvarı</t>
  </si>
  <si>
    <t>Basit kümes ve basit tarım yapıları</t>
  </si>
  <si>
    <t>Plastik örtülü seralar</t>
  </si>
  <si>
    <t>Mevcut yapılar arası bağlantı-geçiş yapıları</t>
  </si>
  <si>
    <t>Baraka veya geçici kullanımı olan küçük yapılar</t>
  </si>
  <si>
    <t>Yardımcı yapılar (Müştemilat)</t>
  </si>
  <si>
    <t>Gölgelikler-çardaklar</t>
  </si>
  <si>
    <t>Üstü kapalı yanları açık teneffüs, oyun gösteri alanları</t>
  </si>
  <si>
    <t>Cam örtülü seralar</t>
  </si>
  <si>
    <t>Basit padok, büyük ve küçük baş hayvan ağılları</t>
  </si>
  <si>
    <t>Su depoları</t>
  </si>
  <si>
    <t>İş yeri depoları</t>
  </si>
  <si>
    <t>Kuleler, ayaklı su depoları</t>
  </si>
  <si>
    <t>Palplanj ve ankrajlı perde ve istinat duvarları</t>
  </si>
  <si>
    <t>Kayıkhane</t>
  </si>
  <si>
    <t>Pnömatik ve şişirme yapılar</t>
  </si>
  <si>
    <t>Tek katlı ofisler, dükkan ve basit atölyeler</t>
  </si>
  <si>
    <t>Semt sahaları, küçük semt parkları, çocuk oyun alanları ve müştemilatları</t>
  </si>
  <si>
    <t>Tarımsal endüstri yapıları (Tek katlı; prefabrik beton, betonarme veya çelik; depo ve atölyeler,
tesisat ağırlıklı ağıllar, fidan yetiştirme ve bekletme tesisleri)</t>
  </si>
  <si>
    <t>Yat bakım ve onarım atölyeleri, çekek yerleri</t>
  </si>
  <si>
    <t>Jeoloji, botanik ve tema parkları</t>
  </si>
  <si>
    <t>Mezbahalar</t>
  </si>
  <si>
    <t>Hangar yapıları (Uçak bakım ve onarım amaçlı)</t>
  </si>
  <si>
    <t>Sanayi yapıları (Tek katlı, bodrum ve asma katı da olabilen prefabrik beton,
betonarme ve çelik yapılar)</t>
  </si>
  <si>
    <t>Okul ve mahalle spor tesisleri (Temel eğitim okullarının veya işletme
ve tesislerin spor salonları, jimnastik salonları, semt salonları)</t>
  </si>
  <si>
    <t>Katlı garajlar</t>
  </si>
  <si>
    <t>Ticari bürolar (üç kata kadar-üç kat dâhil-asansörsüz ve kalorifersiz)</t>
  </si>
  <si>
    <t>Alışveriş merkezleri (semt pazarları, küçük ve büyük hal binaları, marketler, v.b.)</t>
  </si>
  <si>
    <t>Basımevleri, matbaalar</t>
  </si>
  <si>
    <t>Soğuk hava depoları</t>
  </si>
  <si>
    <t>Konutlar (dört kata kadar-dört kat dâhil-asansörsüz ve/veya kalorifersiz)</t>
  </si>
  <si>
    <t>Akaryakıt ve gaz istasyonları</t>
  </si>
  <si>
    <t>Kampingler</t>
  </si>
  <si>
    <t>Küçük sanayi tesisleri (Donanımlı atölyeler, imalathane, dökümhane)</t>
  </si>
  <si>
    <t>Semt postaneleri</t>
  </si>
  <si>
    <t>Kreş ve Gündüz bakımevleri, Hobi ve Oyun salonları</t>
  </si>
  <si>
    <t>Entegre tarımsal endüstri yapıları, Büyük çiftlik yapıları</t>
  </si>
  <si>
    <t>İdari binalar (ilçe tipi hükümet konakları, vergi daireleri)</t>
  </si>
  <si>
    <t>Gençlik Merkezleri, Halk evleri</t>
  </si>
  <si>
    <t>Belediyeler ve çeşitli amaçlı kamu binaları</t>
  </si>
  <si>
    <t>Lokanta, kafeterya ve yemekhaneler</t>
  </si>
  <si>
    <t>Temel eğitim okulları</t>
  </si>
  <si>
    <t>Küçük kitaplık ve benzeri kültür tesisleri</t>
  </si>
  <si>
    <t>Jandarma ve emniyet karakol binaları</t>
  </si>
  <si>
    <t>Sağlık ocakları, kamu sağlık dispanserleri</t>
  </si>
  <si>
    <t>Ticari bürolar</t>
  </si>
  <si>
    <t>Fuarlar</t>
  </si>
  <si>
    <t>Sergi salonları</t>
  </si>
  <si>
    <t>Konutlar</t>
  </si>
  <si>
    <t>Marinalar</t>
  </si>
  <si>
    <t>Gece kulübü, diskotekler</t>
  </si>
  <si>
    <t>Misafirhaneler, Pansiyonlar</t>
  </si>
  <si>
    <t>Poliklinikler</t>
  </si>
  <si>
    <t>Liman binaları</t>
  </si>
  <si>
    <t>Kaplıcalar, şifa evleri vb. termal tesisleri</t>
  </si>
  <si>
    <t>İbadethaneler (1500 kişiye kadar)</t>
  </si>
  <si>
    <t>Entegre sanayi tesisleri</t>
  </si>
  <si>
    <t>Aqua parklar</t>
  </si>
  <si>
    <t>Müstakil spor köyleri (Yüzme havuzları, spor salonları ve statları bulunan)</t>
  </si>
  <si>
    <t>Yaşlılar Huzurevi, kimsesiz çocuk yuvaları, yetiştirme yurtları</t>
  </si>
  <si>
    <t>Büyük alışveriş merkezleri</t>
  </si>
  <si>
    <t>Yüksek okullar ve eğitim enstitüleri</t>
  </si>
  <si>
    <t>Apartman tipi konutlar (Yapı yüksekliği 21.50 m.’yi aşan)</t>
  </si>
  <si>
    <t>Oteller (1 ve 2 yıldızlı)</t>
  </si>
  <si>
    <t>İş Merkezleri</t>
  </si>
  <si>
    <t>Araştırma binaları, laboratuarlar ve sağlık merkezleri</t>
  </si>
  <si>
    <t>Metro istasyonları</t>
  </si>
  <si>
    <t>Stadyum, spor salonları ve yüzme havuzları</t>
  </si>
  <si>
    <t>Büyük postaneler (merkez postaneleri)</t>
  </si>
  <si>
    <t>Otobüs terminalleri</t>
  </si>
  <si>
    <t>Eğlence amaçlı yapılar (çok amaçlı toplantı, eğlence ve düğün salonları)</t>
  </si>
  <si>
    <t>Banka binaları</t>
  </si>
  <si>
    <t>Normal radyo ve televizyon binaları</t>
  </si>
  <si>
    <t>Özelliği olan genel sığınaklar</t>
  </si>
  <si>
    <t>Büyük kütüphaneler ve kültür yapıları</t>
  </si>
  <si>
    <t>Bakanlık binaları</t>
  </si>
  <si>
    <t>Yüksek öğrenim yurtları</t>
  </si>
  <si>
    <t>Arşiv binaları</t>
  </si>
  <si>
    <t>Radyoaktif korumalı depolar</t>
  </si>
  <si>
    <t>Büyük Adliye Sarayları</t>
  </si>
  <si>
    <t>Otel (3 yıldızlı) ve moteller</t>
  </si>
  <si>
    <t>Rehabilitasyon ve tedavi merkezleri</t>
  </si>
  <si>
    <t>İl tipi hükümet konakları ve büyükşehir belediye binaları</t>
  </si>
  <si>
    <t>Televizyon, Radyo İstasyonları, binaları</t>
  </si>
  <si>
    <t>Orduevleri</t>
  </si>
  <si>
    <t>Büyükelçilik yapıları, vali konakları ve brüt alanı 600 m2 üzerindeki özel konutlar</t>
  </si>
  <si>
    <t>Borsa binaları</t>
  </si>
  <si>
    <t>Üniversite kampüsleri</t>
  </si>
  <si>
    <t>Yapı yüksekliği 51,50 metreyi aşan yapılar</t>
  </si>
  <si>
    <t>Kongre merkezleri</t>
  </si>
  <si>
    <t>Olimpik spor tesisleri – hipodromlar</t>
  </si>
  <si>
    <t>Bilimsel araştırma merkezleri, AR-GE binaları</t>
  </si>
  <si>
    <t>Hastaneler</t>
  </si>
  <si>
    <t>Havalimanları</t>
  </si>
  <si>
    <t>İbadethaneler (1500 kişinin üzerinde)</t>
  </si>
  <si>
    <t>Oteller (4 yıldızlı)</t>
  </si>
  <si>
    <t>Oteller ve tatil köyleri (5 yıldızlı)</t>
  </si>
  <si>
    <t>Müze ve kütüphane kompleksleri</t>
  </si>
  <si>
    <t>Opera, tiyatro ve bale yapıları, konser salonları ve kompleksleri</t>
  </si>
  <si>
    <t>2.SINIF C GURUBU YAPILAR</t>
  </si>
  <si>
    <t>4. uygulama ve sonra gelen uygulama</t>
  </si>
  <si>
    <r>
      <t>İNŞAAT MÜHENDİSLİĞİ HİZMET ORANLARI</t>
    </r>
    <r>
      <rPr>
        <sz val="8"/>
        <rFont val="Arial"/>
        <family val="2"/>
      </rPr>
      <t xml:space="preserve"> (tablo:6)</t>
    </r>
  </si>
  <si>
    <r>
      <t>FENNİ MESULİYET AZAMİ SÜRE CETVELİ</t>
    </r>
    <r>
      <rPr>
        <sz val="8"/>
        <rFont val="Arial"/>
        <family val="2"/>
      </rPr>
      <t xml:space="preserve">  (tablo:7)</t>
    </r>
  </si>
  <si>
    <r>
      <t>BAYINDIRLIK VE İSKAN BAKANLIĞI'NCA İLAN EDİLEN YAPI YAKLAŞIK MALİYETİNDE KULLANILAN GEÇMİŞ YILLARA AİT YAPI BİRİM MALİYETLERİ</t>
    </r>
    <r>
      <rPr>
        <sz val="8"/>
        <rFont val="Arial"/>
        <family val="2"/>
      </rPr>
      <t xml:space="preserve"> (tablo:9)</t>
    </r>
  </si>
  <si>
    <t>3.C</t>
  </si>
  <si>
    <r>
      <t xml:space="preserve">PROJE VE FENNİ MESULİYET ÜCRET ORANLARI </t>
    </r>
    <r>
      <rPr>
        <sz val="8"/>
        <rFont val="Arial"/>
        <family val="2"/>
      </rPr>
      <t>(tablo:4)</t>
    </r>
  </si>
  <si>
    <t>FİNİKE</t>
  </si>
  <si>
    <t>SERİK</t>
  </si>
  <si>
    <t>KULU</t>
  </si>
  <si>
    <t>SEYDİŞEHİR</t>
  </si>
  <si>
    <t>DATÇA</t>
  </si>
  <si>
    <t xml:space="preserve">İMO ŞUBE VE TEMSİLCİLİKLER (tablo:8) </t>
  </si>
  <si>
    <t>Dikkat sadece sarı hücrelere rakam girilecek.</t>
  </si>
  <si>
    <t xml:space="preserve">kaynak İMO İstanbul şube </t>
  </si>
  <si>
    <t>K.MARAŞ</t>
  </si>
  <si>
    <t>KDZ.EREĞLİ</t>
  </si>
  <si>
    <t>ALTUOLUK</t>
  </si>
  <si>
    <t xml:space="preserve">M.KEMALPAŞA </t>
  </si>
  <si>
    <t>ŞANLIURFA</t>
  </si>
  <si>
    <t>SİİRT</t>
  </si>
  <si>
    <t>ŞIRNAK-CİZRE</t>
  </si>
  <si>
    <t>ARDAHAN</t>
  </si>
  <si>
    <t>KİLİS</t>
  </si>
  <si>
    <t>BAKIRKÖY</t>
  </si>
  <si>
    <t>KADIKÖY</t>
  </si>
  <si>
    <t>KONYA-EREĞLİ</t>
  </si>
  <si>
    <t>ERCİŞ</t>
  </si>
  <si>
    <t>YÜKSEKOVA</t>
  </si>
  <si>
    <t>kagir / yığma</t>
  </si>
  <si>
    <t>betonarme önüretimli yapılar</t>
  </si>
  <si>
    <t>ahşap</t>
  </si>
  <si>
    <t>çelik karkas / hafif çelik</t>
  </si>
  <si>
    <t>deprem yalıtımlı binalar (çelik veya betonarme)</t>
  </si>
  <si>
    <t>betonarme yüksek yapılar (TBDY tablo 3.3  BYS = 3 olan yapılar)</t>
  </si>
  <si>
    <t>çelik yüksek yapılar (TBDY tablo 3.3  BYS = 3 olan yapılar)</t>
  </si>
  <si>
    <t>TBDY madde 3.4 göre şekil değiştirmeye göre tasarım gerektiren yapılar (çelik veya betonarme)</t>
  </si>
  <si>
    <t>mevcut yapı performans analizi ve raporlanması güçlendirmesi</t>
  </si>
  <si>
    <t>6-7</t>
  </si>
  <si>
    <t>8</t>
  </si>
  <si>
    <t>DENİZLİ</t>
  </si>
  <si>
    <t>Müstakil veya ikiz konutlar (Bağımsız bölüm brüt alanı 151 m2 ~ 600 m2 villalar, teras evleri,dağ evleri, kaymakam evi vb.)</t>
  </si>
  <si>
    <t>Alışveriş kompleksleri (İçerisinde sinema, tiyatro, sergi salonu, kafe, restoran,market v.b. bulunan)</t>
  </si>
  <si>
    <t>Tarihi eser niteliğinde olup restore edilerek veya yıkılarak aslına uygun olarak yapılan yapılar</t>
  </si>
  <si>
    <t>Özelliği olan büyük okul yapıları (Spor salonu, konferans salonu ve ek tesisleri olan eğitim yapıları)</t>
  </si>
  <si>
    <r>
      <t xml:space="preserve">TMMOB İNŞAAT MÜHENDİSLER ODASI PROJE VE FENNİ MESULİYET HİZMET BEDELLERİ (2024-1.yarıyıl) </t>
    </r>
    <r>
      <rPr>
        <b/>
        <sz val="8"/>
        <color indexed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inş.müh.Gürcan BERBEROĞLU tel: 0532 366 02 04  www.betoncelik.com )</t>
    </r>
  </si>
  <si>
    <t xml:space="preserve">                proje bedeline tayinine esas bayındırlık ve iskan bakanlığı 2024-1.yarıyıl yapı yaklaşık maliyetler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</si>
</sst>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ay&quot;"/>
    <numFmt numFmtId="181" formatCode="#,##0&quot;TL.&quot;"/>
    <numFmt numFmtId="182" formatCode="#,##0&quot;TL./m².&quot;"/>
    <numFmt numFmtId="183" formatCode="#,##0\ &quot;TL./m².&quot;"/>
    <numFmt numFmtId="184" formatCode="#,##0\ &quot;TL.&quot;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8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3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83" fontId="2" fillId="0" borderId="24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center" vertical="center"/>
      <protection hidden="1"/>
    </xf>
    <xf numFmtId="180" fontId="4" fillId="0" borderId="32" xfId="0" applyNumberFormat="1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183" fontId="2" fillId="34" borderId="33" xfId="0" applyNumberFormat="1" applyFont="1" applyFill="1" applyBorder="1" applyAlignment="1" applyProtection="1">
      <alignment horizontal="center" vertical="center"/>
      <protection locked="0"/>
    </xf>
    <xf numFmtId="183" fontId="2" fillId="34" borderId="34" xfId="0" applyNumberFormat="1" applyFont="1" applyFill="1" applyBorder="1" applyAlignment="1" applyProtection="1">
      <alignment horizontal="center" vertical="center"/>
      <protection locked="0"/>
    </xf>
    <xf numFmtId="183" fontId="2" fillId="34" borderId="35" xfId="0" applyNumberFormat="1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vertical="center" wrapText="1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5" fillId="33" borderId="43" xfId="0" applyFont="1" applyFill="1" applyBorder="1" applyAlignment="1" applyProtection="1">
      <alignment horizontal="center" vertical="center" wrapText="1"/>
      <protection hidden="1"/>
    </xf>
    <xf numFmtId="0" fontId="5" fillId="33" borderId="44" xfId="0" applyFont="1" applyFill="1" applyBorder="1" applyAlignment="1" applyProtection="1">
      <alignment horizontal="center" vertical="center" wrapText="1"/>
      <protection hidden="1"/>
    </xf>
    <xf numFmtId="0" fontId="5" fillId="33" borderId="39" xfId="0" applyFont="1" applyFill="1" applyBorder="1" applyAlignment="1" applyProtection="1">
      <alignment horizontal="center" vertical="center" wrapText="1"/>
      <protection hidden="1"/>
    </xf>
    <xf numFmtId="0" fontId="5" fillId="33" borderId="31" xfId="0" applyFont="1" applyFill="1" applyBorder="1" applyAlignment="1" applyProtection="1">
      <alignment horizontal="center" vertical="center" wrapText="1"/>
      <protection hidden="1"/>
    </xf>
    <xf numFmtId="0" fontId="5" fillId="33" borderId="41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84" fontId="4" fillId="0" borderId="50" xfId="0" applyNumberFormat="1" applyFont="1" applyBorder="1" applyAlignment="1" applyProtection="1">
      <alignment horizontal="right" vertical="center"/>
      <protection hidden="1"/>
    </xf>
    <xf numFmtId="184" fontId="4" fillId="0" borderId="24" xfId="0" applyNumberFormat="1" applyFont="1" applyBorder="1" applyAlignment="1" applyProtection="1">
      <alignment horizontal="right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123</xdr:row>
      <xdr:rowOff>142875</xdr:rowOff>
    </xdr:from>
    <xdr:to>
      <xdr:col>4</xdr:col>
      <xdr:colOff>485775</xdr:colOff>
      <xdr:row>137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48075" y="1076325"/>
          <a:ext cx="400050" cy="187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D180"/>
  <sheetViews>
    <sheetView showGridLines="0" tabSelected="1" zoomScalePageLayoutView="0" workbookViewId="0" topLeftCell="A121">
      <selection activeCell="C145" sqref="C145"/>
    </sheetView>
  </sheetViews>
  <sheetFormatPr defaultColWidth="9.140625" defaultRowHeight="12.75"/>
  <cols>
    <col min="1" max="2" width="2.8515625" style="1" customWidth="1"/>
    <col min="3" max="3" width="31.7109375" style="1" customWidth="1"/>
    <col min="4" max="4" width="16.00390625" style="1" customWidth="1"/>
    <col min="5" max="5" width="34.7109375" style="26" customWidth="1"/>
    <col min="6" max="6" width="16.00390625" style="1" customWidth="1"/>
    <col min="7" max="7" width="9.140625" style="1" customWidth="1"/>
    <col min="8" max="8" width="25.57421875" style="26" customWidth="1"/>
    <col min="9" max="9" width="7.8515625" style="1" hidden="1" customWidth="1"/>
    <col min="10" max="10" width="9.140625" style="1" hidden="1" customWidth="1"/>
    <col min="11" max="11" width="18.140625" style="1" hidden="1" customWidth="1"/>
    <col min="12" max="12" width="8.00390625" style="1" hidden="1" customWidth="1"/>
    <col min="13" max="13" width="9.140625" style="1" hidden="1" customWidth="1"/>
    <col min="14" max="14" width="27.421875" style="1" hidden="1" customWidth="1"/>
    <col min="15" max="15" width="7.28125" style="1" hidden="1" customWidth="1"/>
    <col min="16" max="16" width="9.140625" style="1" hidden="1" customWidth="1"/>
    <col min="17" max="17" width="27.140625" style="1" customWidth="1"/>
    <col min="18" max="18" width="9.421875" style="1" customWidth="1"/>
    <col min="19" max="19" width="9.140625" style="1" customWidth="1"/>
    <col min="20" max="20" width="23.421875" style="1" customWidth="1"/>
    <col min="21" max="22" width="9.140625" style="1" customWidth="1"/>
    <col min="23" max="23" width="10.7109375" style="1" customWidth="1"/>
    <col min="24" max="36" width="9.140625" style="1" customWidth="1"/>
    <col min="37" max="37" width="9.57421875" style="1" customWidth="1"/>
    <col min="38" max="38" width="12.8515625" style="1" customWidth="1"/>
    <col min="39" max="39" width="11.00390625" style="1" customWidth="1"/>
    <col min="40" max="40" width="12.421875" style="1" customWidth="1"/>
    <col min="41" max="41" width="11.00390625" style="1" customWidth="1"/>
    <col min="42" max="42" width="12.421875" style="1" customWidth="1"/>
    <col min="43" max="43" width="11.00390625" style="1" customWidth="1"/>
    <col min="44" max="44" width="9.140625" style="1" customWidth="1"/>
    <col min="45" max="47" width="11.00390625" style="1" customWidth="1"/>
    <col min="48" max="54" width="9.140625" style="1" customWidth="1"/>
    <col min="55" max="55" width="25.7109375" style="1" customWidth="1"/>
    <col min="56" max="56" width="16.421875" style="1" customWidth="1"/>
    <col min="57" max="75" width="9.140625" style="1" customWidth="1"/>
    <col min="76" max="16384" width="9.140625" style="1" customWidth="1"/>
  </cols>
  <sheetData>
    <row r="1" spans="3:56" ht="24.75" customHeight="1" hidden="1" thickBot="1">
      <c r="C1" s="106" t="s">
        <v>14</v>
      </c>
      <c r="D1" s="106"/>
      <c r="E1" s="106"/>
      <c r="F1" s="106"/>
      <c r="H1" s="80" t="s">
        <v>39</v>
      </c>
      <c r="I1" s="80"/>
      <c r="K1" s="95" t="s">
        <v>40</v>
      </c>
      <c r="L1" s="95"/>
      <c r="M1" s="2"/>
      <c r="N1" s="80" t="s">
        <v>51</v>
      </c>
      <c r="O1" s="80"/>
      <c r="Q1" s="80"/>
      <c r="R1" s="80"/>
      <c r="T1" s="96" t="s">
        <v>319</v>
      </c>
      <c r="U1" s="97"/>
      <c r="W1" s="80" t="s">
        <v>320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J1" s="95" t="s">
        <v>321</v>
      </c>
      <c r="AK1" s="95"/>
      <c r="AL1" s="95"/>
      <c r="AM1" s="95"/>
      <c r="AN1" s="95"/>
      <c r="AO1" s="95"/>
      <c r="AP1" s="95"/>
      <c r="AQ1" s="95"/>
      <c r="AS1" s="92" t="s">
        <v>323</v>
      </c>
      <c r="AT1" s="93"/>
      <c r="AU1" s="93"/>
      <c r="AV1" s="93"/>
      <c r="AW1" s="93"/>
      <c r="AX1" s="93"/>
      <c r="AY1" s="93"/>
      <c r="AZ1" s="94"/>
      <c r="BC1" s="3" t="s">
        <v>329</v>
      </c>
      <c r="BD1" s="4" t="s">
        <v>79</v>
      </c>
    </row>
    <row r="2" spans="3:56" s="2" customFormat="1" ht="11.25" hidden="1">
      <c r="C2" s="5" t="s">
        <v>3</v>
      </c>
      <c r="D2" s="6" t="s">
        <v>2</v>
      </c>
      <c r="E2" s="7" t="s">
        <v>218</v>
      </c>
      <c r="F2" s="44">
        <f>$D$125</f>
        <v>1450</v>
      </c>
      <c r="H2" s="8" t="s">
        <v>11</v>
      </c>
      <c r="I2" s="9" t="s">
        <v>44</v>
      </c>
      <c r="K2" s="9" t="s">
        <v>15</v>
      </c>
      <c r="L2" s="9" t="s">
        <v>16</v>
      </c>
      <c r="N2" s="10" t="s">
        <v>19</v>
      </c>
      <c r="O2" s="9">
        <v>1</v>
      </c>
      <c r="Q2" s="10"/>
      <c r="R2" s="9"/>
      <c r="T2" s="10" t="s">
        <v>22</v>
      </c>
      <c r="U2" s="9">
        <v>0.1</v>
      </c>
      <c r="W2" s="79" t="s">
        <v>38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J2" s="9" t="s">
        <v>52</v>
      </c>
      <c r="AK2" s="9">
        <v>2003</v>
      </c>
      <c r="AL2" s="9" t="s">
        <v>53</v>
      </c>
      <c r="AM2" s="9">
        <v>2004</v>
      </c>
      <c r="AN2" s="9" t="s">
        <v>53</v>
      </c>
      <c r="AO2" s="9">
        <v>2005</v>
      </c>
      <c r="AP2" s="9" t="s">
        <v>53</v>
      </c>
      <c r="AQ2" s="9">
        <v>2006</v>
      </c>
      <c r="AS2" s="89" t="s">
        <v>72</v>
      </c>
      <c r="AT2" s="90"/>
      <c r="AU2" s="91"/>
      <c r="AV2" s="4" t="s">
        <v>68</v>
      </c>
      <c r="AW2" s="4" t="s">
        <v>69</v>
      </c>
      <c r="AX2" s="4" t="s">
        <v>70</v>
      </c>
      <c r="AY2" s="4" t="s">
        <v>71</v>
      </c>
      <c r="AZ2" s="4" t="s">
        <v>74</v>
      </c>
      <c r="BC2" s="11" t="s">
        <v>86</v>
      </c>
      <c r="BD2" s="69">
        <v>1</v>
      </c>
    </row>
    <row r="3" spans="3:56" s="2" customFormat="1" ht="11.25" hidden="1">
      <c r="C3" s="4" t="s">
        <v>3</v>
      </c>
      <c r="D3" s="9" t="s">
        <v>2</v>
      </c>
      <c r="E3" s="10" t="s">
        <v>219</v>
      </c>
      <c r="F3" s="12">
        <f aca="true" t="shared" si="0" ref="F3:F9">$D$125</f>
        <v>1450</v>
      </c>
      <c r="H3" s="10" t="s">
        <v>346</v>
      </c>
      <c r="I3" s="9">
        <v>1</v>
      </c>
      <c r="K3" s="13" t="s">
        <v>48</v>
      </c>
      <c r="L3" s="9">
        <v>1</v>
      </c>
      <c r="N3" s="10" t="s">
        <v>20</v>
      </c>
      <c r="O3" s="9">
        <v>0.5</v>
      </c>
      <c r="Q3" s="10"/>
      <c r="R3" s="9"/>
      <c r="T3" s="10" t="s">
        <v>23</v>
      </c>
      <c r="U3" s="9">
        <v>0.15</v>
      </c>
      <c r="W3" s="9" t="s">
        <v>27</v>
      </c>
      <c r="X3" s="9" t="s">
        <v>28</v>
      </c>
      <c r="Y3" s="14">
        <f>IF(AND(0&lt;$D$153,$D$153&lt;=100),1,"")</f>
      </c>
      <c r="Z3" s="9" t="s">
        <v>29</v>
      </c>
      <c r="AA3" s="9" t="s">
        <v>30</v>
      </c>
      <c r="AB3" s="9" t="s">
        <v>31</v>
      </c>
      <c r="AC3" s="9" t="s">
        <v>32</v>
      </c>
      <c r="AD3" s="9" t="s">
        <v>33</v>
      </c>
      <c r="AE3" s="9" t="s">
        <v>34</v>
      </c>
      <c r="AF3" s="9" t="s">
        <v>35</v>
      </c>
      <c r="AG3" s="9" t="s">
        <v>36</v>
      </c>
      <c r="AH3" s="9" t="s">
        <v>37</v>
      </c>
      <c r="AJ3" s="9" t="s">
        <v>54</v>
      </c>
      <c r="AK3" s="12">
        <v>43000000</v>
      </c>
      <c r="AL3" s="9">
        <v>7</v>
      </c>
      <c r="AM3" s="12">
        <v>46000000</v>
      </c>
      <c r="AN3" s="9">
        <v>10.9</v>
      </c>
      <c r="AO3" s="12">
        <v>51000000</v>
      </c>
      <c r="AP3" s="9">
        <v>6</v>
      </c>
      <c r="AQ3" s="12">
        <v>54</v>
      </c>
      <c r="AS3" s="4">
        <v>0</v>
      </c>
      <c r="AT3" s="4">
        <f aca="true" t="shared" si="1" ref="AT3:AT34">IF(AND(AS3&lt;=$D$153,$D$153&lt;=AU3),"A","")</f>
      </c>
      <c r="AU3" s="4">
        <v>50</v>
      </c>
      <c r="AV3" s="4">
        <v>4.73</v>
      </c>
      <c r="AW3" s="4">
        <v>5.29</v>
      </c>
      <c r="AX3" s="4">
        <v>5.85</v>
      </c>
      <c r="AY3" s="4">
        <v>6.41</v>
      </c>
      <c r="AZ3" s="4">
        <v>6.97</v>
      </c>
      <c r="BC3" s="10" t="s">
        <v>80</v>
      </c>
      <c r="BD3" s="9">
        <v>0.5</v>
      </c>
    </row>
    <row r="4" spans="3:56" s="2" customFormat="1" ht="11.25" hidden="1">
      <c r="C4" s="4" t="s">
        <v>3</v>
      </c>
      <c r="D4" s="9" t="s">
        <v>2</v>
      </c>
      <c r="E4" s="10" t="s">
        <v>220</v>
      </c>
      <c r="F4" s="12">
        <f t="shared" si="0"/>
        <v>1450</v>
      </c>
      <c r="H4" s="10" t="s">
        <v>12</v>
      </c>
      <c r="I4" s="9">
        <v>2</v>
      </c>
      <c r="K4" s="13" t="s">
        <v>49</v>
      </c>
      <c r="L4" s="9">
        <v>1.1</v>
      </c>
      <c r="N4" s="10" t="s">
        <v>21</v>
      </c>
      <c r="O4" s="9">
        <v>0.25</v>
      </c>
      <c r="Q4" s="10"/>
      <c r="R4" s="9"/>
      <c r="T4" s="10" t="s">
        <v>24</v>
      </c>
      <c r="U4" s="9">
        <v>0.6</v>
      </c>
      <c r="W4" s="9">
        <v>1</v>
      </c>
      <c r="X4" s="15">
        <v>5</v>
      </c>
      <c r="Y4" s="14">
        <f>IF(AND(101&lt;=$D$153,$D$153&lt;=200),3,"")</f>
      </c>
      <c r="Z4" s="15">
        <v>6</v>
      </c>
      <c r="AA4" s="15">
        <v>7</v>
      </c>
      <c r="AB4" s="15">
        <v>9</v>
      </c>
      <c r="AC4" s="15">
        <v>10</v>
      </c>
      <c r="AD4" s="15">
        <v>11</v>
      </c>
      <c r="AE4" s="15">
        <v>12</v>
      </c>
      <c r="AF4" s="15">
        <v>13</v>
      </c>
      <c r="AG4" s="15">
        <v>14</v>
      </c>
      <c r="AH4" s="15">
        <v>15</v>
      </c>
      <c r="AJ4" s="9" t="s">
        <v>55</v>
      </c>
      <c r="AK4" s="12">
        <v>75000000</v>
      </c>
      <c r="AL4" s="9">
        <v>6.7</v>
      </c>
      <c r="AM4" s="12">
        <v>80000000</v>
      </c>
      <c r="AN4" s="9">
        <v>11.3</v>
      </c>
      <c r="AO4" s="12">
        <v>89000000</v>
      </c>
      <c r="AP4" s="9">
        <v>5.6</v>
      </c>
      <c r="AQ4" s="12">
        <v>94</v>
      </c>
      <c r="AS4" s="4">
        <f>+AU3+1</f>
        <v>51</v>
      </c>
      <c r="AT4" s="4">
        <f t="shared" si="1"/>
      </c>
      <c r="AU4" s="4">
        <v>100</v>
      </c>
      <c r="AV4" s="4">
        <v>4.64</v>
      </c>
      <c r="AW4" s="4">
        <v>5.2</v>
      </c>
      <c r="AX4" s="4">
        <v>5.76</v>
      </c>
      <c r="AY4" s="4">
        <v>6.32</v>
      </c>
      <c r="AZ4" s="4">
        <v>6.88</v>
      </c>
      <c r="BC4" s="10" t="s">
        <v>81</v>
      </c>
      <c r="BD4" s="9">
        <v>0.5</v>
      </c>
    </row>
    <row r="5" spans="3:56" s="2" customFormat="1" ht="11.25" hidden="1">
      <c r="C5" s="4" t="s">
        <v>3</v>
      </c>
      <c r="D5" s="9" t="s">
        <v>2</v>
      </c>
      <c r="E5" s="10" t="s">
        <v>221</v>
      </c>
      <c r="F5" s="12">
        <f t="shared" si="0"/>
        <v>1450</v>
      </c>
      <c r="H5" s="10" t="s">
        <v>347</v>
      </c>
      <c r="I5" s="9">
        <v>2</v>
      </c>
      <c r="K5" s="13" t="s">
        <v>50</v>
      </c>
      <c r="L5" s="9">
        <v>1.2</v>
      </c>
      <c r="N5" s="10" t="s">
        <v>318</v>
      </c>
      <c r="O5" s="9">
        <v>0.15</v>
      </c>
      <c r="Q5" s="10"/>
      <c r="R5" s="9"/>
      <c r="T5" s="10" t="s">
        <v>25</v>
      </c>
      <c r="U5" s="9">
        <v>0.15</v>
      </c>
      <c r="W5" s="9">
        <v>2</v>
      </c>
      <c r="X5" s="15">
        <v>7</v>
      </c>
      <c r="Y5" s="14">
        <f>IF(AND(201&lt;=$D$153,$D$153&lt;=300),4,"")</f>
      </c>
      <c r="Z5" s="15">
        <v>8</v>
      </c>
      <c r="AA5" s="15">
        <v>9</v>
      </c>
      <c r="AB5" s="15">
        <v>11</v>
      </c>
      <c r="AC5" s="15">
        <v>12</v>
      </c>
      <c r="AD5" s="15">
        <v>13</v>
      </c>
      <c r="AE5" s="15">
        <v>14</v>
      </c>
      <c r="AF5" s="15">
        <v>15</v>
      </c>
      <c r="AG5" s="15">
        <v>16</v>
      </c>
      <c r="AH5" s="15">
        <v>17</v>
      </c>
      <c r="AJ5" s="9" t="s">
        <v>56</v>
      </c>
      <c r="AK5" s="12">
        <v>118000000</v>
      </c>
      <c r="AL5" s="9">
        <v>7.6</v>
      </c>
      <c r="AM5" s="12">
        <v>127000000</v>
      </c>
      <c r="AN5" s="9">
        <v>11</v>
      </c>
      <c r="AO5" s="12">
        <v>141000000</v>
      </c>
      <c r="AP5" s="9">
        <v>5.6</v>
      </c>
      <c r="AQ5" s="12">
        <v>149</v>
      </c>
      <c r="AS5" s="4">
        <f aca="true" t="shared" si="2" ref="AS5:AS68">+AU4+1</f>
        <v>101</v>
      </c>
      <c r="AT5" s="4">
        <f t="shared" si="1"/>
      </c>
      <c r="AU5" s="4">
        <v>150</v>
      </c>
      <c r="AV5" s="4">
        <v>4.55</v>
      </c>
      <c r="AW5" s="4">
        <v>5.11</v>
      </c>
      <c r="AX5" s="4">
        <v>5.67</v>
      </c>
      <c r="AY5" s="4">
        <v>6.23</v>
      </c>
      <c r="AZ5" s="4">
        <v>6.79</v>
      </c>
      <c r="BC5" s="10" t="s">
        <v>332</v>
      </c>
      <c r="BD5" s="9">
        <v>0.5</v>
      </c>
    </row>
    <row r="6" spans="3:56" s="2" customFormat="1" ht="11.25" hidden="1">
      <c r="C6" s="4" t="s">
        <v>3</v>
      </c>
      <c r="D6" s="9" t="s">
        <v>2</v>
      </c>
      <c r="E6" s="10" t="s">
        <v>222</v>
      </c>
      <c r="F6" s="12">
        <f t="shared" si="0"/>
        <v>1450</v>
      </c>
      <c r="H6" s="10" t="s">
        <v>348</v>
      </c>
      <c r="I6" s="9">
        <v>3</v>
      </c>
      <c r="K6" s="13" t="s">
        <v>355</v>
      </c>
      <c r="L6" s="9">
        <v>1.3</v>
      </c>
      <c r="M6" s="1"/>
      <c r="N6" s="10" t="s">
        <v>318</v>
      </c>
      <c r="O6" s="9">
        <v>0.15</v>
      </c>
      <c r="Q6" s="10"/>
      <c r="R6" s="9"/>
      <c r="T6" s="10" t="s">
        <v>26</v>
      </c>
      <c r="U6" s="9">
        <v>0.6</v>
      </c>
      <c r="W6" s="9">
        <v>3</v>
      </c>
      <c r="X6" s="15">
        <v>8</v>
      </c>
      <c r="Y6" s="14">
        <f>IF(AND(301&lt;=$D$153,$D$153&lt;=400),5,"")</f>
      </c>
      <c r="Z6" s="15">
        <v>9</v>
      </c>
      <c r="AA6" s="15">
        <v>11</v>
      </c>
      <c r="AB6" s="15">
        <v>13</v>
      </c>
      <c r="AC6" s="15">
        <v>14</v>
      </c>
      <c r="AD6" s="15">
        <v>15</v>
      </c>
      <c r="AE6" s="15">
        <v>16</v>
      </c>
      <c r="AF6" s="15">
        <v>17</v>
      </c>
      <c r="AG6" s="15">
        <v>18</v>
      </c>
      <c r="AH6" s="15">
        <v>19</v>
      </c>
      <c r="AJ6" s="9" t="s">
        <v>57</v>
      </c>
      <c r="AK6" s="12">
        <v>161000000</v>
      </c>
      <c r="AL6" s="9">
        <v>7.5</v>
      </c>
      <c r="AM6" s="12">
        <v>173000000</v>
      </c>
      <c r="AN6" s="9">
        <v>11.6</v>
      </c>
      <c r="AO6" s="12">
        <v>193000000</v>
      </c>
      <c r="AP6" s="9">
        <v>6.2</v>
      </c>
      <c r="AQ6" s="12">
        <v>205</v>
      </c>
      <c r="AS6" s="4">
        <f t="shared" si="2"/>
        <v>151</v>
      </c>
      <c r="AT6" s="4">
        <f t="shared" si="1"/>
      </c>
      <c r="AU6" s="4">
        <v>200</v>
      </c>
      <c r="AV6" s="4">
        <v>4.46</v>
      </c>
      <c r="AW6" s="4">
        <v>5.02</v>
      </c>
      <c r="AX6" s="4">
        <v>5.58</v>
      </c>
      <c r="AY6" s="4">
        <v>6.14</v>
      </c>
      <c r="AZ6" s="4">
        <v>6.7</v>
      </c>
      <c r="BC6" s="10" t="s">
        <v>82</v>
      </c>
      <c r="BD6" s="9">
        <v>0.5</v>
      </c>
    </row>
    <row r="7" spans="3:56" s="2" customFormat="1" ht="11.25" hidden="1">
      <c r="C7" s="4" t="s">
        <v>3</v>
      </c>
      <c r="D7" s="9" t="s">
        <v>2</v>
      </c>
      <c r="E7" s="10" t="s">
        <v>223</v>
      </c>
      <c r="F7" s="12">
        <f t="shared" si="0"/>
        <v>1450</v>
      </c>
      <c r="H7" s="10" t="s">
        <v>349</v>
      </c>
      <c r="I7" s="9">
        <v>3</v>
      </c>
      <c r="K7" s="13" t="s">
        <v>356</v>
      </c>
      <c r="L7" s="9">
        <v>1.4</v>
      </c>
      <c r="M7" s="1"/>
      <c r="T7" s="100"/>
      <c r="U7" s="102"/>
      <c r="W7" s="9">
        <v>4</v>
      </c>
      <c r="X7" s="15">
        <v>9</v>
      </c>
      <c r="Y7" s="14">
        <f>IF(AND(401&lt;=$D$153,$D$153&lt;=500),6,"")</f>
      </c>
      <c r="Z7" s="15">
        <v>11</v>
      </c>
      <c r="AA7" s="15">
        <v>13</v>
      </c>
      <c r="AB7" s="15">
        <v>15</v>
      </c>
      <c r="AC7" s="15">
        <v>16</v>
      </c>
      <c r="AD7" s="15">
        <v>17</v>
      </c>
      <c r="AE7" s="15">
        <v>18</v>
      </c>
      <c r="AF7" s="15">
        <v>19</v>
      </c>
      <c r="AG7" s="15">
        <v>20</v>
      </c>
      <c r="AH7" s="15">
        <v>21</v>
      </c>
      <c r="AJ7" s="9" t="s">
        <v>58</v>
      </c>
      <c r="AK7" s="12">
        <v>264000000</v>
      </c>
      <c r="AL7" s="9">
        <v>7.2</v>
      </c>
      <c r="AM7" s="12">
        <v>283000000</v>
      </c>
      <c r="AN7" s="9">
        <v>11.3</v>
      </c>
      <c r="AO7" s="12">
        <v>315000000</v>
      </c>
      <c r="AP7" s="9">
        <v>6</v>
      </c>
      <c r="AQ7" s="12">
        <v>334</v>
      </c>
      <c r="AS7" s="4">
        <f t="shared" si="2"/>
        <v>201</v>
      </c>
      <c r="AT7" s="4">
        <f t="shared" si="1"/>
      </c>
      <c r="AU7" s="4">
        <v>250</v>
      </c>
      <c r="AV7" s="4">
        <v>4.37</v>
      </c>
      <c r="AW7" s="4">
        <v>4.93</v>
      </c>
      <c r="AX7" s="4">
        <v>5.49</v>
      </c>
      <c r="AY7" s="4">
        <v>6.05</v>
      </c>
      <c r="AZ7" s="4">
        <v>6.61</v>
      </c>
      <c r="BC7" s="11" t="s">
        <v>83</v>
      </c>
      <c r="BD7" s="4">
        <v>0.5</v>
      </c>
    </row>
    <row r="8" spans="3:56" s="2" customFormat="1" ht="11.25" hidden="1">
      <c r="C8" s="4" t="s">
        <v>3</v>
      </c>
      <c r="D8" s="9" t="s">
        <v>2</v>
      </c>
      <c r="E8" s="10" t="s">
        <v>224</v>
      </c>
      <c r="F8" s="12">
        <f t="shared" si="0"/>
        <v>1450</v>
      </c>
      <c r="H8" s="10" t="s">
        <v>350</v>
      </c>
      <c r="I8" s="9">
        <v>5</v>
      </c>
      <c r="L8" s="1"/>
      <c r="M8" s="1"/>
      <c r="T8" s="101"/>
      <c r="U8" s="103"/>
      <c r="W8" s="9">
        <v>5</v>
      </c>
      <c r="X8" s="15">
        <v>10</v>
      </c>
      <c r="Y8" s="14">
        <f>IF(AND(501&lt;=$D$153,$D$153&lt;=600),7,"")</f>
      </c>
      <c r="Z8" s="15">
        <v>12</v>
      </c>
      <c r="AA8" s="15">
        <v>15</v>
      </c>
      <c r="AB8" s="15">
        <v>17</v>
      </c>
      <c r="AC8" s="15">
        <v>18</v>
      </c>
      <c r="AD8" s="15">
        <v>19</v>
      </c>
      <c r="AE8" s="15">
        <v>20</v>
      </c>
      <c r="AF8" s="15">
        <v>21</v>
      </c>
      <c r="AG8" s="15">
        <v>22</v>
      </c>
      <c r="AH8" s="15">
        <v>23</v>
      </c>
      <c r="AJ8" s="9" t="s">
        <v>59</v>
      </c>
      <c r="AK8" s="12">
        <v>300000000</v>
      </c>
      <c r="AL8" s="9">
        <v>7.3</v>
      </c>
      <c r="AM8" s="12">
        <v>322000000</v>
      </c>
      <c r="AN8" s="9">
        <v>11.5</v>
      </c>
      <c r="AO8" s="12">
        <v>359000000</v>
      </c>
      <c r="AP8" s="9">
        <v>6.1</v>
      </c>
      <c r="AQ8" s="12">
        <v>381</v>
      </c>
      <c r="AS8" s="4">
        <f t="shared" si="2"/>
        <v>251</v>
      </c>
      <c r="AT8" s="4">
        <f t="shared" si="1"/>
      </c>
      <c r="AU8" s="4">
        <v>300</v>
      </c>
      <c r="AV8" s="4">
        <v>4.28</v>
      </c>
      <c r="AW8" s="4">
        <v>4.84</v>
      </c>
      <c r="AX8" s="4">
        <v>5.4</v>
      </c>
      <c r="AY8" s="4">
        <v>5.96</v>
      </c>
      <c r="AZ8" s="4">
        <v>6.52</v>
      </c>
      <c r="BC8" s="11" t="s">
        <v>84</v>
      </c>
      <c r="BD8" s="4">
        <v>0.6</v>
      </c>
    </row>
    <row r="9" spans="3:56" s="2" customFormat="1" ht="11.25" hidden="1">
      <c r="C9" s="4" t="s">
        <v>3</v>
      </c>
      <c r="D9" s="9" t="s">
        <v>2</v>
      </c>
      <c r="E9" s="10" t="s">
        <v>225</v>
      </c>
      <c r="F9" s="12">
        <f t="shared" si="0"/>
        <v>1450</v>
      </c>
      <c r="H9" s="10" t="s">
        <v>351</v>
      </c>
      <c r="I9" s="9">
        <v>5</v>
      </c>
      <c r="L9" s="1"/>
      <c r="M9" s="1"/>
      <c r="W9" s="9">
        <v>6</v>
      </c>
      <c r="X9" s="15">
        <v>11</v>
      </c>
      <c r="Y9" s="14">
        <f>IF(AND(601&lt;=$D$153,$D$153&lt;=700),8,"")</f>
      </c>
      <c r="Z9" s="15">
        <v>13</v>
      </c>
      <c r="AA9" s="15">
        <v>16</v>
      </c>
      <c r="AB9" s="15">
        <v>19</v>
      </c>
      <c r="AC9" s="15">
        <v>20</v>
      </c>
      <c r="AD9" s="15">
        <v>21</v>
      </c>
      <c r="AE9" s="15">
        <v>22</v>
      </c>
      <c r="AF9" s="15">
        <v>23</v>
      </c>
      <c r="AG9" s="15">
        <v>24</v>
      </c>
      <c r="AH9" s="15">
        <v>25</v>
      </c>
      <c r="AJ9" s="9" t="s">
        <v>60</v>
      </c>
      <c r="AK9" s="12">
        <v>339000000</v>
      </c>
      <c r="AL9" s="9">
        <v>7.4</v>
      </c>
      <c r="AM9" s="12">
        <v>364000000</v>
      </c>
      <c r="AN9" s="9">
        <v>11.5</v>
      </c>
      <c r="AO9" s="12">
        <v>406000000</v>
      </c>
      <c r="AP9" s="9">
        <v>5.9</v>
      </c>
      <c r="AQ9" s="12">
        <v>430</v>
      </c>
      <c r="AS9" s="4">
        <f t="shared" si="2"/>
        <v>301</v>
      </c>
      <c r="AT9" s="4">
        <f t="shared" si="1"/>
      </c>
      <c r="AU9" s="4">
        <v>350</v>
      </c>
      <c r="AV9" s="4">
        <v>4.19</v>
      </c>
      <c r="AW9" s="4">
        <v>4.75</v>
      </c>
      <c r="AX9" s="4">
        <v>5.31</v>
      </c>
      <c r="AY9" s="4">
        <v>5.87</v>
      </c>
      <c r="AZ9" s="4">
        <v>6.43</v>
      </c>
      <c r="BC9" s="11" t="s">
        <v>85</v>
      </c>
      <c r="BD9" s="4">
        <v>1</v>
      </c>
    </row>
    <row r="10" spans="3:56" ht="11.25" hidden="1">
      <c r="C10" s="4" t="s">
        <v>3</v>
      </c>
      <c r="D10" s="9" t="s">
        <v>4</v>
      </c>
      <c r="E10" s="11" t="s">
        <v>226</v>
      </c>
      <c r="F10" s="12">
        <f>$D$126</f>
        <v>2100</v>
      </c>
      <c r="H10" s="10" t="s">
        <v>352</v>
      </c>
      <c r="I10" s="9">
        <v>6</v>
      </c>
      <c r="K10" s="80" t="s">
        <v>42</v>
      </c>
      <c r="W10" s="4">
        <v>7</v>
      </c>
      <c r="X10" s="17">
        <v>12</v>
      </c>
      <c r="Y10" s="14">
        <f>IF(AND(701&lt;=$D$153,$D$153&lt;=800),9,"")</f>
      </c>
      <c r="Z10" s="17">
        <v>14</v>
      </c>
      <c r="AA10" s="17">
        <v>17</v>
      </c>
      <c r="AB10" s="17">
        <v>20</v>
      </c>
      <c r="AC10" s="17">
        <v>22</v>
      </c>
      <c r="AD10" s="17">
        <v>23</v>
      </c>
      <c r="AE10" s="17">
        <v>24</v>
      </c>
      <c r="AF10" s="17">
        <v>25</v>
      </c>
      <c r="AG10" s="17">
        <v>26</v>
      </c>
      <c r="AH10" s="17">
        <v>27</v>
      </c>
      <c r="AJ10" s="4" t="s">
        <v>61</v>
      </c>
      <c r="AK10" s="12">
        <v>375000000</v>
      </c>
      <c r="AL10" s="9">
        <v>7.2</v>
      </c>
      <c r="AM10" s="12">
        <v>402000000</v>
      </c>
      <c r="AN10" s="9">
        <v>11.4</v>
      </c>
      <c r="AO10" s="12">
        <v>448000000</v>
      </c>
      <c r="AP10" s="9">
        <v>6</v>
      </c>
      <c r="AQ10" s="12">
        <v>475</v>
      </c>
      <c r="AS10" s="4">
        <f t="shared" si="2"/>
        <v>351</v>
      </c>
      <c r="AT10" s="4">
        <f t="shared" si="1"/>
      </c>
      <c r="AU10" s="4">
        <v>400</v>
      </c>
      <c r="AV10" s="4">
        <v>4.1</v>
      </c>
      <c r="AW10" s="4">
        <v>4.66</v>
      </c>
      <c r="AX10" s="4">
        <v>5.22</v>
      </c>
      <c r="AY10" s="4">
        <v>5.78</v>
      </c>
      <c r="AZ10" s="4">
        <v>6.34</v>
      </c>
      <c r="BC10" s="11" t="s">
        <v>87</v>
      </c>
      <c r="BD10" s="4">
        <v>0.7</v>
      </c>
    </row>
    <row r="11" spans="3:56" ht="11.25" hidden="1">
      <c r="C11" s="4" t="s">
        <v>3</v>
      </c>
      <c r="D11" s="9" t="s">
        <v>4</v>
      </c>
      <c r="E11" s="27" t="s">
        <v>227</v>
      </c>
      <c r="F11" s="12">
        <f>$D$126</f>
        <v>2100</v>
      </c>
      <c r="H11" s="10" t="s">
        <v>353</v>
      </c>
      <c r="I11" s="9">
        <v>4</v>
      </c>
      <c r="K11" s="80"/>
      <c r="W11" s="4">
        <v>8</v>
      </c>
      <c r="X11" s="17">
        <v>13</v>
      </c>
      <c r="Y11" s="14">
        <f>IF(AND(801&lt;=$D$153,$D$153&lt;=900),10,"")</f>
      </c>
      <c r="Z11" s="17">
        <v>15</v>
      </c>
      <c r="AA11" s="17">
        <v>18</v>
      </c>
      <c r="AB11" s="17">
        <v>21</v>
      </c>
      <c r="AC11" s="17">
        <v>23</v>
      </c>
      <c r="AD11" s="17">
        <v>25</v>
      </c>
      <c r="AE11" s="17">
        <v>26</v>
      </c>
      <c r="AF11" s="17">
        <v>27</v>
      </c>
      <c r="AG11" s="17">
        <v>28</v>
      </c>
      <c r="AH11" s="17">
        <v>29</v>
      </c>
      <c r="AJ11" s="4" t="s">
        <v>62</v>
      </c>
      <c r="AK11" s="12">
        <v>450000000</v>
      </c>
      <c r="AL11" s="9">
        <v>7.3</v>
      </c>
      <c r="AM11" s="12">
        <v>483000000</v>
      </c>
      <c r="AN11" s="9">
        <v>11.6</v>
      </c>
      <c r="AO11" s="12">
        <v>539000000</v>
      </c>
      <c r="AP11" s="9">
        <v>6</v>
      </c>
      <c r="AQ11" s="12">
        <v>571</v>
      </c>
      <c r="AS11" s="4">
        <f t="shared" si="2"/>
        <v>401</v>
      </c>
      <c r="AT11" s="4">
        <f t="shared" si="1"/>
      </c>
      <c r="AU11" s="4">
        <v>450</v>
      </c>
      <c r="AV11" s="4">
        <v>4.01</v>
      </c>
      <c r="AW11" s="4">
        <v>4.57</v>
      </c>
      <c r="AX11" s="4">
        <v>5.13</v>
      </c>
      <c r="AY11" s="4">
        <v>5.69</v>
      </c>
      <c r="AZ11" s="4">
        <v>6.25</v>
      </c>
      <c r="BC11" s="11" t="s">
        <v>88</v>
      </c>
      <c r="BD11" s="4">
        <v>0.6</v>
      </c>
    </row>
    <row r="12" spans="3:56" ht="12.75" customHeight="1" hidden="1" thickBot="1">
      <c r="C12" s="4" t="s">
        <v>3</v>
      </c>
      <c r="D12" s="9" t="s">
        <v>4</v>
      </c>
      <c r="E12" s="27" t="s">
        <v>228</v>
      </c>
      <c r="F12" s="12">
        <f>$D$126</f>
        <v>2100</v>
      </c>
      <c r="H12" s="10" t="s">
        <v>354</v>
      </c>
      <c r="I12" s="9">
        <v>4</v>
      </c>
      <c r="K12" s="16">
        <f>IF(AND(1&lt;=(D145+D149),(D145+D149)&lt;=3),1,IF((D145+D149)=4,1.1,IF((D145+D149)=5,1.2,IF((D145+D149)=6,1.3,IF((D145+D149)=7,1.3,IF((D145+D149)=8,1.4,"puan yanlış."))))))</f>
        <v>1.3</v>
      </c>
      <c r="W12" s="4">
        <v>9</v>
      </c>
      <c r="X12" s="17">
        <v>14</v>
      </c>
      <c r="Y12" s="14">
        <f>IF(AND(901&lt;=$D$153,$D$153&lt;=1000),11,"")</f>
        <v>11</v>
      </c>
      <c r="Z12" s="17">
        <v>16</v>
      </c>
      <c r="AA12" s="17">
        <v>19</v>
      </c>
      <c r="AB12" s="17">
        <v>22</v>
      </c>
      <c r="AC12" s="17">
        <v>24</v>
      </c>
      <c r="AD12" s="17">
        <v>26</v>
      </c>
      <c r="AE12" s="17">
        <v>28</v>
      </c>
      <c r="AF12" s="17">
        <v>29</v>
      </c>
      <c r="AG12" s="17">
        <v>30</v>
      </c>
      <c r="AH12" s="17">
        <v>31</v>
      </c>
      <c r="AJ12" s="4" t="s">
        <v>63</v>
      </c>
      <c r="AK12" s="12">
        <v>558000000</v>
      </c>
      <c r="AL12" s="9">
        <v>7.3</v>
      </c>
      <c r="AM12" s="12">
        <v>599000000</v>
      </c>
      <c r="AN12" s="9">
        <v>11.5</v>
      </c>
      <c r="AO12" s="12">
        <v>668000000</v>
      </c>
      <c r="AP12" s="9">
        <v>6</v>
      </c>
      <c r="AQ12" s="12">
        <v>708</v>
      </c>
      <c r="AS12" s="4">
        <f t="shared" si="2"/>
        <v>451</v>
      </c>
      <c r="AT12" s="4">
        <f t="shared" si="1"/>
      </c>
      <c r="AU12" s="4">
        <v>500</v>
      </c>
      <c r="AV12" s="4">
        <v>3.92</v>
      </c>
      <c r="AW12" s="4">
        <v>4.48</v>
      </c>
      <c r="AX12" s="4">
        <v>5.04</v>
      </c>
      <c r="AY12" s="4">
        <v>5.6</v>
      </c>
      <c r="AZ12" s="4">
        <v>6.16</v>
      </c>
      <c r="BC12" s="11" t="s">
        <v>89</v>
      </c>
      <c r="BD12" s="4">
        <v>0.6</v>
      </c>
    </row>
    <row r="13" spans="3:56" ht="11.25" customHeight="1" hidden="1" thickBot="1" thickTop="1">
      <c r="C13" s="18" t="s">
        <v>3</v>
      </c>
      <c r="D13" s="19" t="s">
        <v>4</v>
      </c>
      <c r="E13" s="20" t="s">
        <v>229</v>
      </c>
      <c r="F13" s="50">
        <f>$D$126</f>
        <v>2100</v>
      </c>
      <c r="H13" s="70"/>
      <c r="I13" s="67"/>
      <c r="W13" s="4">
        <v>10</v>
      </c>
      <c r="X13" s="17">
        <v>15</v>
      </c>
      <c r="Y13" s="9">
        <f>SUM(Y3:Y12)</f>
        <v>11</v>
      </c>
      <c r="Z13" s="17">
        <v>17</v>
      </c>
      <c r="AA13" s="17">
        <v>20</v>
      </c>
      <c r="AB13" s="17">
        <v>23</v>
      </c>
      <c r="AC13" s="17">
        <v>25</v>
      </c>
      <c r="AD13" s="17">
        <v>27</v>
      </c>
      <c r="AE13" s="17">
        <v>29</v>
      </c>
      <c r="AF13" s="17">
        <v>31</v>
      </c>
      <c r="AG13" s="17">
        <v>32</v>
      </c>
      <c r="AH13" s="17">
        <v>33</v>
      </c>
      <c r="AJ13" s="4" t="s">
        <v>64</v>
      </c>
      <c r="AK13" s="12">
        <v>676000000</v>
      </c>
      <c r="AL13" s="9">
        <v>7.2</v>
      </c>
      <c r="AM13" s="12">
        <v>725000000</v>
      </c>
      <c r="AN13" s="9">
        <v>11.6</v>
      </c>
      <c r="AO13" s="12">
        <v>809000000</v>
      </c>
      <c r="AP13" s="9">
        <v>6.1</v>
      </c>
      <c r="AQ13" s="12">
        <v>858</v>
      </c>
      <c r="AS13" s="4">
        <f t="shared" si="2"/>
        <v>501</v>
      </c>
      <c r="AT13" s="4">
        <f t="shared" si="1"/>
      </c>
      <c r="AU13" s="4">
        <v>550</v>
      </c>
      <c r="AV13" s="4">
        <v>3.83</v>
      </c>
      <c r="AW13" s="4">
        <v>4.39</v>
      </c>
      <c r="AX13" s="4">
        <v>4.95</v>
      </c>
      <c r="AY13" s="4">
        <v>5.51</v>
      </c>
      <c r="AZ13" s="4">
        <v>6.07</v>
      </c>
      <c r="BC13" s="11" t="s">
        <v>90</v>
      </c>
      <c r="BD13" s="4">
        <v>0.75</v>
      </c>
    </row>
    <row r="14" spans="3:56" ht="12.75" customHeight="1" hidden="1">
      <c r="C14" s="21" t="s">
        <v>5</v>
      </c>
      <c r="D14" s="22" t="s">
        <v>2</v>
      </c>
      <c r="E14" s="23" t="s">
        <v>230</v>
      </c>
      <c r="F14" s="44">
        <f>$D$127</f>
        <v>3500</v>
      </c>
      <c r="H14" s="71"/>
      <c r="I14" s="68"/>
      <c r="W14" s="4">
        <v>11</v>
      </c>
      <c r="X14" s="17">
        <v>16</v>
      </c>
      <c r="Y14" s="9"/>
      <c r="Z14" s="17">
        <v>18</v>
      </c>
      <c r="AA14" s="17">
        <v>21</v>
      </c>
      <c r="AB14" s="17">
        <v>24</v>
      </c>
      <c r="AC14" s="17">
        <v>26</v>
      </c>
      <c r="AD14" s="17">
        <v>28</v>
      </c>
      <c r="AE14" s="17">
        <v>30</v>
      </c>
      <c r="AF14" s="17">
        <v>32</v>
      </c>
      <c r="AG14" s="17">
        <v>34</v>
      </c>
      <c r="AH14" s="17">
        <v>35</v>
      </c>
      <c r="AJ14" s="4" t="s">
        <v>65</v>
      </c>
      <c r="AK14" s="12">
        <v>772000000</v>
      </c>
      <c r="AL14" s="9">
        <v>7.3</v>
      </c>
      <c r="AM14" s="12">
        <v>828000000</v>
      </c>
      <c r="AN14" s="9">
        <v>11.6</v>
      </c>
      <c r="AO14" s="12">
        <v>924000000</v>
      </c>
      <c r="AP14" s="9">
        <v>6</v>
      </c>
      <c r="AQ14" s="12">
        <v>979</v>
      </c>
      <c r="AS14" s="4">
        <f t="shared" si="2"/>
        <v>551</v>
      </c>
      <c r="AT14" s="4">
        <f t="shared" si="1"/>
      </c>
      <c r="AU14" s="4">
        <v>600</v>
      </c>
      <c r="AV14" s="4">
        <v>3.74</v>
      </c>
      <c r="AW14" s="4">
        <v>4.3</v>
      </c>
      <c r="AX14" s="4">
        <v>4.86</v>
      </c>
      <c r="AY14" s="4">
        <v>5.42</v>
      </c>
      <c r="AZ14" s="4">
        <v>5.98</v>
      </c>
      <c r="BC14" s="11" t="s">
        <v>92</v>
      </c>
      <c r="BD14" s="4">
        <v>0.6</v>
      </c>
    </row>
    <row r="15" spans="3:56" ht="11.25" hidden="1">
      <c r="C15" s="24" t="s">
        <v>5</v>
      </c>
      <c r="D15" s="9" t="s">
        <v>2</v>
      </c>
      <c r="E15" s="23" t="s">
        <v>231</v>
      </c>
      <c r="F15" s="12">
        <f>$D$127</f>
        <v>3500</v>
      </c>
      <c r="H15" s="71"/>
      <c r="I15" s="68"/>
      <c r="W15" s="4">
        <v>12</v>
      </c>
      <c r="X15" s="17">
        <v>17</v>
      </c>
      <c r="Y15" s="9"/>
      <c r="Z15" s="17">
        <v>19</v>
      </c>
      <c r="AA15" s="17">
        <v>22</v>
      </c>
      <c r="AB15" s="17">
        <v>25</v>
      </c>
      <c r="AC15" s="17">
        <v>27</v>
      </c>
      <c r="AD15" s="17">
        <v>29</v>
      </c>
      <c r="AE15" s="17">
        <v>31</v>
      </c>
      <c r="AF15" s="17">
        <v>33</v>
      </c>
      <c r="AG15" s="17">
        <v>35</v>
      </c>
      <c r="AH15" s="17">
        <v>36</v>
      </c>
      <c r="AJ15" s="4" t="s">
        <v>66</v>
      </c>
      <c r="AK15" s="12">
        <v>922000000</v>
      </c>
      <c r="AL15" s="9">
        <v>7.3</v>
      </c>
      <c r="AM15" s="12">
        <v>989000000</v>
      </c>
      <c r="AN15" s="9">
        <v>11.5</v>
      </c>
      <c r="AO15" s="12">
        <v>1103000000</v>
      </c>
      <c r="AP15" s="9">
        <v>5.7</v>
      </c>
      <c r="AQ15" s="12">
        <v>1169</v>
      </c>
      <c r="AS15" s="4">
        <f t="shared" si="2"/>
        <v>601</v>
      </c>
      <c r="AT15" s="4">
        <f t="shared" si="1"/>
      </c>
      <c r="AU15" s="4">
        <v>650</v>
      </c>
      <c r="AV15" s="4">
        <v>3.65</v>
      </c>
      <c r="AW15" s="4">
        <v>4.21</v>
      </c>
      <c r="AX15" s="4">
        <v>4.77</v>
      </c>
      <c r="AY15" s="4">
        <v>5.33</v>
      </c>
      <c r="AZ15" s="4">
        <v>5.89</v>
      </c>
      <c r="BC15" s="11" t="s">
        <v>93</v>
      </c>
      <c r="BD15" s="4">
        <v>0.6</v>
      </c>
    </row>
    <row r="16" spans="3:56" ht="11.25" hidden="1">
      <c r="C16" s="24" t="s">
        <v>5</v>
      </c>
      <c r="D16" s="9" t="s">
        <v>2</v>
      </c>
      <c r="E16" s="11" t="s">
        <v>232</v>
      </c>
      <c r="F16" s="12">
        <f>$D$127</f>
        <v>3500</v>
      </c>
      <c r="AS16" s="4">
        <f t="shared" si="2"/>
        <v>651</v>
      </c>
      <c r="AT16" s="4">
        <f t="shared" si="1"/>
      </c>
      <c r="AU16" s="4">
        <v>700</v>
      </c>
      <c r="AV16" s="4">
        <v>3.56</v>
      </c>
      <c r="AW16" s="4">
        <v>4.12</v>
      </c>
      <c r="AX16" s="4">
        <v>4.68</v>
      </c>
      <c r="AY16" s="4">
        <v>5.24</v>
      </c>
      <c r="AZ16" s="4">
        <v>5.8</v>
      </c>
      <c r="BC16" s="11" t="s">
        <v>98</v>
      </c>
      <c r="BD16" s="4">
        <v>1</v>
      </c>
    </row>
    <row r="17" spans="3:56" ht="11.25" hidden="1">
      <c r="C17" s="24" t="s">
        <v>5</v>
      </c>
      <c r="D17" s="9" t="s">
        <v>4</v>
      </c>
      <c r="E17" s="11" t="s">
        <v>233</v>
      </c>
      <c r="F17" s="12">
        <f>$D$128</f>
        <v>5250</v>
      </c>
      <c r="AJ17" s="9" t="s">
        <v>52</v>
      </c>
      <c r="AK17" s="9">
        <v>2007</v>
      </c>
      <c r="AL17" s="9" t="s">
        <v>53</v>
      </c>
      <c r="AM17" s="9">
        <v>2008</v>
      </c>
      <c r="AN17" s="9" t="s">
        <v>53</v>
      </c>
      <c r="AO17" s="9">
        <v>2009</v>
      </c>
      <c r="AP17" s="9" t="s">
        <v>53</v>
      </c>
      <c r="AQ17" s="9">
        <v>2010</v>
      </c>
      <c r="AS17" s="4">
        <f t="shared" si="2"/>
        <v>701</v>
      </c>
      <c r="AT17" s="4">
        <f t="shared" si="1"/>
      </c>
      <c r="AU17" s="4">
        <v>750</v>
      </c>
      <c r="AV17" s="4">
        <v>3.47</v>
      </c>
      <c r="AW17" s="4">
        <v>4.03</v>
      </c>
      <c r="AX17" s="4">
        <v>4.59</v>
      </c>
      <c r="AY17" s="4">
        <v>5.15</v>
      </c>
      <c r="AZ17" s="4">
        <v>5.71</v>
      </c>
      <c r="BC17" s="11" t="s">
        <v>333</v>
      </c>
      <c r="BD17" s="4">
        <v>0.6</v>
      </c>
    </row>
    <row r="18" spans="3:56" ht="11.25" hidden="1">
      <c r="C18" s="24" t="s">
        <v>5</v>
      </c>
      <c r="D18" s="9" t="s">
        <v>4</v>
      </c>
      <c r="E18" s="11" t="s">
        <v>234</v>
      </c>
      <c r="F18" s="12">
        <f aca="true" t="shared" si="3" ref="F18:F23">$D$128</f>
        <v>5250</v>
      </c>
      <c r="AJ18" s="9" t="s">
        <v>54</v>
      </c>
      <c r="AK18" s="12">
        <v>61</v>
      </c>
      <c r="AL18" s="9">
        <v>13</v>
      </c>
      <c r="AM18" s="12">
        <v>65</v>
      </c>
      <c r="AN18" s="9">
        <v>6.6</v>
      </c>
      <c r="AO18" s="12">
        <v>71</v>
      </c>
      <c r="AP18" s="9">
        <v>9.23</v>
      </c>
      <c r="AQ18" s="12">
        <v>73</v>
      </c>
      <c r="AS18" s="4">
        <f t="shared" si="2"/>
        <v>751</v>
      </c>
      <c r="AT18" s="4">
        <f t="shared" si="1"/>
      </c>
      <c r="AU18" s="4">
        <v>800</v>
      </c>
      <c r="AV18" s="4">
        <v>3.38</v>
      </c>
      <c r="AW18" s="4">
        <v>3.94</v>
      </c>
      <c r="AX18" s="4">
        <v>4.5</v>
      </c>
      <c r="AY18" s="4">
        <v>5.06</v>
      </c>
      <c r="AZ18" s="4">
        <v>5.62</v>
      </c>
      <c r="BC18" s="11" t="s">
        <v>94</v>
      </c>
      <c r="BD18" s="4">
        <v>0.6</v>
      </c>
    </row>
    <row r="19" spans="3:56" ht="11.25" hidden="1">
      <c r="C19" s="24" t="s">
        <v>5</v>
      </c>
      <c r="D19" s="9" t="s">
        <v>4</v>
      </c>
      <c r="E19" s="11" t="s">
        <v>235</v>
      </c>
      <c r="F19" s="12">
        <f t="shared" si="3"/>
        <v>5250</v>
      </c>
      <c r="AJ19" s="9" t="s">
        <v>55</v>
      </c>
      <c r="AK19" s="12">
        <v>105</v>
      </c>
      <c r="AL19" s="9">
        <v>11.7</v>
      </c>
      <c r="AM19" s="12">
        <v>112</v>
      </c>
      <c r="AN19" s="9">
        <v>6.7</v>
      </c>
      <c r="AO19" s="12">
        <v>123</v>
      </c>
      <c r="AP19" s="9">
        <v>9.82</v>
      </c>
      <c r="AQ19" s="12">
        <v>127</v>
      </c>
      <c r="AS19" s="4">
        <f t="shared" si="2"/>
        <v>801</v>
      </c>
      <c r="AT19" s="4">
        <f t="shared" si="1"/>
      </c>
      <c r="AU19" s="4">
        <v>850</v>
      </c>
      <c r="AV19" s="4">
        <v>3.29</v>
      </c>
      <c r="AW19" s="4">
        <v>3.85</v>
      </c>
      <c r="AX19" s="4">
        <v>4.41</v>
      </c>
      <c r="AY19" s="4">
        <v>4.97</v>
      </c>
      <c r="AZ19" s="4">
        <v>5.53</v>
      </c>
      <c r="BC19" s="11" t="s">
        <v>95</v>
      </c>
      <c r="BD19" s="4">
        <v>0.75</v>
      </c>
    </row>
    <row r="20" spans="3:56" ht="45" hidden="1">
      <c r="C20" s="24" t="s">
        <v>5</v>
      </c>
      <c r="D20" s="9" t="s">
        <v>4</v>
      </c>
      <c r="E20" s="46" t="s">
        <v>236</v>
      </c>
      <c r="F20" s="12">
        <f t="shared" si="3"/>
        <v>5250</v>
      </c>
      <c r="H20" s="8" t="s">
        <v>45</v>
      </c>
      <c r="I20" s="9" t="s">
        <v>44</v>
      </c>
      <c r="AJ20" s="9" t="s">
        <v>56</v>
      </c>
      <c r="AK20" s="12">
        <v>167</v>
      </c>
      <c r="AL20" s="9">
        <v>12.1</v>
      </c>
      <c r="AM20" s="12">
        <v>178</v>
      </c>
      <c r="AN20" s="9">
        <v>6.6</v>
      </c>
      <c r="AO20" s="12">
        <v>195</v>
      </c>
      <c r="AP20" s="9">
        <v>9.55</v>
      </c>
      <c r="AQ20" s="12">
        <v>201</v>
      </c>
      <c r="AS20" s="4">
        <f t="shared" si="2"/>
        <v>851</v>
      </c>
      <c r="AT20" s="4">
        <f t="shared" si="1"/>
      </c>
      <c r="AU20" s="4">
        <v>900</v>
      </c>
      <c r="AV20" s="4">
        <v>3.2</v>
      </c>
      <c r="AW20" s="4">
        <v>3.76</v>
      </c>
      <c r="AX20" s="4">
        <v>4.32</v>
      </c>
      <c r="AY20" s="4">
        <v>4.88</v>
      </c>
      <c r="AZ20" s="4">
        <v>5.44</v>
      </c>
      <c r="BC20" s="11" t="s">
        <v>96</v>
      </c>
      <c r="BD20" s="4">
        <v>0.6</v>
      </c>
    </row>
    <row r="21" spans="3:56" ht="11.25" hidden="1">
      <c r="C21" s="24" t="s">
        <v>5</v>
      </c>
      <c r="D21" s="9" t="s">
        <v>4</v>
      </c>
      <c r="E21" s="11" t="s">
        <v>237</v>
      </c>
      <c r="F21" s="12">
        <f t="shared" si="3"/>
        <v>5250</v>
      </c>
      <c r="H21" s="10" t="s">
        <v>46</v>
      </c>
      <c r="I21" s="9">
        <v>1</v>
      </c>
      <c r="AJ21" s="9" t="s">
        <v>57</v>
      </c>
      <c r="AK21" s="12">
        <v>230</v>
      </c>
      <c r="AL21" s="9">
        <v>12.2</v>
      </c>
      <c r="AM21" s="12">
        <v>245</v>
      </c>
      <c r="AN21" s="9">
        <v>6.5</v>
      </c>
      <c r="AO21" s="12">
        <v>268</v>
      </c>
      <c r="AP21" s="9">
        <v>9.39</v>
      </c>
      <c r="AQ21" s="12">
        <v>276</v>
      </c>
      <c r="AS21" s="4">
        <f t="shared" si="2"/>
        <v>901</v>
      </c>
      <c r="AT21" s="4">
        <f t="shared" si="1"/>
      </c>
      <c r="AU21" s="4">
        <v>950</v>
      </c>
      <c r="AV21" s="4">
        <v>3.11</v>
      </c>
      <c r="AW21" s="4">
        <v>3.67</v>
      </c>
      <c r="AX21" s="4">
        <v>4.23</v>
      </c>
      <c r="AY21" s="4">
        <v>4.79</v>
      </c>
      <c r="AZ21" s="4">
        <v>5.35</v>
      </c>
      <c r="BC21" s="11" t="s">
        <v>185</v>
      </c>
      <c r="BD21" s="4">
        <v>0.5</v>
      </c>
    </row>
    <row r="22" spans="3:56" ht="11.25" hidden="1">
      <c r="C22" s="24" t="s">
        <v>5</v>
      </c>
      <c r="D22" s="9" t="s">
        <v>4</v>
      </c>
      <c r="E22" s="11" t="s">
        <v>238</v>
      </c>
      <c r="F22" s="12">
        <f t="shared" si="3"/>
        <v>5250</v>
      </c>
      <c r="H22" s="10" t="s">
        <v>47</v>
      </c>
      <c r="I22" s="9">
        <v>2</v>
      </c>
      <c r="AJ22" s="9" t="s">
        <v>58</v>
      </c>
      <c r="AK22" s="12"/>
      <c r="AL22" s="9"/>
      <c r="AM22" s="12"/>
      <c r="AN22" s="9"/>
      <c r="AO22" s="12"/>
      <c r="AP22" s="9"/>
      <c r="AQ22" s="12"/>
      <c r="AS22" s="4">
        <f t="shared" si="2"/>
        <v>951</v>
      </c>
      <c r="AT22" s="4" t="str">
        <f t="shared" si="1"/>
        <v>A</v>
      </c>
      <c r="AU22" s="4">
        <v>1000</v>
      </c>
      <c r="AV22" s="4">
        <v>3.02</v>
      </c>
      <c r="AW22" s="4">
        <v>3.58</v>
      </c>
      <c r="AX22" s="4">
        <v>4.14</v>
      </c>
      <c r="AY22" s="4">
        <v>4.7</v>
      </c>
      <c r="AZ22" s="4">
        <v>5.26</v>
      </c>
      <c r="BC22" s="11" t="s">
        <v>97</v>
      </c>
      <c r="BD22" s="4">
        <v>0.6</v>
      </c>
    </row>
    <row r="23" spans="3:56" ht="12.75" customHeight="1" hidden="1">
      <c r="C23" s="24" t="s">
        <v>5</v>
      </c>
      <c r="D23" s="9" t="s">
        <v>4</v>
      </c>
      <c r="E23" s="11" t="s">
        <v>239</v>
      </c>
      <c r="F23" s="12">
        <f t="shared" si="3"/>
        <v>5250</v>
      </c>
      <c r="AJ23" s="9" t="s">
        <v>59</v>
      </c>
      <c r="AK23" s="12">
        <v>375</v>
      </c>
      <c r="AL23" s="9">
        <v>12.3</v>
      </c>
      <c r="AM23" s="12">
        <v>399</v>
      </c>
      <c r="AN23" s="9">
        <v>6.4</v>
      </c>
      <c r="AO23" s="12">
        <v>437</v>
      </c>
      <c r="AP23" s="9">
        <v>9.52</v>
      </c>
      <c r="AQ23" s="12">
        <v>448</v>
      </c>
      <c r="AS23" s="4">
        <f t="shared" si="2"/>
        <v>1001</v>
      </c>
      <c r="AT23" s="4">
        <f t="shared" si="1"/>
      </c>
      <c r="AU23" s="4">
        <v>1050</v>
      </c>
      <c r="AV23" s="4">
        <v>3</v>
      </c>
      <c r="AW23" s="4">
        <v>3.56</v>
      </c>
      <c r="AX23" s="4">
        <v>4.11</v>
      </c>
      <c r="AY23" s="4">
        <v>4.66</v>
      </c>
      <c r="AZ23" s="4">
        <v>5.22</v>
      </c>
      <c r="BC23" s="11" t="s">
        <v>99</v>
      </c>
      <c r="BD23" s="4">
        <v>1</v>
      </c>
    </row>
    <row r="24" spans="3:56" ht="11.25" customHeight="1" hidden="1">
      <c r="C24" s="24" t="s">
        <v>5</v>
      </c>
      <c r="D24" s="9" t="s">
        <v>7</v>
      </c>
      <c r="E24" s="11" t="s">
        <v>240</v>
      </c>
      <c r="F24" s="12">
        <f>$D$129</f>
        <v>7750</v>
      </c>
      <c r="AJ24" s="9" t="s">
        <v>322</v>
      </c>
      <c r="AK24" s="12">
        <v>427</v>
      </c>
      <c r="AL24" s="9">
        <v>12.1</v>
      </c>
      <c r="AM24" s="12">
        <v>455</v>
      </c>
      <c r="AN24" s="9">
        <v>6.6</v>
      </c>
      <c r="AO24" s="12">
        <v>498</v>
      </c>
      <c r="AP24" s="9">
        <v>9.45</v>
      </c>
      <c r="AQ24" s="12">
        <v>511</v>
      </c>
      <c r="AS24" s="4">
        <f t="shared" si="2"/>
        <v>1051</v>
      </c>
      <c r="AT24" s="4">
        <f t="shared" si="1"/>
      </c>
      <c r="AU24" s="4">
        <v>1100</v>
      </c>
      <c r="AV24" s="4">
        <v>2.98</v>
      </c>
      <c r="AW24" s="4">
        <v>3.54</v>
      </c>
      <c r="AX24" s="4">
        <v>4.08</v>
      </c>
      <c r="AY24" s="4">
        <v>4.63</v>
      </c>
      <c r="AZ24" s="4">
        <v>5.18</v>
      </c>
      <c r="BC24" s="11" t="s">
        <v>100</v>
      </c>
      <c r="BD24" s="4">
        <v>1</v>
      </c>
    </row>
    <row r="25" spans="3:56" ht="34.5" hidden="1" thickBot="1">
      <c r="C25" s="24" t="s">
        <v>5</v>
      </c>
      <c r="D25" s="9" t="s">
        <v>7</v>
      </c>
      <c r="E25" s="46" t="s">
        <v>241</v>
      </c>
      <c r="F25" s="50">
        <f>$D$129</f>
        <v>7750</v>
      </c>
      <c r="AJ25" s="9" t="s">
        <v>60</v>
      </c>
      <c r="AK25" s="12">
        <v>482</v>
      </c>
      <c r="AL25" s="9">
        <v>12.1</v>
      </c>
      <c r="AM25" s="12">
        <v>513</v>
      </c>
      <c r="AN25" s="9">
        <v>6.4</v>
      </c>
      <c r="AO25" s="12">
        <v>561</v>
      </c>
      <c r="AP25" s="9">
        <v>9.36</v>
      </c>
      <c r="AQ25" s="12">
        <v>577</v>
      </c>
      <c r="AS25" s="4">
        <f t="shared" si="2"/>
        <v>1101</v>
      </c>
      <c r="AT25" s="4">
        <f t="shared" si="1"/>
      </c>
      <c r="AU25" s="4">
        <v>1150</v>
      </c>
      <c r="AV25" s="4">
        <v>2.96</v>
      </c>
      <c r="AW25" s="4">
        <v>3.51</v>
      </c>
      <c r="AX25" s="4">
        <v>4.05</v>
      </c>
      <c r="AY25" s="4">
        <v>4.6</v>
      </c>
      <c r="AZ25" s="4">
        <v>5.14</v>
      </c>
      <c r="BC25" s="11" t="s">
        <v>101</v>
      </c>
      <c r="BD25" s="4">
        <v>0.5</v>
      </c>
    </row>
    <row r="26" spans="3:56" ht="45" hidden="1">
      <c r="C26" s="28" t="s">
        <v>6</v>
      </c>
      <c r="D26" s="6" t="s">
        <v>2</v>
      </c>
      <c r="E26" s="47" t="s">
        <v>242</v>
      </c>
      <c r="F26" s="44">
        <f>$D$130</f>
        <v>12250</v>
      </c>
      <c r="AJ26" s="4" t="s">
        <v>61</v>
      </c>
      <c r="AK26" s="12">
        <v>533</v>
      </c>
      <c r="AL26" s="9">
        <v>12.2</v>
      </c>
      <c r="AM26" s="12">
        <v>568</v>
      </c>
      <c r="AN26" s="9">
        <v>6.6</v>
      </c>
      <c r="AO26" s="12">
        <v>622</v>
      </c>
      <c r="AP26" s="9">
        <v>9.51</v>
      </c>
      <c r="AQ26" s="12">
        <v>640</v>
      </c>
      <c r="AS26" s="4">
        <f t="shared" si="2"/>
        <v>1151</v>
      </c>
      <c r="AT26" s="4">
        <f t="shared" si="1"/>
      </c>
      <c r="AU26" s="4">
        <v>1200</v>
      </c>
      <c r="AV26" s="4">
        <v>2.94</v>
      </c>
      <c r="AW26" s="4">
        <v>3.49</v>
      </c>
      <c r="AX26" s="4">
        <v>4.02</v>
      </c>
      <c r="AY26" s="4">
        <v>4.56</v>
      </c>
      <c r="AZ26" s="4">
        <v>5.1</v>
      </c>
      <c r="BC26" s="11" t="s">
        <v>324</v>
      </c>
      <c r="BD26" s="4">
        <v>1</v>
      </c>
    </row>
    <row r="27" spans="3:56" ht="11.25" hidden="1">
      <c r="C27" s="30" t="s">
        <v>6</v>
      </c>
      <c r="D27" s="9" t="s">
        <v>2</v>
      </c>
      <c r="E27" s="11" t="s">
        <v>243</v>
      </c>
      <c r="F27" s="12">
        <f aca="true" t="shared" si="4" ref="F27:F37">$D$130</f>
        <v>12250</v>
      </c>
      <c r="AJ27" s="4" t="s">
        <v>62</v>
      </c>
      <c r="AK27" s="12">
        <v>640</v>
      </c>
      <c r="AL27" s="9">
        <v>12.1</v>
      </c>
      <c r="AM27" s="12">
        <v>682</v>
      </c>
      <c r="AN27" s="9">
        <v>6.6</v>
      </c>
      <c r="AO27" s="12">
        <v>746</v>
      </c>
      <c r="AP27" s="9">
        <v>9.38</v>
      </c>
      <c r="AQ27" s="12">
        <v>761</v>
      </c>
      <c r="AS27" s="4">
        <f t="shared" si="2"/>
        <v>1201</v>
      </c>
      <c r="AT27" s="4">
        <f t="shared" si="1"/>
      </c>
      <c r="AU27" s="4">
        <v>1250</v>
      </c>
      <c r="AV27" s="4">
        <v>2.92</v>
      </c>
      <c r="AW27" s="4">
        <v>3.46</v>
      </c>
      <c r="AX27" s="4">
        <v>3.99</v>
      </c>
      <c r="AY27" s="4">
        <v>4.53</v>
      </c>
      <c r="AZ27" s="4">
        <v>5.07</v>
      </c>
      <c r="BC27" s="11" t="s">
        <v>102</v>
      </c>
      <c r="BD27" s="4">
        <v>0.7</v>
      </c>
    </row>
    <row r="28" spans="3:56" ht="11.25" hidden="1">
      <c r="C28" s="30" t="s">
        <v>6</v>
      </c>
      <c r="D28" s="9" t="s">
        <v>2</v>
      </c>
      <c r="E28" s="11" t="s">
        <v>244</v>
      </c>
      <c r="F28" s="12">
        <f t="shared" si="4"/>
        <v>12250</v>
      </c>
      <c r="AJ28" s="4" t="s">
        <v>63</v>
      </c>
      <c r="AK28" s="12">
        <v>794</v>
      </c>
      <c r="AL28" s="9">
        <v>12.1</v>
      </c>
      <c r="AM28" s="12">
        <v>846</v>
      </c>
      <c r="AN28" s="9">
        <v>6.5</v>
      </c>
      <c r="AO28" s="12">
        <v>926</v>
      </c>
      <c r="AP28" s="9">
        <v>9.46</v>
      </c>
      <c r="AQ28" s="12">
        <v>945</v>
      </c>
      <c r="AS28" s="4">
        <f t="shared" si="2"/>
        <v>1251</v>
      </c>
      <c r="AT28" s="4">
        <f t="shared" si="1"/>
      </c>
      <c r="AU28" s="4">
        <v>1300</v>
      </c>
      <c r="AV28" s="4">
        <v>2.9</v>
      </c>
      <c r="AW28" s="4">
        <v>3.44</v>
      </c>
      <c r="AX28" s="4">
        <v>3.96</v>
      </c>
      <c r="AY28" s="4">
        <v>4.5</v>
      </c>
      <c r="AZ28" s="4">
        <v>5.04</v>
      </c>
      <c r="BC28" s="11" t="s">
        <v>103</v>
      </c>
      <c r="BD28" s="4">
        <v>1</v>
      </c>
    </row>
    <row r="29" spans="3:56" ht="11.25" hidden="1">
      <c r="C29" s="30" t="s">
        <v>6</v>
      </c>
      <c r="D29" s="9" t="s">
        <v>2</v>
      </c>
      <c r="E29" s="11" t="s">
        <v>245</v>
      </c>
      <c r="F29" s="12">
        <f t="shared" si="4"/>
        <v>12250</v>
      </c>
      <c r="AJ29" s="4" t="s">
        <v>64</v>
      </c>
      <c r="AK29" s="12">
        <v>962</v>
      </c>
      <c r="AL29" s="9">
        <v>12.1</v>
      </c>
      <c r="AM29" s="12">
        <v>1025</v>
      </c>
      <c r="AN29" s="9">
        <v>6.5</v>
      </c>
      <c r="AO29" s="12">
        <v>1122</v>
      </c>
      <c r="AP29" s="9">
        <v>9.46</v>
      </c>
      <c r="AQ29" s="12">
        <v>1144</v>
      </c>
      <c r="AS29" s="4">
        <f t="shared" si="2"/>
        <v>1301</v>
      </c>
      <c r="AT29" s="4">
        <f t="shared" si="1"/>
      </c>
      <c r="AU29" s="4">
        <v>1350</v>
      </c>
      <c r="AV29" s="4">
        <v>2.88</v>
      </c>
      <c r="AW29" s="4">
        <v>3.41</v>
      </c>
      <c r="AX29" s="4">
        <v>3.93</v>
      </c>
      <c r="AY29" s="4">
        <v>4.46</v>
      </c>
      <c r="AZ29" s="4">
        <v>4.99</v>
      </c>
      <c r="BC29" s="11" t="s">
        <v>325</v>
      </c>
      <c r="BD29" s="4">
        <v>1</v>
      </c>
    </row>
    <row r="30" spans="3:56" ht="11.25" hidden="1">
      <c r="C30" s="30" t="s">
        <v>6</v>
      </c>
      <c r="D30" s="9" t="s">
        <v>2</v>
      </c>
      <c r="E30" s="11" t="s">
        <v>246</v>
      </c>
      <c r="F30" s="12">
        <f t="shared" si="4"/>
        <v>12250</v>
      </c>
      <c r="AJ30" s="4" t="s">
        <v>65</v>
      </c>
      <c r="AK30" s="12">
        <v>1098</v>
      </c>
      <c r="AL30" s="9">
        <v>12.2</v>
      </c>
      <c r="AM30" s="12">
        <v>1169</v>
      </c>
      <c r="AN30" s="9">
        <v>6.5</v>
      </c>
      <c r="AO30" s="12">
        <v>1279</v>
      </c>
      <c r="AP30" s="9">
        <v>9.41</v>
      </c>
      <c r="AQ30" s="12">
        <v>1279</v>
      </c>
      <c r="AS30" s="4">
        <f t="shared" si="2"/>
        <v>1351</v>
      </c>
      <c r="AT30" s="4">
        <f t="shared" si="1"/>
      </c>
      <c r="AU30" s="4">
        <v>1400</v>
      </c>
      <c r="AV30" s="4">
        <v>2.86</v>
      </c>
      <c r="AW30" s="4">
        <v>3.39</v>
      </c>
      <c r="AX30" s="4">
        <v>3.9</v>
      </c>
      <c r="AY30" s="4">
        <v>4.43</v>
      </c>
      <c r="AZ30" s="4">
        <v>4.96</v>
      </c>
      <c r="BC30" s="11" t="s">
        <v>104</v>
      </c>
      <c r="BD30" s="4">
        <v>1</v>
      </c>
    </row>
    <row r="31" spans="3:56" ht="11.25" hidden="1">
      <c r="C31" s="30" t="s">
        <v>6</v>
      </c>
      <c r="D31" s="9" t="s">
        <v>2</v>
      </c>
      <c r="E31" s="11" t="s">
        <v>247</v>
      </c>
      <c r="F31" s="12">
        <f t="shared" si="4"/>
        <v>12250</v>
      </c>
      <c r="AJ31" s="4" t="s">
        <v>66</v>
      </c>
      <c r="AK31" s="12">
        <v>1311</v>
      </c>
      <c r="AL31" s="9">
        <v>12.1</v>
      </c>
      <c r="AM31" s="12">
        <v>1396</v>
      </c>
      <c r="AN31" s="9">
        <v>6.5</v>
      </c>
      <c r="AO31" s="12">
        <v>1528</v>
      </c>
      <c r="AP31" s="9">
        <v>9.46</v>
      </c>
      <c r="AQ31" s="12">
        <v>1559</v>
      </c>
      <c r="AS31" s="4">
        <f t="shared" si="2"/>
        <v>1401</v>
      </c>
      <c r="AT31" s="4">
        <f t="shared" si="1"/>
      </c>
      <c r="AU31" s="4">
        <v>1450</v>
      </c>
      <c r="AV31" s="4">
        <v>2.84</v>
      </c>
      <c r="AW31" s="4">
        <v>3.36</v>
      </c>
      <c r="AX31" s="4">
        <v>3.87</v>
      </c>
      <c r="AY31" s="4">
        <v>4.4</v>
      </c>
      <c r="AZ31" s="4">
        <v>4.92</v>
      </c>
      <c r="BC31" s="11" t="s">
        <v>105</v>
      </c>
      <c r="BD31" s="4">
        <v>1</v>
      </c>
    </row>
    <row r="32" spans="3:56" ht="11.25" hidden="1">
      <c r="C32" s="30" t="s">
        <v>6</v>
      </c>
      <c r="D32" s="9" t="s">
        <v>2</v>
      </c>
      <c r="E32" s="11" t="s">
        <v>248</v>
      </c>
      <c r="F32" s="12">
        <f t="shared" si="4"/>
        <v>12250</v>
      </c>
      <c r="AS32" s="4">
        <f t="shared" si="2"/>
        <v>1451</v>
      </c>
      <c r="AT32" s="4">
        <f t="shared" si="1"/>
      </c>
      <c r="AU32" s="4">
        <v>1500</v>
      </c>
      <c r="AV32" s="4">
        <v>2.82</v>
      </c>
      <c r="AW32" s="4">
        <v>3.34</v>
      </c>
      <c r="AX32" s="4">
        <v>3.85</v>
      </c>
      <c r="AY32" s="4">
        <v>4.37</v>
      </c>
      <c r="AZ32" s="4">
        <v>4.88</v>
      </c>
      <c r="BC32" s="11" t="s">
        <v>106</v>
      </c>
      <c r="BD32" s="4">
        <v>1</v>
      </c>
    </row>
    <row r="33" spans="3:56" ht="11.25" hidden="1">
      <c r="C33" s="30" t="s">
        <v>6</v>
      </c>
      <c r="D33" s="9" t="s">
        <v>2</v>
      </c>
      <c r="E33" s="11" t="s">
        <v>249</v>
      </c>
      <c r="F33" s="12">
        <f t="shared" si="4"/>
        <v>12250</v>
      </c>
      <c r="AJ33" s="9" t="s">
        <v>52</v>
      </c>
      <c r="AK33" s="9">
        <v>2010</v>
      </c>
      <c r="AL33" s="9" t="s">
        <v>53</v>
      </c>
      <c r="AM33" s="9">
        <v>2011</v>
      </c>
      <c r="AN33" s="9" t="s">
        <v>53</v>
      </c>
      <c r="AO33" s="9">
        <v>2012</v>
      </c>
      <c r="AP33" s="9" t="s">
        <v>53</v>
      </c>
      <c r="AQ33" s="9">
        <v>2013</v>
      </c>
      <c r="AS33" s="4">
        <f t="shared" si="2"/>
        <v>1501</v>
      </c>
      <c r="AT33" s="4">
        <f t="shared" si="1"/>
      </c>
      <c r="AU33" s="4">
        <v>1550</v>
      </c>
      <c r="AV33" s="4">
        <v>2.8</v>
      </c>
      <c r="AW33" s="4">
        <v>3.31</v>
      </c>
      <c r="AX33" s="4">
        <v>3.82</v>
      </c>
      <c r="AY33" s="4">
        <v>4.34</v>
      </c>
      <c r="AZ33" s="4">
        <v>4.85</v>
      </c>
      <c r="BC33" s="11" t="s">
        <v>107</v>
      </c>
      <c r="BD33" s="4">
        <v>1</v>
      </c>
    </row>
    <row r="34" spans="3:56" ht="11.25" hidden="1">
      <c r="C34" s="30" t="s">
        <v>6</v>
      </c>
      <c r="D34" s="9" t="s">
        <v>2</v>
      </c>
      <c r="E34" s="11" t="s">
        <v>250</v>
      </c>
      <c r="F34" s="12">
        <f t="shared" si="4"/>
        <v>12250</v>
      </c>
      <c r="AJ34" s="9" t="s">
        <v>54</v>
      </c>
      <c r="AK34" s="12">
        <v>73</v>
      </c>
      <c r="AL34" s="9">
        <v>2.8</v>
      </c>
      <c r="AM34" s="12">
        <v>80</v>
      </c>
      <c r="AN34" s="9">
        <v>9.59</v>
      </c>
      <c r="AO34" s="12">
        <v>80</v>
      </c>
      <c r="AP34" s="9">
        <v>0</v>
      </c>
      <c r="AQ34" s="12">
        <v>85</v>
      </c>
      <c r="AS34" s="4">
        <f t="shared" si="2"/>
        <v>1551</v>
      </c>
      <c r="AT34" s="4">
        <f t="shared" si="1"/>
      </c>
      <c r="AU34" s="4">
        <v>1600</v>
      </c>
      <c r="AV34" s="4">
        <v>2.78</v>
      </c>
      <c r="AW34" s="4">
        <v>3.29</v>
      </c>
      <c r="AX34" s="4">
        <v>3.79</v>
      </c>
      <c r="AY34" s="4">
        <v>4.31</v>
      </c>
      <c r="AZ34" s="4">
        <v>4.81</v>
      </c>
      <c r="BC34" s="11" t="s">
        <v>108</v>
      </c>
      <c r="BD34" s="4">
        <v>1</v>
      </c>
    </row>
    <row r="35" spans="3:56" ht="11.25" hidden="1">
      <c r="C35" s="30" t="s">
        <v>6</v>
      </c>
      <c r="D35" s="9" t="s">
        <v>2</v>
      </c>
      <c r="E35" s="11" t="s">
        <v>251</v>
      </c>
      <c r="F35" s="12">
        <f t="shared" si="4"/>
        <v>12250</v>
      </c>
      <c r="AJ35" s="9" t="s">
        <v>55</v>
      </c>
      <c r="AK35" s="12">
        <v>127</v>
      </c>
      <c r="AL35" s="9">
        <v>3.3</v>
      </c>
      <c r="AM35" s="12">
        <v>137</v>
      </c>
      <c r="AN35" s="9">
        <v>7.87</v>
      </c>
      <c r="AO35" s="12">
        <v>140</v>
      </c>
      <c r="AP35" s="9">
        <v>2.1</v>
      </c>
      <c r="AQ35" s="12">
        <v>145</v>
      </c>
      <c r="AS35" s="4">
        <f t="shared" si="2"/>
        <v>1601</v>
      </c>
      <c r="AT35" s="4">
        <f aca="true" t="shared" si="5" ref="AT35:AT66">IF(AND(AS35&lt;=$D$153,$D$153&lt;=AU35),"A","")</f>
      </c>
      <c r="AU35" s="4">
        <v>1650</v>
      </c>
      <c r="AV35" s="4">
        <v>2.76</v>
      </c>
      <c r="AW35" s="4">
        <v>3.26</v>
      </c>
      <c r="AX35" s="4">
        <v>3.76</v>
      </c>
      <c r="AY35" s="4">
        <v>4.27</v>
      </c>
      <c r="AZ35" s="4">
        <v>4.77</v>
      </c>
      <c r="BC35" s="11" t="s">
        <v>109</v>
      </c>
      <c r="BD35" s="4">
        <v>0.6</v>
      </c>
    </row>
    <row r="36" spans="3:56" ht="11.25" hidden="1">
      <c r="C36" s="30" t="s">
        <v>6</v>
      </c>
      <c r="D36" s="9" t="s">
        <v>2</v>
      </c>
      <c r="E36" s="11" t="s">
        <v>252</v>
      </c>
      <c r="F36" s="12">
        <f t="shared" si="4"/>
        <v>12250</v>
      </c>
      <c r="AJ36" s="9" t="s">
        <v>56</v>
      </c>
      <c r="AK36" s="12">
        <v>201</v>
      </c>
      <c r="AL36" s="9">
        <v>3.1</v>
      </c>
      <c r="AM36" s="12">
        <v>216</v>
      </c>
      <c r="AN36" s="9">
        <v>7.46</v>
      </c>
      <c r="AO36" s="12">
        <v>225</v>
      </c>
      <c r="AP36" s="9">
        <v>4.1</v>
      </c>
      <c r="AQ36" s="12">
        <v>235</v>
      </c>
      <c r="AS36" s="4">
        <f t="shared" si="2"/>
        <v>1651</v>
      </c>
      <c r="AT36" s="4">
        <f t="shared" si="5"/>
      </c>
      <c r="AU36" s="4">
        <v>1700</v>
      </c>
      <c r="AV36" s="4">
        <v>2.74</v>
      </c>
      <c r="AW36" s="4">
        <v>3.24</v>
      </c>
      <c r="AX36" s="4">
        <v>3.73</v>
      </c>
      <c r="AY36" s="4">
        <v>4.24</v>
      </c>
      <c r="AZ36" s="4">
        <v>4.73</v>
      </c>
      <c r="BC36" s="11" t="s">
        <v>334</v>
      </c>
      <c r="BD36" s="4">
        <v>0.5</v>
      </c>
    </row>
    <row r="37" spans="3:56" ht="11.25" hidden="1">
      <c r="C37" s="30" t="s">
        <v>6</v>
      </c>
      <c r="D37" s="9" t="s">
        <v>2</v>
      </c>
      <c r="E37" s="11" t="s">
        <v>253</v>
      </c>
      <c r="F37" s="12">
        <f t="shared" si="4"/>
        <v>12250</v>
      </c>
      <c r="AJ37" s="9" t="s">
        <v>57</v>
      </c>
      <c r="AK37" s="12">
        <v>276</v>
      </c>
      <c r="AL37" s="9">
        <v>3</v>
      </c>
      <c r="AM37" s="12">
        <v>297</v>
      </c>
      <c r="AN37" s="9">
        <v>7.6</v>
      </c>
      <c r="AO37" s="12">
        <v>305</v>
      </c>
      <c r="AP37" s="9">
        <v>2.7</v>
      </c>
      <c r="AQ37" s="12">
        <v>320</v>
      </c>
      <c r="AS37" s="4">
        <f t="shared" si="2"/>
        <v>1701</v>
      </c>
      <c r="AT37" s="4">
        <f t="shared" si="5"/>
      </c>
      <c r="AU37" s="4">
        <v>1750</v>
      </c>
      <c r="AV37" s="4">
        <v>2.72</v>
      </c>
      <c r="AW37" s="4">
        <v>3.22</v>
      </c>
      <c r="AX37" s="4">
        <v>3.7</v>
      </c>
      <c r="AY37" s="4">
        <v>4.21</v>
      </c>
      <c r="AZ37" s="4">
        <v>4.69</v>
      </c>
      <c r="BC37" s="11" t="s">
        <v>110</v>
      </c>
      <c r="BD37" s="4">
        <v>0.5</v>
      </c>
    </row>
    <row r="38" spans="3:56" ht="11.25" hidden="1">
      <c r="C38" s="30" t="s">
        <v>6</v>
      </c>
      <c r="D38" s="9" t="s">
        <v>4</v>
      </c>
      <c r="E38" s="11" t="s">
        <v>254</v>
      </c>
      <c r="F38" s="12">
        <f>$D$131</f>
        <v>14400</v>
      </c>
      <c r="AJ38" s="9" t="s">
        <v>58</v>
      </c>
      <c r="AK38" s="12"/>
      <c r="AL38" s="9"/>
      <c r="AM38" s="12">
        <v>343</v>
      </c>
      <c r="AN38" s="9">
        <v>0</v>
      </c>
      <c r="AO38" s="12">
        <v>360</v>
      </c>
      <c r="AP38" s="9">
        <v>5</v>
      </c>
      <c r="AQ38" s="12">
        <v>370</v>
      </c>
      <c r="AS38" s="4">
        <f t="shared" si="2"/>
        <v>1751</v>
      </c>
      <c r="AT38" s="4">
        <f t="shared" si="5"/>
      </c>
      <c r="AU38" s="4">
        <v>1800</v>
      </c>
      <c r="AV38" s="4">
        <v>2.7</v>
      </c>
      <c r="AW38" s="4">
        <v>3.19</v>
      </c>
      <c r="AX38" s="4">
        <v>3.67</v>
      </c>
      <c r="AY38" s="4">
        <v>4.17</v>
      </c>
      <c r="AZ38" s="4">
        <v>4.66</v>
      </c>
      <c r="BC38" s="11" t="s">
        <v>111</v>
      </c>
      <c r="BD38" s="4">
        <v>0.5</v>
      </c>
    </row>
    <row r="39" spans="3:56" ht="11.25" hidden="1">
      <c r="C39" s="30" t="s">
        <v>6</v>
      </c>
      <c r="D39" s="9" t="s">
        <v>4</v>
      </c>
      <c r="E39" s="11" t="s">
        <v>255</v>
      </c>
      <c r="F39" s="12">
        <f aca="true" t="shared" si="6" ref="F39:F54">$D$131</f>
        <v>14400</v>
      </c>
      <c r="AJ39" s="9" t="s">
        <v>59</v>
      </c>
      <c r="AK39" s="12">
        <v>448</v>
      </c>
      <c r="AL39" s="9">
        <v>2.5</v>
      </c>
      <c r="AM39" s="12">
        <v>482</v>
      </c>
      <c r="AN39" s="9">
        <v>7.58</v>
      </c>
      <c r="AO39" s="12">
        <v>475</v>
      </c>
      <c r="AP39" s="9">
        <v>-1.4</v>
      </c>
      <c r="AQ39" s="12">
        <v>490</v>
      </c>
      <c r="AS39" s="4">
        <f t="shared" si="2"/>
        <v>1801</v>
      </c>
      <c r="AT39" s="4">
        <f t="shared" si="5"/>
      </c>
      <c r="AU39" s="4">
        <v>1850</v>
      </c>
      <c r="AV39" s="4">
        <v>2.68</v>
      </c>
      <c r="AW39" s="4">
        <v>3.17</v>
      </c>
      <c r="AX39" s="4">
        <v>3.64</v>
      </c>
      <c r="AY39" s="4">
        <v>4.14</v>
      </c>
      <c r="AZ39" s="4">
        <v>4.62</v>
      </c>
      <c r="BC39" s="11" t="s">
        <v>112</v>
      </c>
      <c r="BD39" s="4">
        <v>0.5</v>
      </c>
    </row>
    <row r="40" spans="3:56" ht="12.75" customHeight="1" hidden="1">
      <c r="C40" s="30" t="s">
        <v>6</v>
      </c>
      <c r="D40" s="9" t="s">
        <v>4</v>
      </c>
      <c r="E40" s="11" t="s">
        <v>256</v>
      </c>
      <c r="F40" s="12">
        <f t="shared" si="6"/>
        <v>14400</v>
      </c>
      <c r="AJ40" s="9" t="s">
        <v>322</v>
      </c>
      <c r="AK40" s="12">
        <v>511</v>
      </c>
      <c r="AL40" s="9">
        <v>2.6</v>
      </c>
      <c r="AM40" s="12">
        <v>565</v>
      </c>
      <c r="AN40" s="9">
        <v>10.56</v>
      </c>
      <c r="AO40" s="12">
        <v>560</v>
      </c>
      <c r="AP40" s="9">
        <v>-0.8</v>
      </c>
      <c r="AQ40" s="12">
        <v>585</v>
      </c>
      <c r="AS40" s="4">
        <f t="shared" si="2"/>
        <v>1851</v>
      </c>
      <c r="AT40" s="4">
        <f t="shared" si="5"/>
      </c>
      <c r="AU40" s="4">
        <v>1900</v>
      </c>
      <c r="AV40" s="4">
        <v>2.66</v>
      </c>
      <c r="AW40" s="4">
        <v>3.14</v>
      </c>
      <c r="AX40" s="4">
        <v>3.61</v>
      </c>
      <c r="AY40" s="4">
        <v>4.11</v>
      </c>
      <c r="AZ40" s="4">
        <v>4.58</v>
      </c>
      <c r="BC40" s="11" t="s">
        <v>113</v>
      </c>
      <c r="BD40" s="4">
        <v>0.5</v>
      </c>
    </row>
    <row r="41" spans="3:56" ht="11.25" hidden="1">
      <c r="C41" s="30" t="s">
        <v>6</v>
      </c>
      <c r="D41" s="9" t="s">
        <v>4</v>
      </c>
      <c r="E41" s="11" t="s">
        <v>257</v>
      </c>
      <c r="F41" s="12">
        <f t="shared" si="6"/>
        <v>14400</v>
      </c>
      <c r="AJ41" s="9" t="s">
        <v>60</v>
      </c>
      <c r="AK41" s="12">
        <v>577</v>
      </c>
      <c r="AL41" s="9">
        <v>2.9</v>
      </c>
      <c r="AM41" s="12">
        <v>625</v>
      </c>
      <c r="AN41" s="9">
        <v>8.31</v>
      </c>
      <c r="AO41" s="12">
        <v>615</v>
      </c>
      <c r="AP41" s="9">
        <v>-1.6</v>
      </c>
      <c r="AQ41" s="12">
        <v>650</v>
      </c>
      <c r="AS41" s="4">
        <f t="shared" si="2"/>
        <v>1901</v>
      </c>
      <c r="AT41" s="4">
        <f t="shared" si="5"/>
      </c>
      <c r="AU41" s="4">
        <v>1950</v>
      </c>
      <c r="AV41" s="4">
        <v>2.64</v>
      </c>
      <c r="AW41" s="4">
        <v>3.12</v>
      </c>
      <c r="AX41" s="4">
        <v>3.58</v>
      </c>
      <c r="AY41" s="4">
        <v>4.07</v>
      </c>
      <c r="AZ41" s="4">
        <v>4.54</v>
      </c>
      <c r="BC41" s="11" t="s">
        <v>114</v>
      </c>
      <c r="BD41" s="4">
        <v>0.5</v>
      </c>
    </row>
    <row r="42" spans="3:56" ht="11.25" hidden="1">
      <c r="C42" s="30" t="s">
        <v>6</v>
      </c>
      <c r="D42" s="9" t="s">
        <v>4</v>
      </c>
      <c r="E42" s="11" t="s">
        <v>258</v>
      </c>
      <c r="F42" s="12">
        <f t="shared" si="6"/>
        <v>14400</v>
      </c>
      <c r="AJ42" s="4" t="s">
        <v>61</v>
      </c>
      <c r="AK42" s="12">
        <v>640</v>
      </c>
      <c r="AL42" s="9">
        <v>2.9</v>
      </c>
      <c r="AM42" s="12">
        <v>701</v>
      </c>
      <c r="AN42" s="9">
        <v>9.53</v>
      </c>
      <c r="AO42" s="12">
        <v>695</v>
      </c>
      <c r="AP42" s="9">
        <v>-0.8</v>
      </c>
      <c r="AQ42" s="12">
        <v>730</v>
      </c>
      <c r="AS42" s="4">
        <f t="shared" si="2"/>
        <v>1951</v>
      </c>
      <c r="AT42" s="4">
        <f t="shared" si="5"/>
      </c>
      <c r="AU42" s="4">
        <v>2000</v>
      </c>
      <c r="AV42" s="4">
        <v>2.62</v>
      </c>
      <c r="AW42" s="4">
        <v>3.09</v>
      </c>
      <c r="AX42" s="4">
        <v>3.56</v>
      </c>
      <c r="AY42" s="4">
        <v>4.04</v>
      </c>
      <c r="AZ42" s="4">
        <v>4.5</v>
      </c>
      <c r="BC42" s="10" t="s">
        <v>115</v>
      </c>
      <c r="BD42" s="9">
        <v>1</v>
      </c>
    </row>
    <row r="43" spans="3:56" ht="11.25" hidden="1">
      <c r="C43" s="30" t="s">
        <v>6</v>
      </c>
      <c r="D43" s="9" t="s">
        <v>4</v>
      </c>
      <c r="E43" s="11" t="s">
        <v>259</v>
      </c>
      <c r="F43" s="12">
        <f t="shared" si="6"/>
        <v>14400</v>
      </c>
      <c r="AJ43" s="4" t="s">
        <v>62</v>
      </c>
      <c r="AK43" s="12">
        <v>761</v>
      </c>
      <c r="AL43" s="9">
        <v>2</v>
      </c>
      <c r="AM43" s="12">
        <v>819</v>
      </c>
      <c r="AN43" s="9">
        <v>7.62</v>
      </c>
      <c r="AO43" s="12">
        <v>800</v>
      </c>
      <c r="AP43" s="9">
        <v>-2.3</v>
      </c>
      <c r="AQ43" s="12">
        <v>840</v>
      </c>
      <c r="AS43" s="4">
        <f t="shared" si="2"/>
        <v>2001</v>
      </c>
      <c r="AT43" s="4">
        <f t="shared" si="5"/>
      </c>
      <c r="AU43" s="4">
        <v>2100</v>
      </c>
      <c r="AV43" s="4">
        <v>2.6</v>
      </c>
      <c r="AW43" s="4">
        <v>3.04</v>
      </c>
      <c r="AX43" s="4">
        <v>3.5</v>
      </c>
      <c r="AY43" s="4">
        <v>3.97</v>
      </c>
      <c r="AZ43" s="4">
        <v>4.43</v>
      </c>
      <c r="BC43" s="11" t="s">
        <v>116</v>
      </c>
      <c r="BD43" s="4">
        <v>1</v>
      </c>
    </row>
    <row r="44" spans="3:56" ht="11.25" hidden="1">
      <c r="C44" s="30" t="s">
        <v>6</v>
      </c>
      <c r="D44" s="9" t="s">
        <v>4</v>
      </c>
      <c r="E44" s="11" t="s">
        <v>260</v>
      </c>
      <c r="F44" s="12">
        <f t="shared" si="6"/>
        <v>14400</v>
      </c>
      <c r="AJ44" s="4" t="s">
        <v>63</v>
      </c>
      <c r="AK44" s="12">
        <v>945</v>
      </c>
      <c r="AL44" s="9">
        <v>2.1</v>
      </c>
      <c r="AM44" s="12">
        <v>1035</v>
      </c>
      <c r="AN44" s="9">
        <v>9.52</v>
      </c>
      <c r="AO44" s="12">
        <v>1015</v>
      </c>
      <c r="AP44" s="9">
        <v>-1.9</v>
      </c>
      <c r="AQ44" s="12">
        <v>1040</v>
      </c>
      <c r="AS44" s="4">
        <f t="shared" si="2"/>
        <v>2101</v>
      </c>
      <c r="AT44" s="4">
        <f t="shared" si="5"/>
      </c>
      <c r="AU44" s="4">
        <v>2200</v>
      </c>
      <c r="AV44" s="4">
        <v>2.54</v>
      </c>
      <c r="AW44" s="4">
        <v>2.99</v>
      </c>
      <c r="AX44" s="4">
        <v>3.44</v>
      </c>
      <c r="AY44" s="4">
        <v>3.91</v>
      </c>
      <c r="AZ44" s="4">
        <v>4.35</v>
      </c>
      <c r="BC44" s="11" t="s">
        <v>117</v>
      </c>
      <c r="BD44" s="4">
        <v>1</v>
      </c>
    </row>
    <row r="45" spans="3:56" ht="11.25" hidden="1">
      <c r="C45" s="30" t="s">
        <v>6</v>
      </c>
      <c r="D45" s="9" t="s">
        <v>4</v>
      </c>
      <c r="E45" s="11" t="s">
        <v>261</v>
      </c>
      <c r="F45" s="12">
        <f t="shared" si="6"/>
        <v>14400</v>
      </c>
      <c r="AJ45" s="4" t="s">
        <v>64</v>
      </c>
      <c r="AK45" s="12">
        <v>1144</v>
      </c>
      <c r="AL45" s="9">
        <v>2</v>
      </c>
      <c r="AM45" s="12">
        <v>1235</v>
      </c>
      <c r="AN45" s="9">
        <v>7.95</v>
      </c>
      <c r="AO45" s="12">
        <v>1240</v>
      </c>
      <c r="AP45" s="9">
        <v>0.4</v>
      </c>
      <c r="AQ45" s="12">
        <v>1270</v>
      </c>
      <c r="AS45" s="4">
        <f t="shared" si="2"/>
        <v>2201</v>
      </c>
      <c r="AT45" s="4">
        <f t="shared" si="5"/>
      </c>
      <c r="AU45" s="4">
        <v>2300</v>
      </c>
      <c r="AV45" s="4">
        <v>2.5</v>
      </c>
      <c r="AW45" s="4">
        <v>2.94</v>
      </c>
      <c r="AX45" s="4">
        <v>3.38</v>
      </c>
      <c r="AY45" s="4">
        <v>3.84</v>
      </c>
      <c r="AZ45" s="4">
        <v>4.28</v>
      </c>
      <c r="BC45" s="11" t="s">
        <v>118</v>
      </c>
      <c r="BD45" s="4">
        <v>1</v>
      </c>
    </row>
    <row r="46" spans="3:56" ht="11.25" hidden="1">
      <c r="C46" s="30" t="s">
        <v>6</v>
      </c>
      <c r="D46" s="9" t="s">
        <v>4</v>
      </c>
      <c r="E46" s="11" t="s">
        <v>262</v>
      </c>
      <c r="F46" s="12">
        <f t="shared" si="6"/>
        <v>14400</v>
      </c>
      <c r="AJ46" s="4" t="s">
        <v>65</v>
      </c>
      <c r="AK46" s="12">
        <v>1279</v>
      </c>
      <c r="AL46" s="9">
        <v>0</v>
      </c>
      <c r="AM46" s="12">
        <v>1415</v>
      </c>
      <c r="AN46" s="9">
        <v>10.63</v>
      </c>
      <c r="AO46" s="12">
        <v>1400</v>
      </c>
      <c r="AP46" s="9">
        <v>-1.1</v>
      </c>
      <c r="AQ46" s="12">
        <v>1450</v>
      </c>
      <c r="AS46" s="4">
        <f t="shared" si="2"/>
        <v>2301</v>
      </c>
      <c r="AT46" s="4">
        <f t="shared" si="5"/>
      </c>
      <c r="AU46" s="4">
        <v>2400</v>
      </c>
      <c r="AV46" s="4">
        <v>2.46</v>
      </c>
      <c r="AW46" s="4">
        <v>2.89</v>
      </c>
      <c r="AX46" s="4">
        <v>3.32</v>
      </c>
      <c r="AY46" s="4">
        <v>3.77</v>
      </c>
      <c r="AZ46" s="4">
        <v>4.2</v>
      </c>
      <c r="BC46" s="11" t="s">
        <v>119</v>
      </c>
      <c r="BD46" s="4">
        <v>1</v>
      </c>
    </row>
    <row r="47" spans="3:56" ht="11.25" hidden="1">
      <c r="C47" s="30" t="s">
        <v>6</v>
      </c>
      <c r="D47" s="9" t="s">
        <v>4</v>
      </c>
      <c r="E47" s="11" t="s">
        <v>263</v>
      </c>
      <c r="F47" s="12">
        <f t="shared" si="6"/>
        <v>14400</v>
      </c>
      <c r="AJ47" s="4" t="s">
        <v>66</v>
      </c>
      <c r="AK47" s="12">
        <v>1559</v>
      </c>
      <c r="AL47" s="9">
        <v>2</v>
      </c>
      <c r="AM47" s="12">
        <v>1710</v>
      </c>
      <c r="AN47" s="9">
        <v>9.68</v>
      </c>
      <c r="AO47" s="12">
        <v>1690</v>
      </c>
      <c r="AP47" s="9">
        <v>-1.2</v>
      </c>
      <c r="AQ47" s="12">
        <v>1750</v>
      </c>
      <c r="AS47" s="4">
        <f t="shared" si="2"/>
        <v>2401</v>
      </c>
      <c r="AT47" s="4">
        <f t="shared" si="5"/>
      </c>
      <c r="AU47" s="4">
        <v>2500</v>
      </c>
      <c r="AV47" s="4">
        <v>2.42</v>
      </c>
      <c r="AW47" s="4">
        <v>2.84</v>
      </c>
      <c r="AX47" s="4">
        <v>3.27</v>
      </c>
      <c r="AY47" s="4">
        <v>3.7</v>
      </c>
      <c r="AZ47" s="4">
        <v>4.12</v>
      </c>
      <c r="BC47" s="11" t="s">
        <v>120</v>
      </c>
      <c r="BD47" s="4">
        <v>1</v>
      </c>
    </row>
    <row r="48" spans="3:56" ht="11.25" hidden="1">
      <c r="C48" s="30" t="s">
        <v>6</v>
      </c>
      <c r="D48" s="9" t="s">
        <v>4</v>
      </c>
      <c r="E48" s="11" t="s">
        <v>0</v>
      </c>
      <c r="F48" s="12">
        <f t="shared" si="6"/>
        <v>14400</v>
      </c>
      <c r="AS48" s="4">
        <f t="shared" si="2"/>
        <v>2501</v>
      </c>
      <c r="AT48" s="4">
        <f t="shared" si="5"/>
      </c>
      <c r="AU48" s="4">
        <v>2600</v>
      </c>
      <c r="AV48" s="4">
        <v>2.4</v>
      </c>
      <c r="AW48" s="4">
        <v>2.82</v>
      </c>
      <c r="AX48" s="4">
        <v>3.25</v>
      </c>
      <c r="AY48" s="4">
        <v>3.67</v>
      </c>
      <c r="AZ48" s="4">
        <v>4.09</v>
      </c>
      <c r="BC48" s="11" t="s">
        <v>335</v>
      </c>
      <c r="BD48" s="4">
        <v>1</v>
      </c>
    </row>
    <row r="49" spans="3:56" ht="11.25" hidden="1">
      <c r="C49" s="30" t="s">
        <v>6</v>
      </c>
      <c r="D49" s="9" t="s">
        <v>4</v>
      </c>
      <c r="E49" s="11" t="s">
        <v>264</v>
      </c>
      <c r="F49" s="12">
        <f t="shared" si="6"/>
        <v>14400</v>
      </c>
      <c r="AJ49" s="9" t="s">
        <v>52</v>
      </c>
      <c r="AK49" s="9">
        <v>2013</v>
      </c>
      <c r="AL49" s="9" t="s">
        <v>53</v>
      </c>
      <c r="AM49" s="9">
        <v>2014</v>
      </c>
      <c r="AN49" s="9" t="s">
        <v>53</v>
      </c>
      <c r="AO49" s="9">
        <v>2015</v>
      </c>
      <c r="AP49" s="9" t="s">
        <v>53</v>
      </c>
      <c r="AQ49" s="9">
        <v>2016</v>
      </c>
      <c r="AS49" s="4">
        <f t="shared" si="2"/>
        <v>2601</v>
      </c>
      <c r="AT49" s="4">
        <f t="shared" si="5"/>
      </c>
      <c r="AU49" s="4">
        <v>2700</v>
      </c>
      <c r="AV49" s="4">
        <v>2.38</v>
      </c>
      <c r="AW49" s="4">
        <v>2.8</v>
      </c>
      <c r="AX49" s="4">
        <v>3.22</v>
      </c>
      <c r="AY49" s="4">
        <v>3.64</v>
      </c>
      <c r="AZ49" s="4">
        <v>4.05</v>
      </c>
      <c r="BC49" s="11" t="s">
        <v>121</v>
      </c>
      <c r="BD49" s="4">
        <v>1</v>
      </c>
    </row>
    <row r="50" spans="3:56" ht="11.25" hidden="1">
      <c r="C50" s="30" t="s">
        <v>6</v>
      </c>
      <c r="D50" s="9" t="s">
        <v>4</v>
      </c>
      <c r="E50" s="11" t="s">
        <v>265</v>
      </c>
      <c r="F50" s="12">
        <f t="shared" si="6"/>
        <v>14400</v>
      </c>
      <c r="AJ50" s="9" t="s">
        <v>54</v>
      </c>
      <c r="AK50" s="12">
        <v>85</v>
      </c>
      <c r="AL50" s="9">
        <v>6.3</v>
      </c>
      <c r="AM50" s="12">
        <v>100</v>
      </c>
      <c r="AN50" s="9">
        <v>17.6</v>
      </c>
      <c r="AO50" s="12">
        <v>110</v>
      </c>
      <c r="AP50" s="9">
        <v>10</v>
      </c>
      <c r="AQ50" s="12">
        <v>118</v>
      </c>
      <c r="AS50" s="4">
        <f t="shared" si="2"/>
        <v>2701</v>
      </c>
      <c r="AT50" s="4">
        <f t="shared" si="5"/>
      </c>
      <c r="AU50" s="4">
        <v>2800</v>
      </c>
      <c r="AV50" s="4">
        <v>2.37</v>
      </c>
      <c r="AW50" s="4">
        <v>2.78</v>
      </c>
      <c r="AX50" s="4">
        <v>3.2</v>
      </c>
      <c r="AY50" s="4">
        <v>3.61</v>
      </c>
      <c r="AZ50" s="4">
        <v>4.02</v>
      </c>
      <c r="BC50" s="11" t="s">
        <v>122</v>
      </c>
      <c r="BD50" s="4">
        <v>1</v>
      </c>
    </row>
    <row r="51" spans="3:56" ht="11.25" hidden="1">
      <c r="C51" s="30" t="s">
        <v>6</v>
      </c>
      <c r="D51" s="9" t="s">
        <v>4</v>
      </c>
      <c r="E51" s="11" t="s">
        <v>266</v>
      </c>
      <c r="F51" s="12">
        <f t="shared" si="6"/>
        <v>14400</v>
      </c>
      <c r="AJ51" s="9" t="s">
        <v>55</v>
      </c>
      <c r="AK51" s="12">
        <v>145</v>
      </c>
      <c r="AL51" s="9">
        <v>3.6</v>
      </c>
      <c r="AM51" s="12">
        <v>160</v>
      </c>
      <c r="AN51" s="9">
        <v>10.3</v>
      </c>
      <c r="AO51" s="12">
        <v>170</v>
      </c>
      <c r="AP51" s="9">
        <v>6.3</v>
      </c>
      <c r="AQ51" s="12">
        <v>180</v>
      </c>
      <c r="AS51" s="4">
        <f t="shared" si="2"/>
        <v>2801</v>
      </c>
      <c r="AT51" s="4">
        <f t="shared" si="5"/>
      </c>
      <c r="AU51" s="4">
        <v>2900</v>
      </c>
      <c r="AV51" s="4">
        <v>2.35</v>
      </c>
      <c r="AW51" s="4">
        <v>2.76</v>
      </c>
      <c r="AX51" s="4">
        <v>3.17</v>
      </c>
      <c r="AY51" s="4">
        <v>3.58</v>
      </c>
      <c r="AZ51" s="4">
        <v>3.98</v>
      </c>
      <c r="BC51" s="11" t="s">
        <v>123</v>
      </c>
      <c r="BD51" s="4">
        <v>1</v>
      </c>
    </row>
    <row r="52" spans="3:56" ht="11.25" hidden="1">
      <c r="C52" s="30" t="s">
        <v>6</v>
      </c>
      <c r="D52" s="9" t="s">
        <v>4</v>
      </c>
      <c r="E52" s="11" t="s">
        <v>267</v>
      </c>
      <c r="F52" s="12">
        <f t="shared" si="6"/>
        <v>14400</v>
      </c>
      <c r="AJ52" s="9" t="s">
        <v>56</v>
      </c>
      <c r="AK52" s="12">
        <v>235</v>
      </c>
      <c r="AL52" s="9">
        <v>4.4</v>
      </c>
      <c r="AM52" s="12">
        <v>250</v>
      </c>
      <c r="AN52" s="9">
        <v>6.4</v>
      </c>
      <c r="AO52" s="12">
        <v>270</v>
      </c>
      <c r="AP52" s="9">
        <v>8</v>
      </c>
      <c r="AQ52" s="12">
        <v>290</v>
      </c>
      <c r="AS52" s="4">
        <f t="shared" si="2"/>
        <v>2901</v>
      </c>
      <c r="AT52" s="4">
        <f t="shared" si="5"/>
      </c>
      <c r="AU52" s="4">
        <v>3000</v>
      </c>
      <c r="AV52" s="4">
        <v>2.33</v>
      </c>
      <c r="AW52" s="4">
        <v>2.74</v>
      </c>
      <c r="AX52" s="4">
        <v>3.14</v>
      </c>
      <c r="AY52" s="4">
        <v>3.55</v>
      </c>
      <c r="AZ52" s="4">
        <v>3.95</v>
      </c>
      <c r="BC52" s="11" t="s">
        <v>124</v>
      </c>
      <c r="BD52" s="4">
        <v>0.7</v>
      </c>
    </row>
    <row r="53" spans="3:56" ht="11.25" hidden="1">
      <c r="C53" s="30" t="s">
        <v>6</v>
      </c>
      <c r="D53" s="9" t="s">
        <v>4</v>
      </c>
      <c r="E53" s="11" t="s">
        <v>268</v>
      </c>
      <c r="F53" s="12">
        <f t="shared" si="6"/>
        <v>14400</v>
      </c>
      <c r="AJ53" s="9" t="s">
        <v>57</v>
      </c>
      <c r="AK53" s="12">
        <v>320</v>
      </c>
      <c r="AL53" s="9">
        <v>4.9</v>
      </c>
      <c r="AM53" s="12">
        <v>350</v>
      </c>
      <c r="AN53" s="9">
        <v>9.4</v>
      </c>
      <c r="AO53" s="12">
        <v>370</v>
      </c>
      <c r="AP53" s="9">
        <v>5.7</v>
      </c>
      <c r="AQ53" s="12">
        <v>390</v>
      </c>
      <c r="AS53" s="4">
        <f t="shared" si="2"/>
        <v>3001</v>
      </c>
      <c r="AT53" s="4">
        <f t="shared" si="5"/>
      </c>
      <c r="AU53" s="4">
        <v>3100</v>
      </c>
      <c r="AV53" s="4">
        <v>2.32</v>
      </c>
      <c r="AW53" s="4">
        <v>2.72</v>
      </c>
      <c r="AX53" s="4">
        <v>3.12</v>
      </c>
      <c r="AY53" s="4">
        <v>3.52</v>
      </c>
      <c r="AZ53" s="4">
        <v>3.91</v>
      </c>
      <c r="BC53" s="11" t="s">
        <v>200</v>
      </c>
      <c r="BD53" s="4">
        <v>0.6</v>
      </c>
    </row>
    <row r="54" spans="3:56" ht="12" hidden="1" thickBot="1">
      <c r="C54" s="18" t="s">
        <v>6</v>
      </c>
      <c r="D54" s="19" t="s">
        <v>4</v>
      </c>
      <c r="E54" s="20" t="s">
        <v>269</v>
      </c>
      <c r="F54" s="50">
        <f t="shared" si="6"/>
        <v>14400</v>
      </c>
      <c r="AJ54" s="9" t="s">
        <v>58</v>
      </c>
      <c r="AK54" s="12">
        <v>370</v>
      </c>
      <c r="AL54" s="9">
        <v>2.8</v>
      </c>
      <c r="AM54" s="12">
        <v>400</v>
      </c>
      <c r="AN54" s="9">
        <v>8.1</v>
      </c>
      <c r="AO54" s="12">
        <v>430</v>
      </c>
      <c r="AP54" s="9">
        <v>7.5</v>
      </c>
      <c r="AQ54" s="12">
        <v>460</v>
      </c>
      <c r="AS54" s="4">
        <f t="shared" si="2"/>
        <v>3101</v>
      </c>
      <c r="AT54" s="4">
        <f t="shared" si="5"/>
      </c>
      <c r="AU54" s="4">
        <v>3200</v>
      </c>
      <c r="AV54" s="4">
        <v>2.3</v>
      </c>
      <c r="AW54" s="4">
        <v>2.7</v>
      </c>
      <c r="AX54" s="4">
        <v>3.09</v>
      </c>
      <c r="AY54" s="4">
        <v>3.49</v>
      </c>
      <c r="AZ54" s="4">
        <v>3.88</v>
      </c>
      <c r="BC54" s="11" t="s">
        <v>125</v>
      </c>
      <c r="BD54" s="4">
        <v>0.6</v>
      </c>
    </row>
    <row r="55" spans="3:56" ht="33.75" hidden="1">
      <c r="C55" s="31" t="s">
        <v>8</v>
      </c>
      <c r="D55" s="31" t="s">
        <v>2</v>
      </c>
      <c r="E55" s="48" t="s">
        <v>361</v>
      </c>
      <c r="F55" s="44">
        <f>$D$132</f>
        <v>15300</v>
      </c>
      <c r="AJ55" s="9" t="s">
        <v>59</v>
      </c>
      <c r="AK55" s="12">
        <v>490</v>
      </c>
      <c r="AL55" s="9">
        <v>3.2</v>
      </c>
      <c r="AM55" s="12">
        <v>550</v>
      </c>
      <c r="AN55" s="9">
        <v>12.2</v>
      </c>
      <c r="AO55" s="12">
        <v>590</v>
      </c>
      <c r="AP55" s="9">
        <v>7.3</v>
      </c>
      <c r="AQ55" s="12">
        <v>630</v>
      </c>
      <c r="AS55" s="4">
        <f t="shared" si="2"/>
        <v>3201</v>
      </c>
      <c r="AT55" s="4">
        <f t="shared" si="5"/>
      </c>
      <c r="AU55" s="4">
        <v>3300</v>
      </c>
      <c r="AV55" s="4">
        <v>2.28</v>
      </c>
      <c r="AW55" s="4">
        <v>2.68</v>
      </c>
      <c r="AX55" s="4">
        <v>3.07</v>
      </c>
      <c r="AY55" s="4">
        <v>3.46</v>
      </c>
      <c r="AZ55" s="4">
        <v>3.84</v>
      </c>
      <c r="BC55" s="11" t="s">
        <v>124</v>
      </c>
      <c r="BD55" s="4">
        <v>0.6</v>
      </c>
    </row>
    <row r="56" spans="3:56" ht="11.25" hidden="1">
      <c r="C56" s="4" t="s">
        <v>8</v>
      </c>
      <c r="D56" s="4" t="s">
        <v>2</v>
      </c>
      <c r="E56" s="11" t="s">
        <v>270</v>
      </c>
      <c r="F56" s="12">
        <f aca="true" t="shared" si="7" ref="F56:F68">$D$132</f>
        <v>15300</v>
      </c>
      <c r="AJ56" s="9" t="s">
        <v>322</v>
      </c>
      <c r="AK56" s="12">
        <v>585</v>
      </c>
      <c r="AL56" s="9">
        <v>4.5</v>
      </c>
      <c r="AM56" s="12">
        <v>650</v>
      </c>
      <c r="AN56" s="9">
        <v>11.1</v>
      </c>
      <c r="AO56" s="12">
        <v>700</v>
      </c>
      <c r="AP56" s="9">
        <v>7.7</v>
      </c>
      <c r="AQ56" s="12">
        <v>750</v>
      </c>
      <c r="AS56" s="4">
        <f t="shared" si="2"/>
        <v>3301</v>
      </c>
      <c r="AT56" s="4">
        <f t="shared" si="5"/>
      </c>
      <c r="AU56" s="4">
        <v>3400</v>
      </c>
      <c r="AV56" s="4">
        <v>2.26</v>
      </c>
      <c r="AW56" s="4">
        <v>2.66</v>
      </c>
      <c r="AX56" s="4">
        <v>3.04</v>
      </c>
      <c r="AY56" s="4">
        <v>3.43</v>
      </c>
      <c r="AZ56" s="4">
        <v>3.81</v>
      </c>
      <c r="BC56" s="11" t="s">
        <v>126</v>
      </c>
      <c r="BD56" s="4">
        <v>0.6</v>
      </c>
    </row>
    <row r="57" spans="3:56" ht="11.25" hidden="1">
      <c r="C57" s="4" t="s">
        <v>8</v>
      </c>
      <c r="D57" s="4" t="s">
        <v>2</v>
      </c>
      <c r="E57" s="11" t="s">
        <v>271</v>
      </c>
      <c r="F57" s="12">
        <f t="shared" si="7"/>
        <v>15300</v>
      </c>
      <c r="AJ57" s="9" t="s">
        <v>60</v>
      </c>
      <c r="AK57" s="12">
        <v>650</v>
      </c>
      <c r="AL57" s="9">
        <v>5.7</v>
      </c>
      <c r="AM57" s="12">
        <v>700</v>
      </c>
      <c r="AN57" s="9">
        <v>7.7</v>
      </c>
      <c r="AO57" s="12">
        <v>750</v>
      </c>
      <c r="AP57" s="9">
        <v>7.1</v>
      </c>
      <c r="AQ57" s="12">
        <v>800</v>
      </c>
      <c r="AS57" s="4">
        <f t="shared" si="2"/>
        <v>3401</v>
      </c>
      <c r="AT57" s="4">
        <f t="shared" si="5"/>
      </c>
      <c r="AU57" s="4">
        <v>3500</v>
      </c>
      <c r="AV57" s="4">
        <v>2.25</v>
      </c>
      <c r="AW57" s="4">
        <v>2.63</v>
      </c>
      <c r="AX57" s="4">
        <v>3.01</v>
      </c>
      <c r="AY57" s="4">
        <v>3.4</v>
      </c>
      <c r="AZ57" s="4">
        <v>3.77</v>
      </c>
      <c r="BC57" s="11" t="s">
        <v>357</v>
      </c>
      <c r="BD57" s="4">
        <v>1</v>
      </c>
    </row>
    <row r="58" spans="3:56" ht="11.25" hidden="1">
      <c r="C58" s="4" t="s">
        <v>8</v>
      </c>
      <c r="D58" s="4" t="s">
        <v>2</v>
      </c>
      <c r="E58" s="11" t="s">
        <v>1</v>
      </c>
      <c r="F58" s="12">
        <f t="shared" si="7"/>
        <v>15300</v>
      </c>
      <c r="AJ58" s="4" t="s">
        <v>61</v>
      </c>
      <c r="AK58" s="12">
        <v>730</v>
      </c>
      <c r="AL58" s="9">
        <v>5</v>
      </c>
      <c r="AM58" s="12">
        <v>800</v>
      </c>
      <c r="AN58" s="9">
        <v>9.6</v>
      </c>
      <c r="AO58" s="12">
        <v>860</v>
      </c>
      <c r="AP58" s="9">
        <v>7.5</v>
      </c>
      <c r="AQ58" s="12">
        <v>920</v>
      </c>
      <c r="AS58" s="4">
        <f t="shared" si="2"/>
        <v>3501</v>
      </c>
      <c r="AT58" s="4">
        <f t="shared" si="5"/>
      </c>
      <c r="AU58" s="4">
        <v>3600</v>
      </c>
      <c r="AV58" s="4">
        <v>2.23</v>
      </c>
      <c r="AW58" s="4">
        <v>2.61</v>
      </c>
      <c r="AX58" s="4">
        <v>2.99</v>
      </c>
      <c r="AY58" s="4">
        <v>3.37</v>
      </c>
      <c r="AZ58" s="4">
        <v>3.74</v>
      </c>
      <c r="BC58" s="11" t="s">
        <v>127</v>
      </c>
      <c r="BD58" s="4">
        <v>1</v>
      </c>
    </row>
    <row r="59" spans="3:56" ht="11.25" hidden="1">
      <c r="C59" s="4" t="s">
        <v>8</v>
      </c>
      <c r="D59" s="4" t="s">
        <v>2</v>
      </c>
      <c r="E59" s="11" t="s">
        <v>272</v>
      </c>
      <c r="F59" s="12">
        <f t="shared" si="7"/>
        <v>15300</v>
      </c>
      <c r="AJ59" s="4" t="s">
        <v>62</v>
      </c>
      <c r="AK59" s="12">
        <v>840</v>
      </c>
      <c r="AL59" s="9">
        <v>5</v>
      </c>
      <c r="AM59" s="12">
        <v>900</v>
      </c>
      <c r="AN59" s="9">
        <v>7.1</v>
      </c>
      <c r="AO59" s="12">
        <v>960</v>
      </c>
      <c r="AP59" s="9">
        <v>6.7</v>
      </c>
      <c r="AQ59" s="12">
        <v>1030</v>
      </c>
      <c r="AS59" s="4">
        <f t="shared" si="2"/>
        <v>3601</v>
      </c>
      <c r="AT59" s="4">
        <f t="shared" si="5"/>
      </c>
      <c r="AU59" s="4">
        <v>3700</v>
      </c>
      <c r="AV59" s="4">
        <v>2.21</v>
      </c>
      <c r="AW59" s="4">
        <v>2.59</v>
      </c>
      <c r="AX59" s="4">
        <v>2.96</v>
      </c>
      <c r="AY59" s="4">
        <v>3.34</v>
      </c>
      <c r="AZ59" s="4">
        <v>3.7</v>
      </c>
      <c r="BC59" s="11" t="s">
        <v>128</v>
      </c>
      <c r="BD59" s="4">
        <v>0.8</v>
      </c>
    </row>
    <row r="60" spans="3:56" ht="11.25" hidden="1">
      <c r="C60" s="4" t="s">
        <v>8</v>
      </c>
      <c r="D60" s="4" t="s">
        <v>2</v>
      </c>
      <c r="E60" s="11" t="s">
        <v>273</v>
      </c>
      <c r="F60" s="12">
        <f t="shared" si="7"/>
        <v>15300</v>
      </c>
      <c r="AJ60" s="4" t="s">
        <v>63</v>
      </c>
      <c r="AK60" s="12">
        <v>1040</v>
      </c>
      <c r="AL60" s="9">
        <v>2.4</v>
      </c>
      <c r="AM60" s="12">
        <v>1150</v>
      </c>
      <c r="AN60" s="9">
        <v>10.6</v>
      </c>
      <c r="AO60" s="12">
        <v>1230</v>
      </c>
      <c r="AP60" s="9">
        <v>7</v>
      </c>
      <c r="AQ60" s="12">
        <v>1320</v>
      </c>
      <c r="AS60" s="4">
        <f t="shared" si="2"/>
        <v>3701</v>
      </c>
      <c r="AT60" s="4">
        <f t="shared" si="5"/>
      </c>
      <c r="AU60" s="4">
        <v>3800</v>
      </c>
      <c r="AV60" s="4">
        <v>2.2</v>
      </c>
      <c r="AW60" s="4">
        <v>2.57</v>
      </c>
      <c r="AX60" s="4">
        <v>2.94</v>
      </c>
      <c r="AY60" s="4">
        <v>3.3</v>
      </c>
      <c r="AZ60" s="4">
        <v>3.67</v>
      </c>
      <c r="BC60" s="11" t="s">
        <v>129</v>
      </c>
      <c r="BD60" s="4">
        <v>0.7</v>
      </c>
    </row>
    <row r="61" spans="3:56" ht="11.25" hidden="1">
      <c r="C61" s="4" t="s">
        <v>8</v>
      </c>
      <c r="D61" s="4" t="s">
        <v>2</v>
      </c>
      <c r="E61" s="11" t="s">
        <v>274</v>
      </c>
      <c r="F61" s="12">
        <f t="shared" si="7"/>
        <v>15300</v>
      </c>
      <c r="AJ61" s="4" t="s">
        <v>64</v>
      </c>
      <c r="AK61" s="12">
        <v>1270</v>
      </c>
      <c r="AL61" s="9">
        <v>2.4</v>
      </c>
      <c r="AM61" s="12">
        <v>1400</v>
      </c>
      <c r="AN61" s="9">
        <v>10.2</v>
      </c>
      <c r="AO61" s="12">
        <v>1500</v>
      </c>
      <c r="AP61" s="9">
        <v>7.1</v>
      </c>
      <c r="AQ61" s="12">
        <v>1600</v>
      </c>
      <c r="AS61" s="4">
        <f t="shared" si="2"/>
        <v>3801</v>
      </c>
      <c r="AT61" s="4">
        <f t="shared" si="5"/>
      </c>
      <c r="AU61" s="4">
        <v>3900</v>
      </c>
      <c r="AV61" s="4">
        <v>2.18</v>
      </c>
      <c r="AW61" s="4">
        <v>2.55</v>
      </c>
      <c r="AX61" s="4">
        <v>2.91</v>
      </c>
      <c r="AY61" s="4">
        <v>3.27</v>
      </c>
      <c r="AZ61" s="4">
        <v>3.63</v>
      </c>
      <c r="BC61" s="10" t="s">
        <v>130</v>
      </c>
      <c r="BD61" s="9">
        <v>0.7</v>
      </c>
    </row>
    <row r="62" spans="3:56" ht="11.25" hidden="1">
      <c r="C62" s="4" t="s">
        <v>8</v>
      </c>
      <c r="D62" s="4" t="s">
        <v>2</v>
      </c>
      <c r="E62" s="11" t="s">
        <v>275</v>
      </c>
      <c r="F62" s="12">
        <f t="shared" si="7"/>
        <v>15300</v>
      </c>
      <c r="AJ62" s="4" t="s">
        <v>65</v>
      </c>
      <c r="AK62" s="12">
        <v>1450</v>
      </c>
      <c r="AL62" s="9">
        <v>3.6</v>
      </c>
      <c r="AM62" s="12">
        <v>1600</v>
      </c>
      <c r="AN62" s="9">
        <v>10.3</v>
      </c>
      <c r="AO62" s="12">
        <v>1710</v>
      </c>
      <c r="AP62" s="9">
        <v>6.9</v>
      </c>
      <c r="AQ62" s="12">
        <v>1835</v>
      </c>
      <c r="AS62" s="4">
        <f t="shared" si="2"/>
        <v>3901</v>
      </c>
      <c r="AT62" s="4">
        <f t="shared" si="5"/>
      </c>
      <c r="AU62" s="4">
        <v>4000</v>
      </c>
      <c r="AV62" s="4">
        <v>2.16</v>
      </c>
      <c r="AW62" s="4">
        <v>2.53</v>
      </c>
      <c r="AX62" s="4">
        <v>2.88</v>
      </c>
      <c r="AY62" s="4">
        <v>3.24</v>
      </c>
      <c r="AZ62" s="4">
        <v>3.6</v>
      </c>
      <c r="BC62" s="11" t="s">
        <v>131</v>
      </c>
      <c r="BD62" s="4">
        <v>0.9</v>
      </c>
    </row>
    <row r="63" spans="3:56" ht="12.75" customHeight="1" hidden="1">
      <c r="C63" s="4" t="s">
        <v>8</v>
      </c>
      <c r="D63" s="4" t="s">
        <v>2</v>
      </c>
      <c r="E63" s="11" t="s">
        <v>276</v>
      </c>
      <c r="F63" s="12">
        <f t="shared" si="7"/>
        <v>15300</v>
      </c>
      <c r="AJ63" s="4" t="s">
        <v>66</v>
      </c>
      <c r="AK63" s="12">
        <v>1750</v>
      </c>
      <c r="AL63" s="9">
        <v>3.6</v>
      </c>
      <c r="AM63" s="12">
        <v>1900</v>
      </c>
      <c r="AN63" s="9">
        <v>8.6</v>
      </c>
      <c r="AO63" s="12">
        <v>2040</v>
      </c>
      <c r="AP63" s="9">
        <v>7.4</v>
      </c>
      <c r="AQ63" s="12">
        <v>2150</v>
      </c>
      <c r="AS63" s="4">
        <f t="shared" si="2"/>
        <v>4001</v>
      </c>
      <c r="AT63" s="4">
        <f t="shared" si="5"/>
      </c>
      <c r="AU63" s="4">
        <v>4100</v>
      </c>
      <c r="AV63" s="4">
        <v>2.15</v>
      </c>
      <c r="AW63" s="4">
        <v>2.51</v>
      </c>
      <c r="AX63" s="4">
        <v>2.86</v>
      </c>
      <c r="AY63" s="4">
        <v>3.21</v>
      </c>
      <c r="AZ63" s="4">
        <v>3.56</v>
      </c>
      <c r="BC63" s="11" t="s">
        <v>132</v>
      </c>
      <c r="BD63" s="4">
        <v>0.8</v>
      </c>
    </row>
    <row r="64" spans="3:56" ht="11.25" hidden="1">
      <c r="C64" s="4" t="s">
        <v>8</v>
      </c>
      <c r="D64" s="4" t="s">
        <v>2</v>
      </c>
      <c r="E64" s="11" t="s">
        <v>277</v>
      </c>
      <c r="F64" s="12">
        <f t="shared" si="7"/>
        <v>15300</v>
      </c>
      <c r="AS64" s="4">
        <f t="shared" si="2"/>
        <v>4101</v>
      </c>
      <c r="AT64" s="4">
        <f t="shared" si="5"/>
      </c>
      <c r="AU64" s="4">
        <v>4200</v>
      </c>
      <c r="AV64" s="4">
        <v>2.13</v>
      </c>
      <c r="AW64" s="4">
        <v>2.48</v>
      </c>
      <c r="AX64" s="4">
        <v>2.83</v>
      </c>
      <c r="AY64" s="4">
        <v>3.18</v>
      </c>
      <c r="AZ64" s="4">
        <v>3.53</v>
      </c>
      <c r="BC64" s="11" t="s">
        <v>336</v>
      </c>
      <c r="BD64" s="4">
        <v>0.9</v>
      </c>
    </row>
    <row r="65" spans="3:56" ht="11.25" hidden="1">
      <c r="C65" s="4" t="s">
        <v>8</v>
      </c>
      <c r="D65" s="4" t="s">
        <v>2</v>
      </c>
      <c r="E65" s="11" t="s">
        <v>278</v>
      </c>
      <c r="F65" s="12">
        <f t="shared" si="7"/>
        <v>15300</v>
      </c>
      <c r="AS65" s="4">
        <f t="shared" si="2"/>
        <v>4201</v>
      </c>
      <c r="AT65" s="4">
        <f t="shared" si="5"/>
      </c>
      <c r="AU65" s="4">
        <v>4300</v>
      </c>
      <c r="AV65" s="4">
        <v>2.12</v>
      </c>
      <c r="AW65" s="4">
        <v>2.46</v>
      </c>
      <c r="AX65" s="4">
        <v>2.81</v>
      </c>
      <c r="AY65" s="4">
        <v>3.15</v>
      </c>
      <c r="AZ65" s="4">
        <v>3.49</v>
      </c>
      <c r="BC65" s="11" t="s">
        <v>133</v>
      </c>
      <c r="BD65" s="4">
        <v>0.6</v>
      </c>
    </row>
    <row r="66" spans="3:56" ht="11.25" hidden="1">
      <c r="C66" s="4" t="s">
        <v>8</v>
      </c>
      <c r="D66" s="4" t="s">
        <v>2</v>
      </c>
      <c r="E66" s="11" t="s">
        <v>279</v>
      </c>
      <c r="F66" s="12">
        <f t="shared" si="7"/>
        <v>15300</v>
      </c>
      <c r="AS66" s="4">
        <f t="shared" si="2"/>
        <v>4301</v>
      </c>
      <c r="AT66" s="4">
        <f t="shared" si="5"/>
      </c>
      <c r="AU66" s="4">
        <v>4400</v>
      </c>
      <c r="AV66" s="4">
        <v>2.11</v>
      </c>
      <c r="AW66" s="4">
        <v>2.44</v>
      </c>
      <c r="AX66" s="4">
        <v>2.78</v>
      </c>
      <c r="AY66" s="4">
        <v>3.12</v>
      </c>
      <c r="AZ66" s="4">
        <v>3.46</v>
      </c>
      <c r="BC66" s="11" t="s">
        <v>337</v>
      </c>
      <c r="BD66" s="4">
        <v>0.6</v>
      </c>
    </row>
    <row r="67" spans="3:56" ht="11.25" hidden="1">
      <c r="C67" s="4" t="s">
        <v>8</v>
      </c>
      <c r="D67" s="4" t="s">
        <v>2</v>
      </c>
      <c r="E67" s="11" t="s">
        <v>280</v>
      </c>
      <c r="F67" s="12">
        <f t="shared" si="7"/>
        <v>15300</v>
      </c>
      <c r="AS67" s="4">
        <f t="shared" si="2"/>
        <v>4401</v>
      </c>
      <c r="AT67" s="4">
        <f aca="true" t="shared" si="8" ref="AT67:AT98">IF(AND(AS67&lt;=$D$153,$D$153&lt;=AU67),"A","")</f>
      </c>
      <c r="AU67" s="4">
        <v>4500</v>
      </c>
      <c r="AV67" s="4">
        <v>2.09</v>
      </c>
      <c r="AW67" s="4">
        <v>2.42</v>
      </c>
      <c r="AX67" s="4">
        <v>2.75</v>
      </c>
      <c r="AY67" s="4">
        <v>3.09</v>
      </c>
      <c r="AZ67" s="4">
        <v>3.42</v>
      </c>
      <c r="BC67" s="11" t="s">
        <v>338</v>
      </c>
      <c r="BD67" s="4">
        <v>0.7</v>
      </c>
    </row>
    <row r="68" spans="3:56" ht="11.25" hidden="1">
      <c r="C68" s="4" t="s">
        <v>8</v>
      </c>
      <c r="D68" s="4" t="s">
        <v>2</v>
      </c>
      <c r="E68" s="11" t="s">
        <v>281</v>
      </c>
      <c r="F68" s="12">
        <f t="shared" si="7"/>
        <v>15300</v>
      </c>
      <c r="AS68" s="4">
        <f t="shared" si="2"/>
        <v>4501</v>
      </c>
      <c r="AT68" s="4">
        <f t="shared" si="8"/>
      </c>
      <c r="AU68" s="4">
        <v>4600</v>
      </c>
      <c r="AV68" s="4">
        <v>2.07</v>
      </c>
      <c r="AW68" s="4">
        <v>2.4</v>
      </c>
      <c r="AX68" s="4">
        <v>2.73</v>
      </c>
      <c r="AY68" s="4">
        <v>3.06</v>
      </c>
      <c r="AZ68" s="4">
        <v>3.39</v>
      </c>
      <c r="BC68" s="11" t="s">
        <v>134</v>
      </c>
      <c r="BD68" s="4">
        <v>0.9</v>
      </c>
    </row>
    <row r="69" spans="3:56" ht="11.25" hidden="1">
      <c r="C69" s="4" t="s">
        <v>8</v>
      </c>
      <c r="D69" s="4" t="s">
        <v>4</v>
      </c>
      <c r="E69" s="11" t="s">
        <v>282</v>
      </c>
      <c r="F69" s="12">
        <f>$D$133</f>
        <v>17400</v>
      </c>
      <c r="H69" s="1"/>
      <c r="AS69" s="4">
        <f aca="true" t="shared" si="9" ref="AS69:AS122">+AU68+1</f>
        <v>4601</v>
      </c>
      <c r="AT69" s="4">
        <f t="shared" si="8"/>
      </c>
      <c r="AU69" s="4">
        <v>4700</v>
      </c>
      <c r="AV69" s="4">
        <v>2.06</v>
      </c>
      <c r="AW69" s="4">
        <v>2.38</v>
      </c>
      <c r="AX69" s="4">
        <v>2.7</v>
      </c>
      <c r="AY69" s="4">
        <v>3.03</v>
      </c>
      <c r="AZ69" s="4">
        <v>3.35</v>
      </c>
      <c r="BC69" s="11" t="s">
        <v>135</v>
      </c>
      <c r="BD69" s="4">
        <v>0.75</v>
      </c>
    </row>
    <row r="70" spans="3:56" ht="11.25" hidden="1">
      <c r="C70" s="4" t="s">
        <v>8</v>
      </c>
      <c r="D70" s="4" t="s">
        <v>4</v>
      </c>
      <c r="E70" s="11" t="s">
        <v>283</v>
      </c>
      <c r="F70" s="12">
        <f aca="true" t="shared" si="10" ref="F70:F79">$D$133</f>
        <v>17400</v>
      </c>
      <c r="H70" s="1"/>
      <c r="AS70" s="4">
        <f t="shared" si="9"/>
        <v>4701</v>
      </c>
      <c r="AT70" s="4">
        <f t="shared" si="8"/>
      </c>
      <c r="AU70" s="4">
        <v>4800</v>
      </c>
      <c r="AV70" s="4">
        <v>2.04</v>
      </c>
      <c r="AW70" s="4">
        <v>2.36</v>
      </c>
      <c r="AX70" s="4">
        <v>2.68</v>
      </c>
      <c r="AY70" s="4">
        <v>3</v>
      </c>
      <c r="AZ70" s="4">
        <v>3.32</v>
      </c>
      <c r="BC70" s="11" t="s">
        <v>136</v>
      </c>
      <c r="BD70" s="4">
        <v>0.65</v>
      </c>
    </row>
    <row r="71" spans="3:56" ht="11.25" hidden="1">
      <c r="C71" s="4" t="s">
        <v>8</v>
      </c>
      <c r="D71" s="4" t="s">
        <v>4</v>
      </c>
      <c r="E71" s="11" t="s">
        <v>284</v>
      </c>
      <c r="F71" s="12">
        <f t="shared" si="10"/>
        <v>17400</v>
      </c>
      <c r="H71" s="1"/>
      <c r="AS71" s="4">
        <f t="shared" si="9"/>
        <v>4801</v>
      </c>
      <c r="AT71" s="4">
        <f t="shared" si="8"/>
      </c>
      <c r="AU71" s="4">
        <v>4900</v>
      </c>
      <c r="AV71" s="4">
        <v>2.02</v>
      </c>
      <c r="AW71" s="4">
        <v>2.34</v>
      </c>
      <c r="AX71" s="4">
        <v>2.65</v>
      </c>
      <c r="AY71" s="4">
        <v>2.96</v>
      </c>
      <c r="AZ71" s="4">
        <v>3.28</v>
      </c>
      <c r="BC71" s="11" t="s">
        <v>137</v>
      </c>
      <c r="BD71" s="4">
        <v>0.7</v>
      </c>
    </row>
    <row r="72" spans="3:56" ht="11.25" hidden="1">
      <c r="C72" s="4" t="s">
        <v>8</v>
      </c>
      <c r="D72" s="4" t="s">
        <v>4</v>
      </c>
      <c r="E72" s="11" t="s">
        <v>285</v>
      </c>
      <c r="F72" s="12">
        <f t="shared" si="10"/>
        <v>17400</v>
      </c>
      <c r="H72" s="1"/>
      <c r="AS72" s="4">
        <f t="shared" si="9"/>
        <v>4901</v>
      </c>
      <c r="AT72" s="4">
        <f t="shared" si="8"/>
      </c>
      <c r="AU72" s="4">
        <v>5000</v>
      </c>
      <c r="AV72" s="4">
        <v>2</v>
      </c>
      <c r="AW72" s="4">
        <v>2.31</v>
      </c>
      <c r="AX72" s="4">
        <v>2.62</v>
      </c>
      <c r="AY72" s="4">
        <v>2.93</v>
      </c>
      <c r="AZ72" s="4">
        <v>3.24</v>
      </c>
      <c r="BC72" s="11" t="s">
        <v>339</v>
      </c>
      <c r="BD72" s="4">
        <v>0.65</v>
      </c>
    </row>
    <row r="73" spans="3:56" ht="11.25" hidden="1">
      <c r="C73" s="4" t="s">
        <v>8</v>
      </c>
      <c r="D73" s="4" t="s">
        <v>4</v>
      </c>
      <c r="E73" s="11" t="s">
        <v>286</v>
      </c>
      <c r="F73" s="12">
        <f t="shared" si="10"/>
        <v>17400</v>
      </c>
      <c r="H73" s="1"/>
      <c r="AS73" s="4">
        <f t="shared" si="9"/>
        <v>5001</v>
      </c>
      <c r="AT73" s="4">
        <f t="shared" si="8"/>
      </c>
      <c r="AU73" s="4">
        <v>5200</v>
      </c>
      <c r="AV73" s="4">
        <v>1.98</v>
      </c>
      <c r="AW73" s="4">
        <v>2.29</v>
      </c>
      <c r="AX73" s="4">
        <v>2.59</v>
      </c>
      <c r="AY73" s="4">
        <v>2.9</v>
      </c>
      <c r="AZ73" s="4">
        <v>3.2</v>
      </c>
      <c r="BC73" s="11" t="s">
        <v>190</v>
      </c>
      <c r="BD73" s="4">
        <v>0.7</v>
      </c>
    </row>
    <row r="74" spans="3:56" ht="11.25" hidden="1">
      <c r="C74" s="4" t="s">
        <v>8</v>
      </c>
      <c r="D74" s="4" t="s">
        <v>4</v>
      </c>
      <c r="E74" s="11" t="s">
        <v>287</v>
      </c>
      <c r="F74" s="12">
        <f t="shared" si="10"/>
        <v>17400</v>
      </c>
      <c r="H74" s="1"/>
      <c r="AS74" s="4">
        <f t="shared" si="9"/>
        <v>5201</v>
      </c>
      <c r="AT74" s="4">
        <f t="shared" si="8"/>
      </c>
      <c r="AU74" s="4">
        <v>5400</v>
      </c>
      <c r="AV74" s="4">
        <v>1.96</v>
      </c>
      <c r="AW74" s="4">
        <v>2.27</v>
      </c>
      <c r="AX74" s="4">
        <v>2.57</v>
      </c>
      <c r="AY74" s="4">
        <v>2.87</v>
      </c>
      <c r="AZ74" s="4">
        <v>3.17</v>
      </c>
      <c r="BC74" s="11" t="s">
        <v>138</v>
      </c>
      <c r="BD74" s="4">
        <v>1</v>
      </c>
    </row>
    <row r="75" spans="3:56" ht="11.25" hidden="1">
      <c r="C75" s="4" t="s">
        <v>8</v>
      </c>
      <c r="D75" s="4" t="s">
        <v>4</v>
      </c>
      <c r="E75" s="11" t="s">
        <v>288</v>
      </c>
      <c r="F75" s="12">
        <f t="shared" si="10"/>
        <v>17400</v>
      </c>
      <c r="H75" s="1"/>
      <c r="AS75" s="4">
        <f t="shared" si="9"/>
        <v>5401</v>
      </c>
      <c r="AT75" s="4">
        <f t="shared" si="8"/>
      </c>
      <c r="AU75" s="4">
        <v>5600</v>
      </c>
      <c r="AV75" s="4">
        <v>1.95</v>
      </c>
      <c r="AW75" s="4">
        <v>2.25</v>
      </c>
      <c r="AX75" s="4">
        <v>2.54</v>
      </c>
      <c r="AY75" s="4">
        <v>2.84</v>
      </c>
      <c r="AZ75" s="4">
        <v>3.14</v>
      </c>
      <c r="BC75" s="11" t="s">
        <v>139</v>
      </c>
      <c r="BD75" s="4">
        <v>1</v>
      </c>
    </row>
    <row r="76" spans="3:56" ht="11.25" hidden="1">
      <c r="C76" s="4" t="s">
        <v>8</v>
      </c>
      <c r="D76" s="4" t="s">
        <v>4</v>
      </c>
      <c r="E76" s="11" t="s">
        <v>289</v>
      </c>
      <c r="F76" s="12">
        <f t="shared" si="10"/>
        <v>17400</v>
      </c>
      <c r="H76" s="1"/>
      <c r="AS76" s="4">
        <f t="shared" si="9"/>
        <v>5601</v>
      </c>
      <c r="AT76" s="4">
        <f t="shared" si="8"/>
      </c>
      <c r="AU76" s="4">
        <v>5800</v>
      </c>
      <c r="AV76" s="4">
        <v>1.93</v>
      </c>
      <c r="AW76" s="4">
        <v>2.23</v>
      </c>
      <c r="AX76" s="4">
        <v>2.52</v>
      </c>
      <c r="AY76" s="4">
        <v>2.82</v>
      </c>
      <c r="AZ76" s="4">
        <v>3.11</v>
      </c>
      <c r="BC76" s="11" t="s">
        <v>340</v>
      </c>
      <c r="BD76" s="4">
        <v>1</v>
      </c>
    </row>
    <row r="77" spans="3:56" ht="11.25" hidden="1">
      <c r="C77" s="4" t="s">
        <v>8</v>
      </c>
      <c r="D77" s="4" t="s">
        <v>4</v>
      </c>
      <c r="E77" s="11" t="s">
        <v>290</v>
      </c>
      <c r="F77" s="12">
        <f t="shared" si="10"/>
        <v>17400</v>
      </c>
      <c r="H77" s="1"/>
      <c r="AS77" s="4">
        <f t="shared" si="9"/>
        <v>5801</v>
      </c>
      <c r="AT77" s="4">
        <f t="shared" si="8"/>
      </c>
      <c r="AU77" s="4">
        <v>6000</v>
      </c>
      <c r="AV77" s="4">
        <v>1.92</v>
      </c>
      <c r="AW77" s="4">
        <v>2.21</v>
      </c>
      <c r="AX77" s="4">
        <v>2.5</v>
      </c>
      <c r="AY77" s="4">
        <v>2.79</v>
      </c>
      <c r="AZ77" s="4">
        <v>3.08</v>
      </c>
      <c r="BC77" s="11" t="s">
        <v>140</v>
      </c>
      <c r="BD77" s="4">
        <v>0.8</v>
      </c>
    </row>
    <row r="78" spans="3:56" ht="12.75" customHeight="1" hidden="1">
      <c r="C78" s="4" t="s">
        <v>8</v>
      </c>
      <c r="D78" s="4" t="s">
        <v>4</v>
      </c>
      <c r="E78" s="11" t="s">
        <v>291</v>
      </c>
      <c r="F78" s="12">
        <f t="shared" si="10"/>
        <v>17400</v>
      </c>
      <c r="H78" s="1"/>
      <c r="AS78" s="4">
        <f t="shared" si="9"/>
        <v>6001</v>
      </c>
      <c r="AT78" s="4">
        <f t="shared" si="8"/>
      </c>
      <c r="AU78" s="4">
        <v>6500</v>
      </c>
      <c r="AV78" s="4">
        <v>1.88</v>
      </c>
      <c r="AW78" s="4">
        <v>2.16</v>
      </c>
      <c r="AX78" s="4">
        <v>2.44</v>
      </c>
      <c r="AY78" s="4">
        <v>2.72</v>
      </c>
      <c r="AZ78" s="4">
        <v>3</v>
      </c>
      <c r="BC78" s="11" t="s">
        <v>141</v>
      </c>
      <c r="BD78" s="4">
        <v>0.8</v>
      </c>
    </row>
    <row r="79" spans="3:56" ht="11.25" hidden="1">
      <c r="C79" s="4" t="s">
        <v>8</v>
      </c>
      <c r="D79" s="4" t="s">
        <v>4</v>
      </c>
      <c r="E79" s="11" t="s">
        <v>358</v>
      </c>
      <c r="F79" s="12">
        <f t="shared" si="10"/>
        <v>17400</v>
      </c>
      <c r="H79" s="1"/>
      <c r="AS79" s="4">
        <f t="shared" si="9"/>
        <v>6501</v>
      </c>
      <c r="AT79" s="4">
        <f t="shared" si="8"/>
      </c>
      <c r="AU79" s="4">
        <v>7000</v>
      </c>
      <c r="AV79" s="4">
        <v>1.84</v>
      </c>
      <c r="AW79" s="4">
        <v>2.11</v>
      </c>
      <c r="AX79" s="4">
        <v>2.38</v>
      </c>
      <c r="AY79" s="4">
        <v>2.65</v>
      </c>
      <c r="AZ79" s="4">
        <v>2.92</v>
      </c>
      <c r="BC79" s="11" t="s">
        <v>142</v>
      </c>
      <c r="BD79" s="4">
        <v>0.8</v>
      </c>
    </row>
    <row r="80" spans="3:56" ht="11.25" hidden="1">
      <c r="C80" s="4" t="s">
        <v>8</v>
      </c>
      <c r="D80" s="4" t="s">
        <v>7</v>
      </c>
      <c r="E80" s="11" t="s">
        <v>292</v>
      </c>
      <c r="F80" s="12">
        <f>$D$134</f>
        <v>18700</v>
      </c>
      <c r="H80" s="1"/>
      <c r="AS80" s="4">
        <f t="shared" si="9"/>
        <v>7001</v>
      </c>
      <c r="AT80" s="4">
        <f t="shared" si="8"/>
      </c>
      <c r="AU80" s="4">
        <v>7500</v>
      </c>
      <c r="AV80" s="4">
        <v>1.8</v>
      </c>
      <c r="AW80" s="4">
        <v>2.07</v>
      </c>
      <c r="AX80" s="4">
        <v>2.32</v>
      </c>
      <c r="AY80" s="4">
        <v>2.59</v>
      </c>
      <c r="AZ80" s="4">
        <v>2.84</v>
      </c>
      <c r="BC80" s="11" t="s">
        <v>143</v>
      </c>
      <c r="BD80" s="4">
        <v>1</v>
      </c>
    </row>
    <row r="81" spans="3:56" ht="11.25" hidden="1">
      <c r="C81" s="4" t="s">
        <v>8</v>
      </c>
      <c r="D81" s="4" t="s">
        <v>7</v>
      </c>
      <c r="E81" s="11" t="s">
        <v>293</v>
      </c>
      <c r="F81" s="12">
        <f aca="true" t="shared" si="11" ref="F81:F88">$D$134</f>
        <v>18700</v>
      </c>
      <c r="H81" s="1"/>
      <c r="AS81" s="4">
        <f t="shared" si="9"/>
        <v>7501</v>
      </c>
      <c r="AT81" s="4">
        <f t="shared" si="8"/>
      </c>
      <c r="AU81" s="4">
        <v>8000</v>
      </c>
      <c r="AV81" s="4">
        <v>1.77</v>
      </c>
      <c r="AW81" s="4">
        <v>2.03</v>
      </c>
      <c r="AX81" s="4">
        <v>2.28</v>
      </c>
      <c r="AY81" s="4">
        <v>2.54</v>
      </c>
      <c r="AZ81" s="4">
        <v>2.79</v>
      </c>
      <c r="BC81" s="11" t="s">
        <v>341</v>
      </c>
      <c r="BD81" s="4">
        <v>1</v>
      </c>
    </row>
    <row r="82" spans="3:56" ht="11.25" hidden="1">
      <c r="C82" s="4" t="s">
        <v>8</v>
      </c>
      <c r="D82" s="4" t="s">
        <v>7</v>
      </c>
      <c r="E82" s="11" t="s">
        <v>294</v>
      </c>
      <c r="F82" s="12">
        <f t="shared" si="11"/>
        <v>18700</v>
      </c>
      <c r="H82" s="1"/>
      <c r="AS82" s="4">
        <f t="shared" si="9"/>
        <v>8001</v>
      </c>
      <c r="AT82" s="4">
        <f t="shared" si="8"/>
      </c>
      <c r="AU82" s="4">
        <v>8500</v>
      </c>
      <c r="AV82" s="4">
        <v>1.75</v>
      </c>
      <c r="AW82" s="4">
        <v>2</v>
      </c>
      <c r="AX82" s="4">
        <v>2.25</v>
      </c>
      <c r="AY82" s="4">
        <v>2.5</v>
      </c>
      <c r="AZ82" s="4">
        <v>2.74</v>
      </c>
      <c r="BC82" s="11" t="s">
        <v>342</v>
      </c>
      <c r="BD82" s="4">
        <v>1</v>
      </c>
    </row>
    <row r="83" spans="3:56" ht="11.25" hidden="1">
      <c r="C83" s="4" t="s">
        <v>8</v>
      </c>
      <c r="D83" s="4" t="s">
        <v>7</v>
      </c>
      <c r="E83" s="11" t="s">
        <v>295</v>
      </c>
      <c r="F83" s="12">
        <f t="shared" si="11"/>
        <v>18700</v>
      </c>
      <c r="H83" s="1"/>
      <c r="AS83" s="4">
        <f t="shared" si="9"/>
        <v>8501</v>
      </c>
      <c r="AT83" s="4">
        <f t="shared" si="8"/>
      </c>
      <c r="AU83" s="4">
        <v>9000</v>
      </c>
      <c r="AV83" s="4">
        <v>1.73</v>
      </c>
      <c r="AW83" s="4">
        <v>1.97</v>
      </c>
      <c r="AX83" s="4">
        <v>2.21</v>
      </c>
      <c r="AY83" s="4">
        <v>2.46</v>
      </c>
      <c r="AZ83" s="4">
        <v>2.7</v>
      </c>
      <c r="BC83" s="11" t="s">
        <v>147</v>
      </c>
      <c r="BD83" s="4">
        <v>1</v>
      </c>
    </row>
    <row r="84" spans="3:56" ht="11.25" hidden="1">
      <c r="C84" s="4" t="s">
        <v>8</v>
      </c>
      <c r="D84" s="4" t="s">
        <v>7</v>
      </c>
      <c r="E84" s="11" t="s">
        <v>296</v>
      </c>
      <c r="F84" s="12">
        <f t="shared" si="11"/>
        <v>18700</v>
      </c>
      <c r="H84" s="1"/>
      <c r="AS84" s="4">
        <f t="shared" si="9"/>
        <v>9001</v>
      </c>
      <c r="AT84" s="4">
        <f t="shared" si="8"/>
      </c>
      <c r="AU84" s="4">
        <v>9500</v>
      </c>
      <c r="AV84" s="4">
        <v>1.71</v>
      </c>
      <c r="AW84" s="4">
        <v>1.94</v>
      </c>
      <c r="AX84" s="4">
        <v>2.18</v>
      </c>
      <c r="AY84" s="4">
        <v>2.42</v>
      </c>
      <c r="AZ84" s="4">
        <v>2.65</v>
      </c>
      <c r="BC84" s="11" t="s">
        <v>148</v>
      </c>
      <c r="BD84" s="4">
        <v>1</v>
      </c>
    </row>
    <row r="85" spans="3:56" ht="11.25" hidden="1">
      <c r="C85" s="4" t="s">
        <v>8</v>
      </c>
      <c r="D85" s="4" t="s">
        <v>7</v>
      </c>
      <c r="E85" s="11" t="s">
        <v>297</v>
      </c>
      <c r="F85" s="12">
        <f t="shared" si="11"/>
        <v>18700</v>
      </c>
      <c r="H85" s="1"/>
      <c r="AS85" s="4">
        <f t="shared" si="9"/>
        <v>9501</v>
      </c>
      <c r="AT85" s="4">
        <f t="shared" si="8"/>
      </c>
      <c r="AU85" s="4">
        <v>10000</v>
      </c>
      <c r="AV85" s="4">
        <v>1.69</v>
      </c>
      <c r="AW85" s="4">
        <v>1.91</v>
      </c>
      <c r="AX85" s="4">
        <v>2.15</v>
      </c>
      <c r="AY85" s="4">
        <v>2.38</v>
      </c>
      <c r="AZ85" s="4">
        <v>2.61</v>
      </c>
      <c r="BC85" s="10" t="s">
        <v>149</v>
      </c>
      <c r="BD85" s="9">
        <v>1</v>
      </c>
    </row>
    <row r="86" spans="3:56" ht="11.25" hidden="1">
      <c r="C86" s="4" t="s">
        <v>8</v>
      </c>
      <c r="D86" s="4" t="s">
        <v>7</v>
      </c>
      <c r="E86" s="11" t="s">
        <v>298</v>
      </c>
      <c r="F86" s="12">
        <f t="shared" si="11"/>
        <v>18700</v>
      </c>
      <c r="H86" s="1"/>
      <c r="AS86" s="4">
        <f t="shared" si="9"/>
        <v>10001</v>
      </c>
      <c r="AT86" s="4">
        <f t="shared" si="8"/>
      </c>
      <c r="AU86" s="4">
        <v>10500</v>
      </c>
      <c r="AV86" s="4">
        <v>1.66</v>
      </c>
      <c r="AW86" s="4">
        <v>1.88</v>
      </c>
      <c r="AX86" s="4">
        <v>2.12</v>
      </c>
      <c r="AY86" s="4">
        <v>2.34</v>
      </c>
      <c r="AZ86" s="4">
        <v>2.57</v>
      </c>
      <c r="BC86" s="10" t="s">
        <v>150</v>
      </c>
      <c r="BD86" s="9">
        <v>1</v>
      </c>
    </row>
    <row r="87" spans="3:56" ht="11.25" hidden="1">
      <c r="C87" s="4" t="s">
        <v>8</v>
      </c>
      <c r="D87" s="4" t="s">
        <v>7</v>
      </c>
      <c r="E87" s="11" t="s">
        <v>299</v>
      </c>
      <c r="F87" s="12">
        <f t="shared" si="11"/>
        <v>18700</v>
      </c>
      <c r="H87" s="1"/>
      <c r="AS87" s="4">
        <f t="shared" si="9"/>
        <v>10501</v>
      </c>
      <c r="AT87" s="4">
        <f t="shared" si="8"/>
      </c>
      <c r="AU87" s="4">
        <v>11000</v>
      </c>
      <c r="AV87" s="4">
        <v>1.64</v>
      </c>
      <c r="AW87" s="4">
        <v>1.86</v>
      </c>
      <c r="AX87" s="4">
        <v>2.09</v>
      </c>
      <c r="AY87" s="4">
        <v>2.31</v>
      </c>
      <c r="AZ87" s="4">
        <v>2.53</v>
      </c>
      <c r="BC87" s="11" t="s">
        <v>151</v>
      </c>
      <c r="BD87" s="4">
        <v>1</v>
      </c>
    </row>
    <row r="88" spans="3:56" ht="12" hidden="1" thickBot="1">
      <c r="C88" s="30" t="s">
        <v>8</v>
      </c>
      <c r="D88" s="30" t="s">
        <v>7</v>
      </c>
      <c r="E88" s="27" t="s">
        <v>300</v>
      </c>
      <c r="F88" s="50">
        <f t="shared" si="11"/>
        <v>18700</v>
      </c>
      <c r="H88" s="1"/>
      <c r="AS88" s="4">
        <f t="shared" si="9"/>
        <v>11001</v>
      </c>
      <c r="AT88" s="4">
        <f t="shared" si="8"/>
      </c>
      <c r="AU88" s="4">
        <v>11500</v>
      </c>
      <c r="AV88" s="4">
        <v>1.61</v>
      </c>
      <c r="AW88" s="4">
        <v>1.83</v>
      </c>
      <c r="AX88" s="4">
        <v>2.06</v>
      </c>
      <c r="AY88" s="4">
        <v>2.27</v>
      </c>
      <c r="AZ88" s="4">
        <v>2.49</v>
      </c>
      <c r="BC88" s="11" t="s">
        <v>152</v>
      </c>
      <c r="BD88" s="4">
        <v>1</v>
      </c>
    </row>
    <row r="89" spans="3:56" ht="11.25" hidden="1">
      <c r="C89" s="5" t="s">
        <v>10</v>
      </c>
      <c r="D89" s="5" t="s">
        <v>2</v>
      </c>
      <c r="E89" s="29" t="s">
        <v>301</v>
      </c>
      <c r="F89" s="44">
        <f>$D$135</f>
        <v>21300</v>
      </c>
      <c r="H89" s="1"/>
      <c r="AS89" s="4">
        <f t="shared" si="9"/>
        <v>11501</v>
      </c>
      <c r="AT89" s="4">
        <f t="shared" si="8"/>
      </c>
      <c r="AU89" s="4">
        <v>12000</v>
      </c>
      <c r="AV89" s="4">
        <v>1.59</v>
      </c>
      <c r="AW89" s="4">
        <v>1.81</v>
      </c>
      <c r="AX89" s="4">
        <v>2.03</v>
      </c>
      <c r="AY89" s="4">
        <v>2.24</v>
      </c>
      <c r="AZ89" s="4">
        <v>2.45</v>
      </c>
      <c r="BC89" s="11" t="s">
        <v>153</v>
      </c>
      <c r="BD89" s="4">
        <v>1</v>
      </c>
    </row>
    <row r="90" spans="3:56" ht="11.25" hidden="1">
      <c r="C90" s="4" t="s">
        <v>10</v>
      </c>
      <c r="D90" s="4" t="s">
        <v>2</v>
      </c>
      <c r="E90" s="11" t="s">
        <v>302</v>
      </c>
      <c r="F90" s="12">
        <f aca="true" t="shared" si="12" ref="F90:F95">$D$135</f>
        <v>21300</v>
      </c>
      <c r="H90" s="1"/>
      <c r="AS90" s="4">
        <f t="shared" si="9"/>
        <v>12001</v>
      </c>
      <c r="AT90" s="4">
        <f t="shared" si="8"/>
      </c>
      <c r="AU90" s="4">
        <v>12500</v>
      </c>
      <c r="AV90" s="4">
        <v>1.57</v>
      </c>
      <c r="AW90" s="4">
        <v>1.79</v>
      </c>
      <c r="AX90" s="4">
        <v>2</v>
      </c>
      <c r="AY90" s="4">
        <v>2.21</v>
      </c>
      <c r="AZ90" s="4">
        <v>2.42</v>
      </c>
      <c r="BC90" s="11" t="s">
        <v>154</v>
      </c>
      <c r="BD90" s="4">
        <v>1</v>
      </c>
    </row>
    <row r="91" spans="3:56" ht="11.25" hidden="1">
      <c r="C91" s="4" t="s">
        <v>10</v>
      </c>
      <c r="D91" s="4" t="s">
        <v>2</v>
      </c>
      <c r="E91" s="11" t="s">
        <v>303</v>
      </c>
      <c r="F91" s="12">
        <f t="shared" si="12"/>
        <v>21300</v>
      </c>
      <c r="H91" s="1"/>
      <c r="AS91" s="4">
        <f t="shared" si="9"/>
        <v>12501</v>
      </c>
      <c r="AT91" s="4">
        <f t="shared" si="8"/>
      </c>
      <c r="AU91" s="4">
        <v>13000</v>
      </c>
      <c r="AV91" s="4">
        <v>1.55</v>
      </c>
      <c r="AW91" s="4">
        <v>1.76</v>
      </c>
      <c r="AX91" s="4">
        <v>1.97</v>
      </c>
      <c r="AY91" s="4">
        <v>2.18</v>
      </c>
      <c r="AZ91" s="4">
        <v>2.39</v>
      </c>
      <c r="BC91" s="11" t="s">
        <v>155</v>
      </c>
      <c r="BD91" s="4">
        <v>0.6</v>
      </c>
    </row>
    <row r="92" spans="3:56" ht="11.25" hidden="1">
      <c r="C92" s="4" t="s">
        <v>10</v>
      </c>
      <c r="D92" s="4" t="s">
        <v>2</v>
      </c>
      <c r="E92" s="11" t="s">
        <v>304</v>
      </c>
      <c r="F92" s="12">
        <f t="shared" si="12"/>
        <v>21300</v>
      </c>
      <c r="H92" s="1"/>
      <c r="AS92" s="4">
        <f t="shared" si="9"/>
        <v>13001</v>
      </c>
      <c r="AT92" s="4">
        <f t="shared" si="8"/>
      </c>
      <c r="AU92" s="4">
        <v>13500</v>
      </c>
      <c r="AV92" s="4">
        <v>1.53</v>
      </c>
      <c r="AW92" s="4">
        <v>1.74</v>
      </c>
      <c r="AX92" s="4">
        <v>1.94</v>
      </c>
      <c r="AY92" s="4">
        <v>2.15</v>
      </c>
      <c r="AZ92" s="4">
        <v>2.36</v>
      </c>
      <c r="BC92" s="11" t="s">
        <v>156</v>
      </c>
      <c r="BD92" s="4">
        <v>0.6</v>
      </c>
    </row>
    <row r="93" spans="3:56" ht="11.25" hidden="1">
      <c r="C93" s="4" t="s">
        <v>10</v>
      </c>
      <c r="D93" s="4" t="s">
        <v>2</v>
      </c>
      <c r="E93" s="11" t="s">
        <v>305</v>
      </c>
      <c r="F93" s="12">
        <f t="shared" si="12"/>
        <v>21300</v>
      </c>
      <c r="H93" s="1"/>
      <c r="AS93" s="4">
        <f t="shared" si="9"/>
        <v>13501</v>
      </c>
      <c r="AT93" s="4">
        <f t="shared" si="8"/>
      </c>
      <c r="AU93" s="4">
        <v>14000</v>
      </c>
      <c r="AV93" s="4">
        <v>1.52</v>
      </c>
      <c r="AW93" s="4">
        <v>1.72</v>
      </c>
      <c r="AX93" s="4">
        <v>1.92</v>
      </c>
      <c r="AY93" s="4">
        <v>2.12</v>
      </c>
      <c r="AZ93" s="4">
        <v>2.33</v>
      </c>
      <c r="BC93" s="11" t="s">
        <v>157</v>
      </c>
      <c r="BD93" s="4">
        <v>1</v>
      </c>
    </row>
    <row r="94" spans="3:56" ht="12.75" customHeight="1" hidden="1">
      <c r="C94" s="4" t="s">
        <v>10</v>
      </c>
      <c r="D94" s="4" t="s">
        <v>2</v>
      </c>
      <c r="E94" s="11" t="s">
        <v>306</v>
      </c>
      <c r="F94" s="12">
        <f t="shared" si="12"/>
        <v>21300</v>
      </c>
      <c r="H94" s="1"/>
      <c r="AS94" s="4">
        <f t="shared" si="9"/>
        <v>14001</v>
      </c>
      <c r="AT94" s="4">
        <f t="shared" si="8"/>
      </c>
      <c r="AU94" s="4">
        <v>14500</v>
      </c>
      <c r="AV94" s="4">
        <v>1.5</v>
      </c>
      <c r="AW94" s="4">
        <v>1.7</v>
      </c>
      <c r="AX94" s="4">
        <v>1.89</v>
      </c>
      <c r="AY94" s="4">
        <v>2.09</v>
      </c>
      <c r="AZ94" s="4">
        <v>2.3</v>
      </c>
      <c r="BC94" s="11" t="s">
        <v>158</v>
      </c>
      <c r="BD94" s="4">
        <v>1</v>
      </c>
    </row>
    <row r="95" spans="3:56" ht="33.75" hidden="1">
      <c r="C95" s="4" t="s">
        <v>10</v>
      </c>
      <c r="D95" s="4" t="s">
        <v>2</v>
      </c>
      <c r="E95" s="46" t="s">
        <v>359</v>
      </c>
      <c r="F95" s="12">
        <f t="shared" si="12"/>
        <v>21300</v>
      </c>
      <c r="H95" s="1"/>
      <c r="AS95" s="4">
        <f t="shared" si="9"/>
        <v>14501</v>
      </c>
      <c r="AT95" s="4">
        <f t="shared" si="8"/>
      </c>
      <c r="AU95" s="4">
        <v>15000</v>
      </c>
      <c r="AV95" s="4">
        <v>1.49</v>
      </c>
      <c r="AW95" s="4">
        <v>1.68</v>
      </c>
      <c r="AX95" s="4">
        <v>1.87</v>
      </c>
      <c r="AY95" s="4">
        <v>2.07</v>
      </c>
      <c r="AZ95" s="4">
        <v>2.27</v>
      </c>
      <c r="BC95" s="11" t="s">
        <v>159</v>
      </c>
      <c r="BD95" s="4">
        <v>1</v>
      </c>
    </row>
    <row r="96" spans="3:56" ht="11.25" hidden="1">
      <c r="C96" s="4" t="s">
        <v>10</v>
      </c>
      <c r="D96" s="4" t="s">
        <v>4</v>
      </c>
      <c r="E96" s="11" t="s">
        <v>307</v>
      </c>
      <c r="F96" s="12">
        <f>$D$136</f>
        <v>22250</v>
      </c>
      <c r="H96" s="1"/>
      <c r="AS96" s="4">
        <f t="shared" si="9"/>
        <v>15001</v>
      </c>
      <c r="AT96" s="4">
        <f t="shared" si="8"/>
      </c>
      <c r="AU96" s="4">
        <v>17500</v>
      </c>
      <c r="AV96" s="4">
        <v>1.41</v>
      </c>
      <c r="AW96" s="4">
        <v>1.58</v>
      </c>
      <c r="AX96" s="4">
        <v>1.76</v>
      </c>
      <c r="AY96" s="4">
        <v>1.94</v>
      </c>
      <c r="AZ96" s="4">
        <v>2.12</v>
      </c>
      <c r="BC96" s="11" t="s">
        <v>160</v>
      </c>
      <c r="BD96" s="4">
        <v>1</v>
      </c>
    </row>
    <row r="97" spans="3:56" ht="11.25" hidden="1">
      <c r="C97" s="4" t="s">
        <v>10</v>
      </c>
      <c r="D97" s="4" t="s">
        <v>4</v>
      </c>
      <c r="E97" s="11" t="s">
        <v>308</v>
      </c>
      <c r="F97" s="12">
        <f aca="true" t="shared" si="13" ref="F97:F102">$D$136</f>
        <v>22250</v>
      </c>
      <c r="H97" s="1"/>
      <c r="AS97" s="4">
        <f t="shared" si="9"/>
        <v>17501</v>
      </c>
      <c r="AT97" s="4">
        <f t="shared" si="8"/>
      </c>
      <c r="AU97" s="4">
        <v>20000</v>
      </c>
      <c r="AV97" s="4">
        <v>1.34</v>
      </c>
      <c r="AW97" s="4">
        <v>1.51</v>
      </c>
      <c r="AX97" s="4">
        <v>1.67</v>
      </c>
      <c r="AY97" s="4">
        <v>1.84</v>
      </c>
      <c r="AZ97" s="4">
        <v>2</v>
      </c>
      <c r="BC97" s="11" t="s">
        <v>343</v>
      </c>
      <c r="BD97" s="4">
        <v>1</v>
      </c>
    </row>
    <row r="98" spans="3:56" ht="11.25" hidden="1">
      <c r="C98" s="4" t="s">
        <v>10</v>
      </c>
      <c r="D98" s="4" t="s">
        <v>4</v>
      </c>
      <c r="E98" s="11" t="s">
        <v>309</v>
      </c>
      <c r="F98" s="12">
        <f t="shared" si="13"/>
        <v>22250</v>
      </c>
      <c r="H98" s="1"/>
      <c r="AS98" s="4">
        <f t="shared" si="9"/>
        <v>20001</v>
      </c>
      <c r="AT98" s="4">
        <f t="shared" si="8"/>
      </c>
      <c r="AU98" s="4">
        <v>22500</v>
      </c>
      <c r="AV98" s="4">
        <v>1.28</v>
      </c>
      <c r="AW98" s="4">
        <v>1.43</v>
      </c>
      <c r="AX98" s="4">
        <v>1.57</v>
      </c>
      <c r="AY98" s="4">
        <v>1.73</v>
      </c>
      <c r="AZ98" s="4">
        <v>1.88</v>
      </c>
      <c r="BC98" s="11" t="s">
        <v>161</v>
      </c>
      <c r="BD98" s="4">
        <v>1</v>
      </c>
    </row>
    <row r="99" spans="3:56" ht="11.25" hidden="1">
      <c r="C99" s="4" t="s">
        <v>10</v>
      </c>
      <c r="D99" s="4" t="s">
        <v>4</v>
      </c>
      <c r="E99" s="11" t="s">
        <v>310</v>
      </c>
      <c r="F99" s="12">
        <f t="shared" si="13"/>
        <v>22250</v>
      </c>
      <c r="H99" s="1"/>
      <c r="AS99" s="4">
        <f t="shared" si="9"/>
        <v>22501</v>
      </c>
      <c r="AT99" s="4">
        <f aca="true" t="shared" si="14" ref="AT99:AT122">IF(AND(AS99&lt;=$D$153,$D$153&lt;=AU99),"A","")</f>
      </c>
      <c r="AU99" s="4">
        <v>25000</v>
      </c>
      <c r="AV99" s="4">
        <v>1.22</v>
      </c>
      <c r="AW99" s="4">
        <v>1.35</v>
      </c>
      <c r="AX99" s="4">
        <v>1.5</v>
      </c>
      <c r="AY99" s="4">
        <v>1.64</v>
      </c>
      <c r="AZ99" s="4">
        <v>1.79</v>
      </c>
      <c r="BC99" s="11" t="s">
        <v>326</v>
      </c>
      <c r="BD99" s="4">
        <v>1</v>
      </c>
    </row>
    <row r="100" spans="3:56" ht="11.25" hidden="1">
      <c r="C100" s="4" t="s">
        <v>10</v>
      </c>
      <c r="D100" s="4" t="s">
        <v>4</v>
      </c>
      <c r="E100" s="11" t="s">
        <v>311</v>
      </c>
      <c r="F100" s="12">
        <f t="shared" si="13"/>
        <v>22250</v>
      </c>
      <c r="H100" s="1"/>
      <c r="AS100" s="4">
        <f t="shared" si="9"/>
        <v>25001</v>
      </c>
      <c r="AT100" s="4">
        <f t="shared" si="14"/>
      </c>
      <c r="AU100" s="4">
        <v>27500</v>
      </c>
      <c r="AV100" s="4">
        <v>1.16</v>
      </c>
      <c r="AW100" s="4">
        <v>1.29</v>
      </c>
      <c r="AX100" s="4">
        <v>1.42</v>
      </c>
      <c r="AY100" s="4">
        <v>1.55</v>
      </c>
      <c r="AZ100" s="4">
        <v>1.68</v>
      </c>
      <c r="BC100" s="10" t="s">
        <v>327</v>
      </c>
      <c r="BD100" s="9">
        <v>1</v>
      </c>
    </row>
    <row r="101" spans="3:56" ht="11.25" hidden="1">
      <c r="C101" s="4" t="s">
        <v>10</v>
      </c>
      <c r="D101" s="4" t="s">
        <v>4</v>
      </c>
      <c r="E101" s="11" t="s">
        <v>312</v>
      </c>
      <c r="F101" s="12">
        <f t="shared" si="13"/>
        <v>22250</v>
      </c>
      <c r="H101" s="1"/>
      <c r="AS101" s="4">
        <f t="shared" si="9"/>
        <v>27501</v>
      </c>
      <c r="AT101" s="4">
        <f t="shared" si="14"/>
      </c>
      <c r="AU101" s="4">
        <v>30000</v>
      </c>
      <c r="AV101" s="4">
        <v>1.1</v>
      </c>
      <c r="AW101" s="4">
        <v>1.22</v>
      </c>
      <c r="AX101" s="4">
        <v>1.35</v>
      </c>
      <c r="AY101" s="4">
        <v>1.47</v>
      </c>
      <c r="AZ101" s="4">
        <v>1.61</v>
      </c>
      <c r="BC101" s="11" t="s">
        <v>162</v>
      </c>
      <c r="BD101" s="4">
        <v>1</v>
      </c>
    </row>
    <row r="102" spans="3:56" ht="12.75" customHeight="1" hidden="1">
      <c r="C102" s="4" t="s">
        <v>10</v>
      </c>
      <c r="D102" s="4" t="s">
        <v>4</v>
      </c>
      <c r="E102" s="11" t="s">
        <v>313</v>
      </c>
      <c r="F102" s="12">
        <f t="shared" si="13"/>
        <v>22250</v>
      </c>
      <c r="H102" s="1"/>
      <c r="AS102" s="4">
        <f t="shared" si="9"/>
        <v>30001</v>
      </c>
      <c r="AT102" s="4">
        <f t="shared" si="14"/>
      </c>
      <c r="AU102" s="4">
        <v>32500</v>
      </c>
      <c r="AV102" s="4">
        <v>1.05</v>
      </c>
      <c r="AW102" s="4">
        <v>1.18</v>
      </c>
      <c r="AX102" s="4">
        <v>1.31</v>
      </c>
      <c r="AY102" s="4">
        <v>1.44</v>
      </c>
      <c r="AZ102" s="4">
        <v>1.57</v>
      </c>
      <c r="BC102" s="11" t="s">
        <v>163</v>
      </c>
      <c r="BD102" s="4">
        <v>0.6</v>
      </c>
    </row>
    <row r="103" spans="3:56" ht="11.25" hidden="1">
      <c r="C103" s="4" t="s">
        <v>10</v>
      </c>
      <c r="D103" s="4" t="s">
        <v>7</v>
      </c>
      <c r="E103" s="11" t="s">
        <v>314</v>
      </c>
      <c r="F103" s="12">
        <f>$D$137</f>
        <v>24300</v>
      </c>
      <c r="H103" s="1"/>
      <c r="AS103" s="4">
        <f t="shared" si="9"/>
        <v>32501</v>
      </c>
      <c r="AT103" s="4">
        <f t="shared" si="14"/>
      </c>
      <c r="AU103" s="4">
        <v>35000</v>
      </c>
      <c r="AV103" s="4">
        <v>1.01</v>
      </c>
      <c r="AW103" s="4">
        <v>1.14</v>
      </c>
      <c r="AX103" s="4">
        <v>1.26</v>
      </c>
      <c r="AY103" s="4">
        <v>1.39</v>
      </c>
      <c r="AZ103" s="4">
        <v>1.51</v>
      </c>
      <c r="BC103" s="11" t="s">
        <v>164</v>
      </c>
      <c r="BD103" s="4">
        <v>0.65</v>
      </c>
    </row>
    <row r="104" spans="3:56" ht="11.25" hidden="1">
      <c r="C104" s="4" t="s">
        <v>10</v>
      </c>
      <c r="D104" s="4" t="s">
        <v>7</v>
      </c>
      <c r="E104" s="11" t="s">
        <v>315</v>
      </c>
      <c r="F104" s="12">
        <f>$D$137</f>
        <v>24300</v>
      </c>
      <c r="H104" s="1"/>
      <c r="AS104" s="4">
        <f t="shared" si="9"/>
        <v>35001</v>
      </c>
      <c r="AT104" s="4">
        <f t="shared" si="14"/>
      </c>
      <c r="AU104" s="4">
        <v>37500</v>
      </c>
      <c r="AV104" s="4">
        <v>0.98</v>
      </c>
      <c r="AW104" s="4">
        <v>1.1</v>
      </c>
      <c r="AX104" s="4">
        <v>1.22</v>
      </c>
      <c r="AY104" s="4">
        <v>1.34</v>
      </c>
      <c r="AZ104" s="4">
        <v>1.46</v>
      </c>
      <c r="BC104" s="11" t="s">
        <v>165</v>
      </c>
      <c r="BD104" s="4">
        <v>0.6</v>
      </c>
    </row>
    <row r="105" spans="3:56" ht="11.25" hidden="1">
      <c r="C105" s="4" t="s">
        <v>10</v>
      </c>
      <c r="D105" s="4" t="s">
        <v>9</v>
      </c>
      <c r="E105" s="11" t="s">
        <v>316</v>
      </c>
      <c r="F105" s="12">
        <f>$D$138</f>
        <v>26800</v>
      </c>
      <c r="H105" s="1"/>
      <c r="AS105" s="4">
        <f t="shared" si="9"/>
        <v>37501</v>
      </c>
      <c r="AT105" s="4">
        <f t="shared" si="14"/>
      </c>
      <c r="AU105" s="4">
        <v>40000</v>
      </c>
      <c r="AV105" s="4">
        <v>0.95</v>
      </c>
      <c r="AW105" s="4">
        <v>1.07</v>
      </c>
      <c r="AX105" s="4">
        <v>1.18</v>
      </c>
      <c r="AY105" s="4">
        <v>1.3</v>
      </c>
      <c r="AZ105" s="4">
        <v>1.41</v>
      </c>
      <c r="BC105" s="11" t="s">
        <v>166</v>
      </c>
      <c r="BD105" s="4">
        <v>0.6</v>
      </c>
    </row>
    <row r="106" spans="3:56" ht="23.25" hidden="1" thickBot="1">
      <c r="C106" s="18" t="s">
        <v>10</v>
      </c>
      <c r="D106" s="18" t="s">
        <v>9</v>
      </c>
      <c r="E106" s="49" t="s">
        <v>360</v>
      </c>
      <c r="F106" s="50">
        <f>$D$138</f>
        <v>26800</v>
      </c>
      <c r="H106" s="1"/>
      <c r="AS106" s="4">
        <f t="shared" si="9"/>
        <v>40001</v>
      </c>
      <c r="AT106" s="4">
        <f t="shared" si="14"/>
      </c>
      <c r="AU106" s="4">
        <v>42500</v>
      </c>
      <c r="AV106" s="4">
        <v>0.92</v>
      </c>
      <c r="AW106" s="4">
        <v>1.04</v>
      </c>
      <c r="AX106" s="4">
        <v>1.15</v>
      </c>
      <c r="AY106" s="4">
        <v>1.26</v>
      </c>
      <c r="AZ106" s="4">
        <v>1.37</v>
      </c>
      <c r="BC106" s="11" t="s">
        <v>167</v>
      </c>
      <c r="BD106" s="4">
        <v>0.6</v>
      </c>
    </row>
    <row r="107" spans="3:56" ht="11.25" hidden="1">
      <c r="C107" s="4"/>
      <c r="D107" s="4"/>
      <c r="E107" s="11"/>
      <c r="F107" s="51"/>
      <c r="H107" s="1"/>
      <c r="AS107" s="4">
        <f t="shared" si="9"/>
        <v>42501</v>
      </c>
      <c r="AT107" s="4">
        <f t="shared" si="14"/>
      </c>
      <c r="AU107" s="4">
        <v>45000</v>
      </c>
      <c r="AV107" s="4">
        <v>0.89</v>
      </c>
      <c r="AW107" s="4">
        <v>1.01</v>
      </c>
      <c r="AX107" s="4">
        <v>1.11</v>
      </c>
      <c r="AY107" s="4">
        <v>1.23</v>
      </c>
      <c r="AZ107" s="4">
        <v>1.33</v>
      </c>
      <c r="BC107" s="11" t="s">
        <v>168</v>
      </c>
      <c r="BD107" s="4">
        <v>0.6</v>
      </c>
    </row>
    <row r="108" spans="3:56" ht="11.25" hidden="1">
      <c r="C108" s="4"/>
      <c r="D108" s="4"/>
      <c r="E108" s="11"/>
      <c r="F108" s="25"/>
      <c r="H108" s="1"/>
      <c r="AS108" s="4">
        <f t="shared" si="9"/>
        <v>45001</v>
      </c>
      <c r="AT108" s="4">
        <f t="shared" si="14"/>
      </c>
      <c r="AU108" s="4">
        <v>47500</v>
      </c>
      <c r="AV108" s="4">
        <v>0.87</v>
      </c>
      <c r="AW108" s="4">
        <v>0.98</v>
      </c>
      <c r="AX108" s="4">
        <v>1.08</v>
      </c>
      <c r="AY108" s="4">
        <v>1.19</v>
      </c>
      <c r="AZ108" s="4">
        <v>1.3</v>
      </c>
      <c r="BC108" s="11" t="s">
        <v>169</v>
      </c>
      <c r="BD108" s="4">
        <v>0.6</v>
      </c>
    </row>
    <row r="109" spans="3:56" ht="12.75" customHeight="1" hidden="1">
      <c r="C109" s="4"/>
      <c r="D109" s="4"/>
      <c r="E109" s="11"/>
      <c r="F109" s="12"/>
      <c r="H109" s="1"/>
      <c r="AS109" s="4">
        <f t="shared" si="9"/>
        <v>47501</v>
      </c>
      <c r="AT109" s="4">
        <f t="shared" si="14"/>
      </c>
      <c r="AU109" s="4">
        <v>50000</v>
      </c>
      <c r="AV109" s="4">
        <v>0.85</v>
      </c>
      <c r="AW109" s="4">
        <v>0.96</v>
      </c>
      <c r="AX109" s="4">
        <v>1.05</v>
      </c>
      <c r="AY109" s="4">
        <v>1.16</v>
      </c>
      <c r="AZ109" s="4">
        <v>1.26</v>
      </c>
      <c r="BC109" s="11" t="s">
        <v>170</v>
      </c>
      <c r="BD109" s="4">
        <v>0.6</v>
      </c>
    </row>
    <row r="110" spans="3:56" ht="11.25" hidden="1">
      <c r="C110" s="4"/>
      <c r="D110" s="4"/>
      <c r="E110" s="11"/>
      <c r="F110" s="25"/>
      <c r="AS110" s="4">
        <f t="shared" si="9"/>
        <v>50001</v>
      </c>
      <c r="AT110" s="4">
        <f t="shared" si="14"/>
      </c>
      <c r="AU110" s="4">
        <v>52500</v>
      </c>
      <c r="AV110" s="4">
        <v>0.83</v>
      </c>
      <c r="AW110" s="4">
        <v>0.93</v>
      </c>
      <c r="AX110" s="4">
        <v>1.03</v>
      </c>
      <c r="AY110" s="4">
        <v>1.14</v>
      </c>
      <c r="AZ110" s="4">
        <v>1.23</v>
      </c>
      <c r="BC110" s="11" t="s">
        <v>171</v>
      </c>
      <c r="BD110" s="4">
        <v>0.6</v>
      </c>
    </row>
    <row r="111" spans="3:56" ht="11.25" hidden="1">
      <c r="C111" s="4"/>
      <c r="D111" s="4"/>
      <c r="E111" s="11"/>
      <c r="F111" s="25"/>
      <c r="AS111" s="4">
        <f t="shared" si="9"/>
        <v>52501</v>
      </c>
      <c r="AT111" s="4">
        <f t="shared" si="14"/>
      </c>
      <c r="AU111" s="4">
        <v>55000</v>
      </c>
      <c r="AV111" s="4">
        <v>0.81</v>
      </c>
      <c r="AW111" s="4">
        <v>0.91</v>
      </c>
      <c r="AX111" s="4">
        <v>1</v>
      </c>
      <c r="AY111" s="4">
        <v>1.11</v>
      </c>
      <c r="AZ111" s="4">
        <v>1.2</v>
      </c>
      <c r="BC111" s="11" t="s">
        <v>172</v>
      </c>
      <c r="BD111" s="4">
        <v>1</v>
      </c>
    </row>
    <row r="112" spans="3:56" ht="11.25" hidden="1">
      <c r="C112" s="4"/>
      <c r="D112" s="4"/>
      <c r="E112" s="11"/>
      <c r="F112" s="25"/>
      <c r="AS112" s="4">
        <f t="shared" si="9"/>
        <v>55001</v>
      </c>
      <c r="AT112" s="4">
        <f t="shared" si="14"/>
      </c>
      <c r="AU112" s="4">
        <v>57500</v>
      </c>
      <c r="AV112" s="4">
        <v>0.79</v>
      </c>
      <c r="AW112" s="4">
        <v>0.89</v>
      </c>
      <c r="AX112" s="4">
        <v>0.98</v>
      </c>
      <c r="AY112" s="4">
        <v>1.09</v>
      </c>
      <c r="AZ112" s="4">
        <v>1.18</v>
      </c>
      <c r="BC112" s="11" t="s">
        <v>173</v>
      </c>
      <c r="BD112" s="4">
        <v>1</v>
      </c>
    </row>
    <row r="113" spans="3:56" ht="11.25" hidden="1">
      <c r="C113" s="4"/>
      <c r="D113" s="4"/>
      <c r="E113" s="11"/>
      <c r="F113" s="25"/>
      <c r="AS113" s="4">
        <f t="shared" si="9"/>
        <v>57501</v>
      </c>
      <c r="AT113" s="4">
        <f t="shared" si="14"/>
      </c>
      <c r="AU113" s="4">
        <v>60000</v>
      </c>
      <c r="AV113" s="4">
        <v>0.77</v>
      </c>
      <c r="AW113" s="4">
        <v>0.87</v>
      </c>
      <c r="AX113" s="4">
        <v>0.96</v>
      </c>
      <c r="AY113" s="4">
        <v>1.05</v>
      </c>
      <c r="AZ113" s="4">
        <v>1.15</v>
      </c>
      <c r="BC113" s="11" t="s">
        <v>174</v>
      </c>
      <c r="BD113" s="4">
        <v>1</v>
      </c>
    </row>
    <row r="114" spans="3:56" ht="11.25" hidden="1">
      <c r="C114" s="4"/>
      <c r="D114" s="4"/>
      <c r="E114" s="11"/>
      <c r="F114" s="25"/>
      <c r="AS114" s="4">
        <f t="shared" si="9"/>
        <v>60001</v>
      </c>
      <c r="AT114" s="4">
        <f t="shared" si="14"/>
      </c>
      <c r="AU114" s="4">
        <v>62500</v>
      </c>
      <c r="AV114" s="4">
        <v>0.76</v>
      </c>
      <c r="AW114" s="4">
        <v>0.85</v>
      </c>
      <c r="AX114" s="4">
        <v>0.94</v>
      </c>
      <c r="AY114" s="4">
        <v>1.04</v>
      </c>
      <c r="AZ114" s="4">
        <v>1.13</v>
      </c>
      <c r="BC114" s="11" t="s">
        <v>328</v>
      </c>
      <c r="BD114" s="4">
        <v>1</v>
      </c>
    </row>
    <row r="115" spans="3:56" ht="11.25" hidden="1">
      <c r="C115" s="4"/>
      <c r="D115" s="4"/>
      <c r="E115" s="11"/>
      <c r="F115" s="25"/>
      <c r="AS115" s="4">
        <f t="shared" si="9"/>
        <v>62501</v>
      </c>
      <c r="AT115" s="4">
        <f t="shared" si="14"/>
      </c>
      <c r="AU115" s="4">
        <v>65000</v>
      </c>
      <c r="AV115" s="4">
        <v>0.74</v>
      </c>
      <c r="AW115" s="4">
        <v>0.84</v>
      </c>
      <c r="AX115" s="4">
        <v>0.93</v>
      </c>
      <c r="AY115" s="4">
        <v>1.02</v>
      </c>
      <c r="AZ115" s="4">
        <v>1.11</v>
      </c>
      <c r="BC115" s="11" t="s">
        <v>175</v>
      </c>
      <c r="BD115" s="4">
        <v>1</v>
      </c>
    </row>
    <row r="116" spans="3:56" ht="12.75" customHeight="1" hidden="1">
      <c r="C116" s="4"/>
      <c r="D116" s="4"/>
      <c r="E116" s="11"/>
      <c r="F116" s="12"/>
      <c r="AS116" s="4">
        <f t="shared" si="9"/>
        <v>65001</v>
      </c>
      <c r="AT116" s="4">
        <f t="shared" si="14"/>
      </c>
      <c r="AU116" s="4">
        <v>67500</v>
      </c>
      <c r="AV116" s="4">
        <v>0.73</v>
      </c>
      <c r="AW116" s="4">
        <v>0.82</v>
      </c>
      <c r="AX116" s="4">
        <v>0.91</v>
      </c>
      <c r="AY116" s="4">
        <v>1</v>
      </c>
      <c r="AZ116" s="4">
        <v>1.09</v>
      </c>
      <c r="BC116" s="11" t="s">
        <v>176</v>
      </c>
      <c r="BD116" s="4">
        <v>1</v>
      </c>
    </row>
    <row r="117" spans="3:56" ht="11.25" hidden="1">
      <c r="C117" s="4"/>
      <c r="D117" s="4"/>
      <c r="E117" s="11"/>
      <c r="F117" s="25"/>
      <c r="AS117" s="4">
        <f t="shared" si="9"/>
        <v>67501</v>
      </c>
      <c r="AT117" s="4">
        <f t="shared" si="14"/>
      </c>
      <c r="AU117" s="4">
        <v>70000</v>
      </c>
      <c r="AV117" s="4">
        <v>0.72</v>
      </c>
      <c r="AW117" s="4">
        <v>0.81</v>
      </c>
      <c r="AX117" s="4">
        <v>0.89</v>
      </c>
      <c r="AY117" s="4">
        <v>0.98</v>
      </c>
      <c r="AZ117" s="4">
        <v>1.07</v>
      </c>
      <c r="BC117" s="11" t="s">
        <v>177</v>
      </c>
      <c r="BD117" s="4">
        <v>1</v>
      </c>
    </row>
    <row r="118" spans="3:56" ht="11.25" hidden="1">
      <c r="C118" s="4"/>
      <c r="D118" s="4"/>
      <c r="E118" s="11"/>
      <c r="F118" s="25"/>
      <c r="AS118" s="4">
        <f t="shared" si="9"/>
        <v>70001</v>
      </c>
      <c r="AT118" s="4">
        <f t="shared" si="14"/>
      </c>
      <c r="AU118" s="4">
        <v>72500</v>
      </c>
      <c r="AV118" s="4">
        <v>0.7</v>
      </c>
      <c r="AW118" s="4">
        <v>0.79</v>
      </c>
      <c r="AX118" s="4">
        <v>0.88</v>
      </c>
      <c r="AY118" s="4">
        <v>0.97</v>
      </c>
      <c r="AZ118" s="4">
        <v>1.05</v>
      </c>
      <c r="BC118" s="11" t="s">
        <v>178</v>
      </c>
      <c r="BD118" s="4">
        <v>0.7</v>
      </c>
    </row>
    <row r="119" spans="3:56" ht="11.25" hidden="1">
      <c r="C119" s="4"/>
      <c r="D119" s="4"/>
      <c r="E119" s="11"/>
      <c r="F119" s="25"/>
      <c r="AS119" s="4">
        <f t="shared" si="9"/>
        <v>72501</v>
      </c>
      <c r="AT119" s="4">
        <f t="shared" si="14"/>
      </c>
      <c r="AU119" s="4">
        <v>75000</v>
      </c>
      <c r="AV119" s="4">
        <v>0.69</v>
      </c>
      <c r="AW119" s="4">
        <v>0.78</v>
      </c>
      <c r="AX119" s="4">
        <v>0.85</v>
      </c>
      <c r="AY119" s="4">
        <v>0.95</v>
      </c>
      <c r="AZ119" s="4">
        <v>1.03</v>
      </c>
      <c r="BC119" s="10" t="s">
        <v>91</v>
      </c>
      <c r="BD119" s="9">
        <v>0.6</v>
      </c>
    </row>
    <row r="120" spans="3:56" ht="12.75" customHeight="1" hidden="1">
      <c r="C120" s="30"/>
      <c r="D120" s="30"/>
      <c r="E120" s="27"/>
      <c r="F120" s="45"/>
      <c r="AS120" s="4">
        <f t="shared" si="9"/>
        <v>75001</v>
      </c>
      <c r="AT120" s="4">
        <f t="shared" si="14"/>
      </c>
      <c r="AU120" s="4">
        <v>77500</v>
      </c>
      <c r="AV120" s="4">
        <v>0.68</v>
      </c>
      <c r="AW120" s="4">
        <v>0.77</v>
      </c>
      <c r="AX120" s="4">
        <v>0.85</v>
      </c>
      <c r="AY120" s="4">
        <v>0.93</v>
      </c>
      <c r="AZ120" s="4">
        <v>1.02</v>
      </c>
      <c r="BC120" s="11" t="s">
        <v>180</v>
      </c>
      <c r="BD120" s="4">
        <v>0.7</v>
      </c>
    </row>
    <row r="121" spans="3:56" ht="12" thickBot="1">
      <c r="C121" s="55"/>
      <c r="D121" s="55"/>
      <c r="E121" s="56"/>
      <c r="F121" s="57"/>
      <c r="AS121" s="4">
        <f t="shared" si="9"/>
        <v>77501</v>
      </c>
      <c r="AT121" s="4">
        <f t="shared" si="14"/>
      </c>
      <c r="AU121" s="4">
        <v>80000</v>
      </c>
      <c r="AV121" s="4">
        <v>0.67</v>
      </c>
      <c r="AW121" s="4">
        <v>0.75</v>
      </c>
      <c r="AX121" s="4">
        <v>0.83</v>
      </c>
      <c r="AY121" s="4">
        <v>0.92</v>
      </c>
      <c r="AZ121" s="4">
        <v>1</v>
      </c>
      <c r="BC121" s="11" t="s">
        <v>179</v>
      </c>
      <c r="BD121" s="4">
        <v>0.7</v>
      </c>
    </row>
    <row r="122" spans="3:56" ht="11.25">
      <c r="C122" s="81" t="s">
        <v>362</v>
      </c>
      <c r="D122" s="82"/>
      <c r="E122" s="82"/>
      <c r="F122" s="83"/>
      <c r="AS122" s="4">
        <f t="shared" si="9"/>
        <v>80001</v>
      </c>
      <c r="AT122" s="4">
        <f t="shared" si="14"/>
      </c>
      <c r="AU122" s="4" t="s">
        <v>73</v>
      </c>
      <c r="AV122" s="4">
        <v>0.67</v>
      </c>
      <c r="AW122" s="4">
        <v>0.75</v>
      </c>
      <c r="AX122" s="4">
        <v>0.83</v>
      </c>
      <c r="AY122" s="4">
        <v>0.92</v>
      </c>
      <c r="AZ122" s="4">
        <v>1</v>
      </c>
      <c r="BC122" s="10" t="s">
        <v>181</v>
      </c>
      <c r="BD122" s="9">
        <v>0.7</v>
      </c>
    </row>
    <row r="123" spans="3:56" ht="50.25" customHeight="1" thickBot="1">
      <c r="C123" s="84"/>
      <c r="D123" s="85"/>
      <c r="E123" s="85"/>
      <c r="F123" s="86"/>
      <c r="BC123" s="11" t="s">
        <v>182</v>
      </c>
      <c r="BD123" s="4">
        <v>0.7</v>
      </c>
    </row>
    <row r="124" spans="5:56" ht="12" thickBot="1">
      <c r="E124" s="59" t="s">
        <v>330</v>
      </c>
      <c r="AU124" s="87" t="s">
        <v>77</v>
      </c>
      <c r="AV124" s="88"/>
      <c r="BC124" s="11" t="s">
        <v>183</v>
      </c>
      <c r="BD124" s="4">
        <v>0.7</v>
      </c>
    </row>
    <row r="125" spans="3:56" ht="12.75" thickBot="1" thickTop="1">
      <c r="C125" s="52" t="s">
        <v>205</v>
      </c>
      <c r="D125" s="60">
        <v>1450</v>
      </c>
      <c r="E125" s="59" t="s">
        <v>331</v>
      </c>
      <c r="AU125" s="77">
        <f>IF($C$141="1.SINIF YAPILAR",INDEX(AV3:AV122,MATCH("A",AT3:AT122,0),0),IF($C$141="2.SINIF YAPILAR",INDEX(AW3:AW122,MATCH("A",AT3:AT122,0),0),IF($C$141="3.SINIF YAPILAR",INDEX(AX3:AX122,MATCH("A",AT3:AT122,0),0),IF($C$141="4.SINIF YAPILAR",INDEX(AY3:AY122,MATCH("A",AT3:AT122,0),0),IF($C$141="5.SINIF YAPILAR",INDEX(AZ3:AZ122,MATCH("A",AT3:AT122,0),0),"yapı sınıfı yanlış")))))</f>
        <v>4.7</v>
      </c>
      <c r="AV125" s="78"/>
      <c r="BC125" s="11" t="s">
        <v>184</v>
      </c>
      <c r="BD125" s="4">
        <v>0.7</v>
      </c>
    </row>
    <row r="126" spans="3:56" ht="11.25">
      <c r="C126" s="53" t="s">
        <v>206</v>
      </c>
      <c r="D126" s="61">
        <v>2100</v>
      </c>
      <c r="BC126" s="11" t="s">
        <v>186</v>
      </c>
      <c r="BD126" s="4">
        <v>0.7</v>
      </c>
    </row>
    <row r="127" spans="3:56" ht="11.25">
      <c r="C127" s="53" t="s">
        <v>207</v>
      </c>
      <c r="D127" s="61">
        <v>3500</v>
      </c>
      <c r="BC127" s="11" t="s">
        <v>187</v>
      </c>
      <c r="BD127" s="4">
        <v>0.7</v>
      </c>
    </row>
    <row r="128" spans="3:56" ht="11.25">
      <c r="C128" s="53" t="s">
        <v>208</v>
      </c>
      <c r="D128" s="61">
        <v>5250</v>
      </c>
      <c r="BC128" s="11" t="s">
        <v>145</v>
      </c>
      <c r="BD128" s="4">
        <v>0.7</v>
      </c>
    </row>
    <row r="129" spans="3:56" ht="11.25">
      <c r="C129" s="53" t="s">
        <v>317</v>
      </c>
      <c r="D129" s="61">
        <v>7750</v>
      </c>
      <c r="BC129" s="11" t="s">
        <v>144</v>
      </c>
      <c r="BD129" s="4">
        <v>0.7</v>
      </c>
    </row>
    <row r="130" spans="3:56" ht="11.25">
      <c r="C130" s="53" t="s">
        <v>209</v>
      </c>
      <c r="D130" s="61">
        <v>12250</v>
      </c>
      <c r="BC130" s="11" t="s">
        <v>146</v>
      </c>
      <c r="BD130" s="4">
        <v>0.7</v>
      </c>
    </row>
    <row r="131" spans="3:56" ht="11.25" customHeight="1">
      <c r="C131" s="53" t="s">
        <v>210</v>
      </c>
      <c r="D131" s="61">
        <v>14400</v>
      </c>
      <c r="BC131" s="11" t="s">
        <v>188</v>
      </c>
      <c r="BD131" s="4">
        <v>0.6</v>
      </c>
    </row>
    <row r="132" spans="3:56" ht="9.75" customHeight="1">
      <c r="C132" s="53" t="s">
        <v>211</v>
      </c>
      <c r="D132" s="61">
        <v>15300</v>
      </c>
      <c r="E132" s="26" t="s">
        <v>363</v>
      </c>
      <c r="BC132" s="11" t="s">
        <v>189</v>
      </c>
      <c r="BD132" s="4">
        <v>0.5</v>
      </c>
    </row>
    <row r="133" spans="3:56" ht="11.25">
      <c r="C133" s="53" t="s">
        <v>212</v>
      </c>
      <c r="D133" s="61">
        <v>17400</v>
      </c>
      <c r="BC133" s="11" t="s">
        <v>191</v>
      </c>
      <c r="BD133" s="4">
        <v>0.5</v>
      </c>
    </row>
    <row r="134" spans="3:56" ht="11.25" customHeight="1">
      <c r="C134" s="53" t="s">
        <v>213</v>
      </c>
      <c r="D134" s="61">
        <v>18700</v>
      </c>
      <c r="BC134" s="11" t="s">
        <v>192</v>
      </c>
      <c r="BD134" s="4">
        <v>0.5</v>
      </c>
    </row>
    <row r="135" spans="3:56" ht="11.25" customHeight="1">
      <c r="C135" s="53" t="s">
        <v>214</v>
      </c>
      <c r="D135" s="61">
        <v>21300</v>
      </c>
      <c r="BC135" s="11" t="s">
        <v>193</v>
      </c>
      <c r="BD135" s="4">
        <v>0.5</v>
      </c>
    </row>
    <row r="136" spans="3:56" ht="11.25">
      <c r="C136" s="53" t="s">
        <v>215</v>
      </c>
      <c r="D136" s="61">
        <v>22250</v>
      </c>
      <c r="BC136" s="11" t="s">
        <v>194</v>
      </c>
      <c r="BD136" s="4">
        <v>0.6</v>
      </c>
    </row>
    <row r="137" spans="3:56" ht="11.25">
      <c r="C137" s="53" t="s">
        <v>216</v>
      </c>
      <c r="D137" s="61">
        <v>24300</v>
      </c>
      <c r="BC137" s="11" t="s">
        <v>195</v>
      </c>
      <c r="BD137" s="4">
        <v>0.8</v>
      </c>
    </row>
    <row r="138" spans="3:56" ht="11.25" customHeight="1" thickBot="1">
      <c r="C138" s="54" t="s">
        <v>217</v>
      </c>
      <c r="D138" s="62">
        <v>26800</v>
      </c>
      <c r="BC138" s="11" t="s">
        <v>196</v>
      </c>
      <c r="BD138" s="4">
        <v>0.7</v>
      </c>
    </row>
    <row r="139" spans="55:56" ht="11.25" customHeight="1" thickBot="1">
      <c r="BC139" s="11" t="s">
        <v>197</v>
      </c>
      <c r="BD139" s="4">
        <v>0.7</v>
      </c>
    </row>
    <row r="140" spans="3:56" ht="12" thickBot="1">
      <c r="C140" s="32" t="s">
        <v>75</v>
      </c>
      <c r="D140" s="33" t="s">
        <v>76</v>
      </c>
      <c r="E140" s="34" t="s">
        <v>41</v>
      </c>
      <c r="F140" s="35"/>
      <c r="BC140" s="11" t="s">
        <v>344</v>
      </c>
      <c r="BD140" s="4">
        <v>0.7</v>
      </c>
    </row>
    <row r="141" spans="3:56" ht="69" customHeight="1" thickBot="1" thickTop="1">
      <c r="C141" s="36" t="str">
        <f>INDEX(C2:C106,MATCH(E141,E2:E106,0),0)</f>
        <v>4.SINIF YAPILAR</v>
      </c>
      <c r="D141" s="37" t="str">
        <f>INDEX(D2:D106,MATCH(E141,E2:E106,0),0)</f>
        <v>B gurubu yapılar</v>
      </c>
      <c r="E141" s="63" t="s">
        <v>291</v>
      </c>
      <c r="F141" s="38">
        <f>INDEX(F2:F106,MATCH(E141,E2:E106,0),0)</f>
        <v>17400</v>
      </c>
      <c r="BC141" s="11" t="s">
        <v>198</v>
      </c>
      <c r="BD141" s="4">
        <v>0.7</v>
      </c>
    </row>
    <row r="142" spans="55:56" ht="11.25">
      <c r="BC142" s="11" t="s">
        <v>199</v>
      </c>
      <c r="BD142" s="4">
        <v>0.7</v>
      </c>
    </row>
    <row r="143" spans="55:56" ht="12" thickBot="1">
      <c r="BC143" s="11" t="s">
        <v>345</v>
      </c>
      <c r="BD143" s="4">
        <v>0.7</v>
      </c>
    </row>
    <row r="144" spans="3:5" ht="12" thickBot="1">
      <c r="C144" s="98" t="s">
        <v>11</v>
      </c>
      <c r="D144" s="99"/>
      <c r="E144" s="40"/>
    </row>
    <row r="145" spans="3:56" ht="62.25" customHeight="1" thickBot="1" thickTop="1">
      <c r="C145" s="72" t="s">
        <v>354</v>
      </c>
      <c r="D145" s="39">
        <f>INDEX(I3:I12,MATCH(C145,H3:H12,0),0)</f>
        <v>4</v>
      </c>
      <c r="BC145" s="11"/>
      <c r="BD145" s="4"/>
    </row>
    <row r="146" spans="55:56" ht="11.25">
      <c r="BC146" s="11"/>
      <c r="BD146" s="4"/>
    </row>
    <row r="147" spans="55:56" ht="12" thickBot="1">
      <c r="BC147" s="11"/>
      <c r="BD147" s="4"/>
    </row>
    <row r="148" spans="3:56" ht="12" thickBot="1">
      <c r="C148" s="98" t="s">
        <v>45</v>
      </c>
      <c r="D148" s="99"/>
      <c r="BC148" s="11"/>
      <c r="BD148" s="4"/>
    </row>
    <row r="149" spans="3:56" ht="13.5" customHeight="1" thickBot="1" thickTop="1">
      <c r="C149" s="64" t="s">
        <v>47</v>
      </c>
      <c r="D149" s="39">
        <f>INDEX(I21:I22,MATCH(C149,H21:H22,0),0)</f>
        <v>2</v>
      </c>
      <c r="BC149" s="11"/>
      <c r="BD149" s="4"/>
    </row>
    <row r="150" spans="3:56" ht="11.25" customHeight="1">
      <c r="C150" s="26"/>
      <c r="BC150" s="11"/>
      <c r="BD150" s="4"/>
    </row>
    <row r="151" spans="3:56" ht="11.25" customHeight="1" thickBot="1">
      <c r="C151" s="26"/>
      <c r="BC151" s="11"/>
      <c r="BD151" s="4"/>
    </row>
    <row r="152" spans="3:56" ht="13.5" customHeight="1" thickBot="1">
      <c r="C152" s="98" t="s">
        <v>17</v>
      </c>
      <c r="D152" s="99"/>
      <c r="E152" s="26" t="s">
        <v>204</v>
      </c>
      <c r="BC152" s="11"/>
      <c r="BD152" s="4"/>
    </row>
    <row r="153" spans="3:56" ht="14.25" customHeight="1" thickBot="1" thickTop="1">
      <c r="C153" s="41" t="s">
        <v>17</v>
      </c>
      <c r="D153" s="65">
        <v>1000</v>
      </c>
      <c r="BC153" s="11"/>
      <c r="BD153" s="4"/>
    </row>
    <row r="154" spans="55:56" ht="11.25">
      <c r="BC154" s="11"/>
      <c r="BD154" s="4"/>
    </row>
    <row r="155" spans="55:56" ht="12" thickBot="1">
      <c r="BC155" s="11"/>
      <c r="BD155" s="4"/>
    </row>
    <row r="156" spans="3:56" ht="12" thickBot="1">
      <c r="C156" s="104" t="s">
        <v>18</v>
      </c>
      <c r="D156" s="105"/>
      <c r="BC156" s="11"/>
      <c r="BD156" s="4"/>
    </row>
    <row r="157" spans="3:56" ht="12.75" thickBot="1" thickTop="1">
      <c r="C157" s="66" t="s">
        <v>318</v>
      </c>
      <c r="D157" s="42">
        <f>INDEX(O2:O6,MATCH(C157,N2:N6,0),0)</f>
        <v>0.15</v>
      </c>
      <c r="BC157" s="11"/>
      <c r="BD157" s="4"/>
    </row>
    <row r="159" ht="12" thickBot="1"/>
    <row r="160" spans="3:4" ht="12" thickBot="1">
      <c r="C160" s="104" t="s">
        <v>43</v>
      </c>
      <c r="D160" s="105"/>
    </row>
    <row r="161" spans="3:4" ht="12" thickTop="1">
      <c r="C161" s="73" t="s">
        <v>24</v>
      </c>
      <c r="D161" s="75">
        <f>INDEX(U2:U6,MATCH(C161,T2:T6,0),0)</f>
        <v>0.6</v>
      </c>
    </row>
    <row r="162" spans="3:4" ht="12" thickBot="1">
      <c r="C162" s="74"/>
      <c r="D162" s="76"/>
    </row>
    <row r="163" ht="12" thickBot="1"/>
    <row r="164" spans="3:4" ht="24" customHeight="1" thickBot="1">
      <c r="C164" s="87" t="s">
        <v>13</v>
      </c>
      <c r="D164" s="88"/>
    </row>
    <row r="165" spans="3:4" ht="12.75" thickBot="1" thickTop="1">
      <c r="C165" s="111">
        <v>5</v>
      </c>
      <c r="D165" s="112"/>
    </row>
    <row r="166" ht="13.5" customHeight="1"/>
    <row r="167" ht="14.25" customHeight="1" thickBot="1"/>
    <row r="168" spans="3:4" ht="12" thickBot="1">
      <c r="C168" s="87" t="s">
        <v>78</v>
      </c>
      <c r="D168" s="88"/>
    </row>
    <row r="169" spans="3:4" ht="12.75" thickBot="1" thickTop="1">
      <c r="C169" s="111">
        <v>0.75</v>
      </c>
      <c r="D169" s="112"/>
    </row>
    <row r="171" ht="12" thickBot="1"/>
    <row r="172" spans="3:4" ht="12" thickBot="1">
      <c r="C172" s="87" t="s">
        <v>201</v>
      </c>
      <c r="D172" s="88"/>
    </row>
    <row r="173" spans="3:4" ht="12.75" thickBot="1" thickTop="1">
      <c r="C173" s="66" t="s">
        <v>357</v>
      </c>
      <c r="D173" s="39">
        <f>INDEX(BD2:BD143,MATCH(C173,BC2:BC143,0),0)</f>
        <v>1</v>
      </c>
    </row>
    <row r="175" ht="12" thickBot="1"/>
    <row r="176" spans="3:4" ht="11.25">
      <c r="C176" s="107" t="s">
        <v>67</v>
      </c>
      <c r="D176" s="109">
        <f>D153*F141*K12*AU125/100*C169*D157*D161*D173</f>
        <v>71761.95</v>
      </c>
    </row>
    <row r="177" spans="3:4" ht="12" thickBot="1">
      <c r="C177" s="108"/>
      <c r="D177" s="110"/>
    </row>
    <row r="178" spans="3:4" ht="11.25">
      <c r="C178" s="107" t="s">
        <v>202</v>
      </c>
      <c r="D178" s="109">
        <f>D153*F141*K12*AU125/100*C169*1*D161*D173</f>
        <v>478413</v>
      </c>
    </row>
    <row r="179" spans="3:4" ht="12" thickBot="1">
      <c r="C179" s="108"/>
      <c r="D179" s="110"/>
    </row>
    <row r="180" spans="3:4" ht="16.5" customHeight="1" thickBot="1">
      <c r="C180" s="43" t="s">
        <v>203</v>
      </c>
      <c r="D180" s="58">
        <f>INDEX(X4:AH15,C165,Y13)</f>
        <v>23</v>
      </c>
    </row>
  </sheetData>
  <sheetProtection password="F984" sheet="1"/>
  <mergeCells count="33">
    <mergeCell ref="C176:C177"/>
    <mergeCell ref="D176:D177"/>
    <mergeCell ref="C178:C179"/>
    <mergeCell ref="D178:D179"/>
    <mergeCell ref="C172:D172"/>
    <mergeCell ref="C160:D160"/>
    <mergeCell ref="C168:D168"/>
    <mergeCell ref="C169:D169"/>
    <mergeCell ref="C165:D165"/>
    <mergeCell ref="C164:D164"/>
    <mergeCell ref="C156:D156"/>
    <mergeCell ref="C148:D148"/>
    <mergeCell ref="K1:L1"/>
    <mergeCell ref="K10:K11"/>
    <mergeCell ref="C1:F1"/>
    <mergeCell ref="H1:I1"/>
    <mergeCell ref="N1:O1"/>
    <mergeCell ref="Q1:R1"/>
    <mergeCell ref="T1:U1"/>
    <mergeCell ref="C152:D152"/>
    <mergeCell ref="C144:D144"/>
    <mergeCell ref="T7:T8"/>
    <mergeCell ref="U7:U8"/>
    <mergeCell ref="C161:C162"/>
    <mergeCell ref="D161:D162"/>
    <mergeCell ref="AU125:AV125"/>
    <mergeCell ref="W2:AH2"/>
    <mergeCell ref="W1:AH1"/>
    <mergeCell ref="C122:F123"/>
    <mergeCell ref="AU124:AV124"/>
    <mergeCell ref="AS2:AU2"/>
    <mergeCell ref="AS1:AZ1"/>
    <mergeCell ref="AJ1:AQ1"/>
  </mergeCells>
  <dataValidations count="6">
    <dataValidation type="list" allowBlank="1" showInputMessage="1" showErrorMessage="1" sqref="C157">
      <formula1>$N$2:$N$5</formula1>
    </dataValidation>
    <dataValidation type="list" allowBlank="1" showInputMessage="1" showErrorMessage="1" sqref="E141">
      <formula1>$E$2:$E$106</formula1>
    </dataValidation>
    <dataValidation type="list" allowBlank="1" showInputMessage="1" showErrorMessage="1" sqref="C161:C162">
      <formula1>$T$2:$T$7</formula1>
    </dataValidation>
    <dataValidation type="list" allowBlank="1" showInputMessage="1" showErrorMessage="1" sqref="C149">
      <formula1>$H$21:$H$22</formula1>
    </dataValidation>
    <dataValidation type="list" allowBlank="1" showInputMessage="1" showErrorMessage="1" sqref="C145">
      <formula1>$H$3:$H$12</formula1>
    </dataValidation>
    <dataValidation type="list" allowBlank="1" showInputMessage="1" showErrorMessage="1" sqref="C173">
      <formula1>$BC$2:$BC$143</formula1>
    </dataValidation>
  </dataValidations>
  <printOptions/>
  <pageMargins left="0" right="0" top="0.5905511811023623" bottom="0" header="0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Gurcan Berberoglu</cp:lastModifiedBy>
  <cp:lastPrinted>2005-09-29T09:17:52Z</cp:lastPrinted>
  <dcterms:created xsi:type="dcterms:W3CDTF">2005-09-28T10:38:16Z</dcterms:created>
  <dcterms:modified xsi:type="dcterms:W3CDTF">2024-02-20T07:25:09Z</dcterms:modified>
  <cp:category/>
  <cp:version/>
  <cp:contentType/>
  <cp:contentStatus/>
</cp:coreProperties>
</file>