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FB490A70-59DE-47E9-8AA1-BF8E23476AA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elik" sheetId="4" r:id="rId1"/>
    <sheet name="betonarm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0" i="1" l="1"/>
  <c r="V99" i="1"/>
  <c r="V31" i="1"/>
  <c r="W41" i="1" s="1"/>
  <c r="AG179" i="1"/>
  <c r="AM179" i="1" s="1"/>
  <c r="AG160" i="1"/>
  <c r="AM160" i="1" s="1"/>
  <c r="V161" i="1" s="1"/>
  <c r="AG141" i="1"/>
  <c r="AM141" i="1" s="1"/>
  <c r="V142" i="1" s="1"/>
  <c r="AG118" i="1"/>
  <c r="AM118" i="1" s="1"/>
  <c r="V119" i="1" s="1"/>
  <c r="AG98" i="1"/>
  <c r="AM98" i="1" s="1"/>
  <c r="AG74" i="1"/>
  <c r="AM74" i="1" s="1"/>
  <c r="AG50" i="1"/>
  <c r="AM50" i="1" s="1"/>
  <c r="V51" i="1" s="1"/>
  <c r="W61" i="1" s="1"/>
  <c r="AG30" i="1"/>
  <c r="AM30" i="1" s="1"/>
  <c r="AG7" i="1"/>
  <c r="AM7" i="1" s="1"/>
  <c r="V8" i="1" s="1"/>
  <c r="V75" i="1" l="1"/>
  <c r="W85" i="1" s="1"/>
  <c r="X190" i="1"/>
  <c r="AG148" i="1"/>
  <c r="W129" i="1"/>
  <c r="W110" i="1"/>
  <c r="AD57" i="1"/>
  <c r="AD37" i="1"/>
  <c r="AA11" i="1"/>
  <c r="X152" i="1"/>
  <c r="X171" i="1"/>
  <c r="AE167" i="1"/>
  <c r="AD125" i="1"/>
  <c r="AD106" i="1"/>
  <c r="AE186" i="1"/>
  <c r="AD81" i="1" l="1"/>
  <c r="AB138" i="4"/>
  <c r="AI134" i="4"/>
  <c r="AB124" i="4"/>
  <c r="AJ120" i="4"/>
  <c r="AB112" i="4"/>
  <c r="AK108" i="4"/>
  <c r="AA99" i="4"/>
  <c r="AH95" i="4"/>
  <c r="AC82" i="4"/>
  <c r="Z82" i="4"/>
  <c r="AJ78" i="4"/>
  <c r="AG78" i="4"/>
  <c r="AA67" i="4"/>
  <c r="AH63" i="4"/>
  <c r="AA52" i="4"/>
  <c r="AH48" i="4"/>
  <c r="AA33" i="4"/>
  <c r="AH29" i="4"/>
  <c r="Y15" i="4"/>
  <c r="V15" i="4"/>
  <c r="AE11" i="4"/>
  <c r="AE138" i="4"/>
  <c r="Y134" i="4"/>
  <c r="V134" i="4"/>
  <c r="AF134" i="4"/>
  <c r="AE124" i="4"/>
  <c r="Y120" i="4"/>
  <c r="V120" i="4"/>
  <c r="Y124" i="4"/>
  <c r="AG112" i="4"/>
  <c r="AA108" i="4"/>
  <c r="X108" i="4"/>
  <c r="AH108" i="4"/>
  <c r="AD99" i="4"/>
  <c r="Y95" i="4"/>
  <c r="V95" i="4"/>
  <c r="X99" i="4"/>
  <c r="AF82" i="4"/>
  <c r="X78" i="4"/>
  <c r="U78" i="4"/>
  <c r="W82" i="4"/>
  <c r="AD67" i="4"/>
  <c r="Y63" i="4"/>
  <c r="V63" i="4"/>
  <c r="X67" i="4"/>
  <c r="AD52" i="4"/>
  <c r="Y48" i="4"/>
  <c r="V48" i="4"/>
  <c r="AE48" i="4"/>
  <c r="AD33" i="4"/>
  <c r="Y29" i="4"/>
  <c r="V29" i="4"/>
  <c r="X33" i="4"/>
  <c r="AB15" i="4"/>
  <c r="Y11" i="4"/>
  <c r="V11" i="4"/>
  <c r="AB11" i="4"/>
  <c r="AK48" i="4" l="1"/>
  <c r="AL134" i="4"/>
  <c r="AI82" i="4"/>
  <c r="AG33" i="4"/>
  <c r="AG67" i="4"/>
  <c r="AH124" i="4"/>
  <c r="AG99" i="4"/>
  <c r="AN108" i="4"/>
  <c r="AE15" i="4"/>
  <c r="AH11" i="4"/>
  <c r="AF120" i="4"/>
  <c r="AM120" i="4" s="1"/>
  <c r="AE63" i="4"/>
  <c r="AK63" i="4" s="1"/>
  <c r="AD78" i="4"/>
  <c r="AM78" i="4" s="1"/>
  <c r="Y138" i="4"/>
  <c r="AH138" i="4" s="1"/>
  <c r="AE29" i="4"/>
  <c r="AK29" i="4" s="1"/>
  <c r="X52" i="4"/>
  <c r="AG52" i="4" s="1"/>
  <c r="AE95" i="4"/>
  <c r="AK95" i="4" s="1"/>
  <c r="Y112" i="4"/>
  <c r="AJ112" i="4" s="1"/>
  <c r="AE15" i="1"/>
  <c r="AH11" i="1"/>
  <c r="AE11" i="1"/>
  <c r="X11" i="1"/>
  <c r="AG41" i="1"/>
  <c r="X37" i="1"/>
  <c r="U37" i="1"/>
  <c r="AG61" i="1"/>
  <c r="X57" i="1"/>
  <c r="U57" i="1"/>
  <c r="AG85" i="1"/>
  <c r="X81" i="1"/>
  <c r="U81" i="1"/>
  <c r="AJ110" i="1"/>
  <c r="X106" i="1"/>
  <c r="U106" i="1"/>
  <c r="X125" i="1"/>
  <c r="AG129" i="1"/>
  <c r="U125" i="1"/>
  <c r="U186" i="1"/>
  <c r="X186" i="1"/>
  <c r="AH190" i="1"/>
  <c r="AH171" i="1"/>
  <c r="X167" i="1"/>
  <c r="U167" i="1"/>
  <c r="AJ152" i="1"/>
  <c r="Z148" i="1"/>
  <c r="W148" i="1"/>
  <c r="X182" i="1" l="1"/>
  <c r="U182" i="1"/>
  <c r="X163" i="1"/>
  <c r="U163" i="1"/>
  <c r="AC163" i="1" s="1"/>
  <c r="AB171" i="1" s="1"/>
  <c r="AK171" i="1" s="1"/>
  <c r="X144" i="1"/>
  <c r="U144" i="1"/>
  <c r="AC144" i="1" s="1"/>
  <c r="AK148" i="1" s="1"/>
  <c r="X121" i="1"/>
  <c r="U121" i="1"/>
  <c r="X102" i="1"/>
  <c r="U102" i="1"/>
  <c r="X101" i="1"/>
  <c r="U101" i="1"/>
  <c r="X77" i="1"/>
  <c r="U77" i="1"/>
  <c r="AC77" i="1" s="1"/>
  <c r="AA85" i="1" s="1"/>
  <c r="X53" i="1"/>
  <c r="U53" i="1"/>
  <c r="X33" i="1"/>
  <c r="U33" i="1"/>
  <c r="AC101" i="1" l="1"/>
  <c r="AJ85" i="1"/>
  <c r="AC102" i="1"/>
  <c r="AB152" i="1"/>
  <c r="AM152" i="1" s="1"/>
  <c r="AC182" i="1"/>
  <c r="AI186" i="1" s="1"/>
  <c r="AO186" i="1" s="1"/>
  <c r="AI167" i="1"/>
  <c r="AO167" i="1" s="1"/>
  <c r="AC121" i="1"/>
  <c r="AA129" i="1" s="1"/>
  <c r="AJ129" i="1" s="1"/>
  <c r="AC53" i="1"/>
  <c r="AH57" i="1" s="1"/>
  <c r="AN57" i="1" s="1"/>
  <c r="AH81" i="1"/>
  <c r="AN81" i="1" s="1"/>
  <c r="AC33" i="1"/>
  <c r="U15" i="1"/>
  <c r="AB15" i="1"/>
  <c r="Y15" i="1"/>
  <c r="U11" i="1"/>
  <c r="AK11" i="1" s="1"/>
  <c r="AH125" i="1" l="1"/>
  <c r="AN125" i="1" s="1"/>
  <c r="AH15" i="1"/>
  <c r="AB190" i="1"/>
  <c r="AK190" i="1" s="1"/>
  <c r="AQ148" i="1"/>
  <c r="AD110" i="1"/>
  <c r="AK106" i="1"/>
  <c r="AH106" i="1"/>
  <c r="AQ106" i="1" s="1"/>
  <c r="AA110" i="1"/>
  <c r="AA61" i="1"/>
  <c r="AJ61" i="1" s="1"/>
  <c r="AA41" i="1"/>
  <c r="AJ41" i="1" s="1"/>
  <c r="AH37" i="1"/>
  <c r="AN37" i="1" s="1"/>
  <c r="AM110" i="1" l="1"/>
</calcChain>
</file>

<file path=xl/sharedStrings.xml><?xml version="1.0" encoding="utf-8"?>
<sst xmlns="http://schemas.openxmlformats.org/spreadsheetml/2006/main" count="620" uniqueCount="78">
  <si>
    <t>d</t>
  </si>
  <si>
    <t>P =</t>
  </si>
  <si>
    <t>KN</t>
  </si>
  <si>
    <t>h=</t>
  </si>
  <si>
    <t>m</t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</si>
  <si>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</si>
  <si>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h / ( E * A )</t>
    </r>
  </si>
  <si>
    <t>*</t>
  </si>
  <si>
    <t xml:space="preserve"> / (</t>
  </si>
  <si>
    <t>) =</t>
  </si>
  <si>
    <t>en büyük yer değiştirme</t>
  </si>
  <si>
    <t>rijitlik</t>
  </si>
  <si>
    <t>k = E * A / h</t>
  </si>
  <si>
    <t>k =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</si>
  <si>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</t>
    </r>
  </si>
  <si>
    <t>=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</si>
  <si>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</t>
    </r>
  </si>
  <si>
    <r>
      <t>dm</t>
    </r>
    <r>
      <rPr>
        <vertAlign val="superscript"/>
        <sz val="8"/>
        <color theme="1"/>
        <rFont val="Arial"/>
        <family val="2"/>
        <charset val="162"/>
      </rPr>
      <t>4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</si>
  <si>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</si>
  <si>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r>
      <rPr>
        <vertAlign val="superscript"/>
        <sz val="8"/>
        <color theme="1"/>
        <rFont val="Arial"/>
        <family val="2"/>
        <charset val="162"/>
      </rPr>
      <t xml:space="preserve">3  </t>
    </r>
    <r>
      <rPr>
        <sz val="8"/>
        <color theme="1"/>
        <rFont val="Arial"/>
        <family val="2"/>
        <charset val="162"/>
      </rPr>
      <t>*  /  (</t>
    </r>
  </si>
  <si>
    <r>
      <t xml:space="preserve">k = 3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h</t>
    </r>
    <r>
      <rPr>
        <vertAlign val="superscript"/>
        <sz val="8"/>
        <color theme="1"/>
        <rFont val="Arial"/>
        <family val="2"/>
        <charset val="162"/>
      </rPr>
      <t>3</t>
    </r>
  </si>
  <si>
    <t xml:space="preserve"> /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</si>
  <si>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=</t>
    </r>
  </si>
  <si>
    <t>atalet momenti</t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</si>
  <si>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( 12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</si>
  <si>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r>
      <t xml:space="preserve">k = 12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h</t>
    </r>
    <r>
      <rPr>
        <vertAlign val="superscript"/>
        <sz val="8"/>
        <color theme="1"/>
        <rFont val="Arial"/>
        <family val="2"/>
        <charset val="162"/>
      </rPr>
      <t>3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</si>
  <si>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w * h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( 8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</si>
  <si>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t>w =</t>
  </si>
  <si>
    <t>KN/m</t>
  </si>
  <si>
    <r>
      <t xml:space="preserve">k = 8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h</t>
    </r>
    <r>
      <rPr>
        <vertAlign val="superscript"/>
        <sz val="8"/>
        <color theme="1"/>
        <rFont val="Arial"/>
        <family val="2"/>
        <charset val="162"/>
      </rPr>
      <t>3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</si>
  <si>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1=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</si>
  <si>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2=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</si>
  <si>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( 12 * E *( 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1 +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2 ) )</t>
    </r>
  </si>
  <si>
    <r>
      <rPr>
        <vertAlign val="superscript"/>
        <sz val="8"/>
        <color theme="1"/>
        <rFont val="Arial"/>
        <family val="2"/>
        <charset val="162"/>
      </rPr>
      <t xml:space="preserve">3  </t>
    </r>
    <r>
      <rPr>
        <sz val="8"/>
        <color theme="1"/>
        <rFont val="Arial"/>
        <family val="2"/>
        <charset val="162"/>
      </rPr>
      <t xml:space="preserve">  /  (</t>
    </r>
  </si>
  <si>
    <t>* (</t>
  </si>
  <si>
    <t>+</t>
  </si>
  <si>
    <t>) *</t>
  </si>
  <si>
    <r>
      <t xml:space="preserve">k = 12 * E * (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1 +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2 ) / h</t>
    </r>
    <r>
      <rPr>
        <vertAlign val="superscript"/>
        <sz val="8"/>
        <color theme="1"/>
        <rFont val="Arial"/>
        <family val="2"/>
        <charset val="162"/>
      </rPr>
      <t>3</t>
    </r>
  </si>
  <si>
    <t>L=</t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</si>
  <si>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( 48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</si>
  <si>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r>
      <t xml:space="preserve">k = 48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L</t>
    </r>
    <r>
      <rPr>
        <vertAlign val="superscript"/>
        <sz val="8"/>
        <color theme="1"/>
        <rFont val="Arial"/>
        <family val="2"/>
        <charset val="162"/>
      </rPr>
      <t>3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</si>
  <si>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5 * w * L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</si>
  <si>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r>
      <rPr>
        <vertAlign val="superscript"/>
        <sz val="8"/>
        <color theme="1"/>
        <rFont val="Arial"/>
        <family val="2"/>
        <charset val="162"/>
      </rPr>
      <t xml:space="preserve">4  </t>
    </r>
    <r>
      <rPr>
        <sz val="8"/>
        <color theme="1"/>
        <rFont val="Arial"/>
        <family val="2"/>
        <charset val="162"/>
      </rPr>
      <t xml:space="preserve">  /  (</t>
    </r>
  </si>
  <si>
    <r>
      <t xml:space="preserve">k =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( 5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</t>
    </r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</si>
  <si>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)=</t>
    </r>
  </si>
  <si>
    <r>
      <t xml:space="preserve">k = 192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L</t>
    </r>
    <r>
      <rPr>
        <vertAlign val="superscript"/>
        <sz val="8"/>
        <color theme="1"/>
        <rFont val="Arial"/>
        <family val="2"/>
        <charset val="162"/>
      </rPr>
      <t>3</t>
    </r>
  </si>
  <si>
    <r>
      <t xml:space="preserve">k =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L</t>
    </r>
    <r>
      <rPr>
        <vertAlign val="superscript"/>
        <sz val="8"/>
        <color theme="1"/>
        <rFont val="Arial"/>
        <family val="2"/>
        <charset val="162"/>
      </rPr>
      <t>3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</si>
  <si>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w * L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( 384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</si>
  <si>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r>
      <rPr>
        <vertAlign val="superscript"/>
        <sz val="8"/>
        <color theme="1"/>
        <rFont val="Arial"/>
        <family val="2"/>
        <charset val="162"/>
      </rPr>
      <t xml:space="preserve">4  </t>
    </r>
    <r>
      <rPr>
        <sz val="8"/>
        <color theme="1"/>
        <rFont val="Arial"/>
        <family val="2"/>
        <charset val="162"/>
      </rPr>
      <t>*  /  (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</si>
  <si>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( 192 *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)</t>
    </r>
  </si>
  <si>
    <t>dikkat sadece sarı hücrelere rakam giriniz.</t>
  </si>
  <si>
    <t>E=</t>
  </si>
  <si>
    <t>cm</t>
  </si>
  <si>
    <t xml:space="preserve"> / </t>
  </si>
  <si>
    <t>beton elastisite modülü</t>
  </si>
  <si>
    <t>beton sınıfı :</t>
  </si>
  <si>
    <t>cm²</t>
  </si>
  <si>
    <r>
      <t>cm</t>
    </r>
    <r>
      <rPr>
        <vertAlign val="superscript"/>
        <sz val="8"/>
        <color theme="1"/>
        <rFont val="Arial"/>
        <family val="2"/>
        <charset val="162"/>
      </rPr>
      <t>4</t>
    </r>
  </si>
  <si>
    <r>
      <t xml:space="preserve">profil enkesit alanı </t>
    </r>
    <r>
      <rPr>
        <b/>
        <sz val="8"/>
        <color theme="1"/>
        <rFont val="Arial"/>
        <family val="2"/>
        <charset val="162"/>
      </rPr>
      <t>A</t>
    </r>
    <r>
      <rPr>
        <sz val="8"/>
        <color theme="1"/>
        <rFont val="Arial"/>
        <family val="2"/>
        <charset val="162"/>
      </rPr>
      <t xml:space="preserve"> =</t>
    </r>
  </si>
  <si>
    <t>))=</t>
  </si>
  <si>
    <t>) /</t>
  </si>
  <si>
    <t>çelik elastisite modülü</t>
  </si>
  <si>
    <r>
      <rPr>
        <b/>
        <sz val="12"/>
        <color rgb="FF7030A0"/>
        <rFont val="Arial"/>
        <family val="2"/>
        <charset val="162"/>
      </rPr>
      <t>ÇELİK</t>
    </r>
    <r>
      <rPr>
        <b/>
        <sz val="12"/>
        <color theme="9" tint="-0.499984740745262"/>
        <rFont val="Arial"/>
        <family val="2"/>
        <charset val="162"/>
      </rPr>
      <t xml:space="preserve"> ÇEŞİTLİ SİSTEMLERİN YERDEĞİŞTİRME VE RİJİTLİK DEĞERLERİ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</si>
  <si>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r>
      <rPr>
        <b/>
        <sz val="12"/>
        <color rgb="FF7030A0"/>
        <rFont val="Arial"/>
        <family val="2"/>
        <charset val="162"/>
      </rPr>
      <t xml:space="preserve">BETONARME </t>
    </r>
    <r>
      <rPr>
        <b/>
        <sz val="12"/>
        <color theme="9" tint="-0.499984740745262"/>
        <rFont val="Arial"/>
        <family val="2"/>
        <charset val="162"/>
      </rPr>
      <t>ÇEŞİTLİ SİSTEMLERİN YERDEĞİŞTİRME VE RİJİTLİK DEĞERLERİ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</si>
  <si>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t>KN/cm²</t>
  </si>
  <si>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Arial"/>
        <family val="2"/>
        <charset val="162"/>
      </rPr>
      <t>2</t>
    </r>
  </si>
  <si>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Arial"/>
        <family val="2"/>
        <charset val="162"/>
      </rPr>
      <t>1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</si>
  <si>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= P * 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( 12 * E * ( 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1 +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2 ) )</t>
    </r>
  </si>
  <si>
    <r>
      <t xml:space="preserve">Ec = 3250 * </t>
    </r>
    <r>
      <rPr>
        <sz val="8"/>
        <rFont val="Symbol"/>
        <family val="1"/>
        <charset val="2"/>
      </rPr>
      <t>Ö</t>
    </r>
    <r>
      <rPr>
        <sz val="8"/>
        <rFont val="Arial"/>
        <family val="2"/>
        <charset val="162"/>
      </rPr>
      <t xml:space="preserve"> ( fck ) + 14000 =</t>
    </r>
  </si>
  <si>
    <t>)+</t>
  </si>
  <si>
    <t>(N/mm²)(Mpa.)</t>
  </si>
  <si>
    <t>C</t>
  </si>
  <si>
    <r>
      <t xml:space="preserve"> 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</t>
    </r>
  </si>
  <si>
    <t>Ec =</t>
  </si>
  <si>
    <r>
      <t xml:space="preserve">profil enkesit atalet momenti    </t>
    </r>
    <r>
      <rPr>
        <b/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</t>
    </r>
  </si>
  <si>
    <r>
      <t xml:space="preserve">profil enkesit atalet momenti  </t>
    </r>
    <r>
      <rPr>
        <b/>
        <sz val="8"/>
        <color theme="1"/>
        <rFont val="Symbol"/>
        <family val="1"/>
        <charset val="2"/>
      </rPr>
      <t>I</t>
    </r>
    <r>
      <rPr>
        <b/>
        <sz val="8"/>
        <color theme="1"/>
        <rFont val="Arial"/>
        <family val="2"/>
        <charset val="162"/>
      </rPr>
      <t xml:space="preserve">1 </t>
    </r>
    <r>
      <rPr>
        <sz val="8"/>
        <color theme="1"/>
        <rFont val="Arial"/>
        <family val="2"/>
        <charset val="162"/>
      </rPr>
      <t>=</t>
    </r>
  </si>
  <si>
    <r>
      <t xml:space="preserve">profil enkesit atalet momenti  </t>
    </r>
    <r>
      <rPr>
        <b/>
        <sz val="8"/>
        <color theme="1"/>
        <rFont val="Symbol"/>
        <family val="1"/>
        <charset val="2"/>
      </rPr>
      <t>I</t>
    </r>
    <r>
      <rPr>
        <b/>
        <sz val="8"/>
        <color theme="1"/>
        <rFont val="Arial"/>
        <family val="2"/>
        <charset val="162"/>
      </rPr>
      <t xml:space="preserve">2 </t>
    </r>
    <r>
      <rPr>
        <sz val="8"/>
        <color theme="1"/>
        <rFont val="Arial"/>
        <family val="2"/>
        <charset val="162"/>
      </rPr>
      <t>=</t>
    </r>
  </si>
  <si>
    <r>
      <t xml:space="preserve">profil enkesit atalet momenti   </t>
    </r>
    <r>
      <rPr>
        <b/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</si>
</sst>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u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  <font>
      <sz val="8"/>
      <name val="Arial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Symbol"/>
      <family val="1"/>
      <charset val="2"/>
    </font>
    <font>
      <b/>
      <sz val="12"/>
      <color rgb="FF7030A0"/>
      <name val="Arial"/>
      <family val="2"/>
      <charset val="162"/>
    </font>
    <font>
      <sz val="8"/>
      <name val="Arial"/>
      <family val="2"/>
      <charset val="162"/>
    </font>
    <font>
      <sz val="8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1" fillId="0" borderId="0" xfId="0" applyFont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vertical="center"/>
      <protection hidden="1"/>
    </xf>
    <xf numFmtId="0" fontId="5" fillId="0" borderId="20" xfId="0" applyFont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22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23" xfId="0" applyFont="1" applyBorder="1" applyAlignment="1" applyProtection="1">
      <alignment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5" fillId="0" borderId="25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3" borderId="11" xfId="0" applyFont="1" applyFill="1" applyBorder="1" applyAlignment="1" applyProtection="1">
      <alignment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0" fontId="5" fillId="4" borderId="12" xfId="0" applyFont="1" applyFill="1" applyBorder="1" applyAlignment="1" applyProtection="1">
      <alignment vertical="center"/>
      <protection hidden="1"/>
    </xf>
    <xf numFmtId="0" fontId="5" fillId="4" borderId="13" xfId="0" applyFont="1" applyFill="1" applyBorder="1" applyAlignment="1" applyProtection="1">
      <alignment vertical="center"/>
      <protection hidden="1"/>
    </xf>
    <xf numFmtId="0" fontId="5" fillId="4" borderId="14" xfId="0" applyFont="1" applyFill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3" borderId="8" xfId="0" applyFont="1" applyFill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textRotation="90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textRotation="90"/>
      <protection locked="0"/>
    </xf>
    <xf numFmtId="164" fontId="5" fillId="0" borderId="0" xfId="0" applyNumberFormat="1" applyFont="1" applyBorder="1" applyAlignment="1" applyProtection="1">
      <alignment horizontal="center" vertical="center"/>
      <protection hidden="1"/>
    </xf>
    <xf numFmtId="0" fontId="9" fillId="5" borderId="24" xfId="0" applyFont="1" applyFill="1" applyBorder="1" applyAlignment="1" applyProtection="1">
      <alignment horizontal="center" vertical="center" wrapText="1"/>
      <protection hidden="1"/>
    </xf>
    <xf numFmtId="0" fontId="9" fillId="5" borderId="24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</xdr:colOff>
      <xdr:row>9</xdr:row>
      <xdr:rowOff>3810</xdr:rowOff>
    </xdr:from>
    <xdr:to>
      <xdr:col>15</xdr:col>
      <xdr:colOff>186690</xdr:colOff>
      <xdr:row>9</xdr:row>
      <xdr:rowOff>3810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670810" y="1535430"/>
          <a:ext cx="373380" cy="0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54475</xdr:colOff>
      <xdr:row>7</xdr:row>
      <xdr:rowOff>73525</xdr:rowOff>
    </xdr:from>
    <xdr:to>
      <xdr:col>16</xdr:col>
      <xdr:colOff>185555</xdr:colOff>
      <xdr:row>17</xdr:row>
      <xdr:rowOff>52205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722653">
          <a:off x="1944235" y="1346065"/>
          <a:ext cx="1304560" cy="1274080"/>
        </a:xfrm>
        <a:prstGeom prst="arc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19050</xdr:colOff>
      <xdr:row>7</xdr:row>
      <xdr:rowOff>68580</xdr:rowOff>
    </xdr:from>
    <xdr:to>
      <xdr:col>19</xdr:col>
      <xdr:colOff>150130</xdr:colOff>
      <xdr:row>17</xdr:row>
      <xdr:rowOff>47260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3438574">
          <a:off x="2495550" y="1325880"/>
          <a:ext cx="1274080" cy="1304560"/>
        </a:xfrm>
        <a:prstGeom prst="arc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53340</xdr:colOff>
      <xdr:row>7</xdr:row>
      <xdr:rowOff>125730</xdr:rowOff>
    </xdr:from>
    <xdr:to>
      <xdr:col>18</xdr:col>
      <xdr:colOff>41910</xdr:colOff>
      <xdr:row>7</xdr:row>
      <xdr:rowOff>125730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01340" y="1383030"/>
          <a:ext cx="36957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64770</xdr:colOff>
      <xdr:row>9</xdr:row>
      <xdr:rowOff>0</xdr:rowOff>
    </xdr:from>
    <xdr:to>
      <xdr:col>18</xdr:col>
      <xdr:colOff>38100</xdr:colOff>
      <xdr:row>9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112770" y="1531620"/>
          <a:ext cx="3543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</xdr:row>
      <xdr:rowOff>80010</xdr:rowOff>
    </xdr:from>
    <xdr:to>
      <xdr:col>18</xdr:col>
      <xdr:colOff>0</xdr:colOff>
      <xdr:row>9</xdr:row>
      <xdr:rowOff>41910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429000" y="1337310"/>
          <a:ext cx="0" cy="2362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167640</xdr:colOff>
      <xdr:row>7</xdr:row>
      <xdr:rowOff>99060</xdr:rowOff>
    </xdr:from>
    <xdr:to>
      <xdr:col>18</xdr:col>
      <xdr:colOff>26670</xdr:colOff>
      <xdr:row>8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3406140" y="1356360"/>
          <a:ext cx="49530" cy="5715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167640</xdr:colOff>
      <xdr:row>8</xdr:row>
      <xdr:rowOff>106680</xdr:rowOff>
    </xdr:from>
    <xdr:to>
      <xdr:col>18</xdr:col>
      <xdr:colOff>26670</xdr:colOff>
      <xdr:row>9</xdr:row>
      <xdr:rowOff>26670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3406140" y="1501140"/>
          <a:ext cx="49530" cy="5715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118110</xdr:colOff>
      <xdr:row>8</xdr:row>
      <xdr:rowOff>0</xdr:rowOff>
    </xdr:from>
    <xdr:to>
      <xdr:col>13</xdr:col>
      <xdr:colOff>148590</xdr:colOff>
      <xdr:row>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2213610" y="1394460"/>
          <a:ext cx="4114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186690</xdr:colOff>
      <xdr:row>7</xdr:row>
      <xdr:rowOff>72390</xdr:rowOff>
    </xdr:from>
    <xdr:to>
      <xdr:col>11</xdr:col>
      <xdr:colOff>186690</xdr:colOff>
      <xdr:row>16</xdr:row>
      <xdr:rowOff>64770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282190" y="1329690"/>
          <a:ext cx="0" cy="11887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16</xdr:row>
      <xdr:rowOff>3810</xdr:rowOff>
    </xdr:from>
    <xdr:to>
      <xdr:col>13</xdr:col>
      <xdr:colOff>129540</xdr:colOff>
      <xdr:row>16</xdr:row>
      <xdr:rowOff>3810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2228850" y="2457450"/>
          <a:ext cx="3771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</xdr:colOff>
      <xdr:row>7</xdr:row>
      <xdr:rowOff>99060</xdr:rowOff>
    </xdr:from>
    <xdr:to>
      <xdr:col>12</xdr:col>
      <xdr:colOff>30480</xdr:colOff>
      <xdr:row>8</xdr:row>
      <xdr:rowOff>34290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2251710" y="1356360"/>
          <a:ext cx="6477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15</xdr:row>
      <xdr:rowOff>102870</xdr:rowOff>
    </xdr:from>
    <xdr:to>
      <xdr:col>12</xdr:col>
      <xdr:colOff>26670</xdr:colOff>
      <xdr:row>16</xdr:row>
      <xdr:rowOff>38100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2247900" y="2419350"/>
          <a:ext cx="6477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186690</xdr:colOff>
      <xdr:row>5</xdr:row>
      <xdr:rowOff>0</xdr:rowOff>
    </xdr:from>
    <xdr:to>
      <xdr:col>15</xdr:col>
      <xdr:colOff>1905</xdr:colOff>
      <xdr:row>8</xdr:row>
      <xdr:rowOff>7620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853690" y="998220"/>
          <a:ext cx="5715" cy="40386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182880</xdr:colOff>
      <xdr:row>25</xdr:row>
      <xdr:rowOff>0</xdr:rowOff>
    </xdr:from>
    <xdr:to>
      <xdr:col>13</xdr:col>
      <xdr:colOff>186690</xdr:colOff>
      <xdr:row>25</xdr:row>
      <xdr:rowOff>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278380" y="416052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</xdr:colOff>
      <xdr:row>24</xdr:row>
      <xdr:rowOff>76200</xdr:rowOff>
    </xdr:from>
    <xdr:to>
      <xdr:col>18</xdr:col>
      <xdr:colOff>3810</xdr:colOff>
      <xdr:row>33</xdr:row>
      <xdr:rowOff>53340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3432810" y="4099560"/>
          <a:ext cx="0" cy="1219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24</xdr:row>
      <xdr:rowOff>102870</xdr:rowOff>
    </xdr:from>
    <xdr:to>
      <xdr:col>18</xdr:col>
      <xdr:colOff>38100</xdr:colOff>
      <xdr:row>25</xdr:row>
      <xdr:rowOff>30480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>
          <a:off x="3402330" y="412623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32</xdr:row>
      <xdr:rowOff>114300</xdr:rowOff>
    </xdr:from>
    <xdr:to>
      <xdr:col>18</xdr:col>
      <xdr:colOff>34290</xdr:colOff>
      <xdr:row>33</xdr:row>
      <xdr:rowOff>41910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3398520" y="5227320"/>
          <a:ext cx="6477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</xdr:colOff>
      <xdr:row>25</xdr:row>
      <xdr:rowOff>0</xdr:rowOff>
    </xdr:from>
    <xdr:to>
      <xdr:col>18</xdr:col>
      <xdr:colOff>64770</xdr:colOff>
      <xdr:row>25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2891790" y="4160520"/>
          <a:ext cx="601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</xdr:colOff>
      <xdr:row>33</xdr:row>
      <xdr:rowOff>3810</xdr:rowOff>
    </xdr:from>
    <xdr:to>
      <xdr:col>18</xdr:col>
      <xdr:colOff>49530</xdr:colOff>
      <xdr:row>33</xdr:row>
      <xdr:rowOff>3810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3078480" y="526923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187775</xdr:colOff>
      <xdr:row>23</xdr:row>
      <xdr:rowOff>124651</xdr:rowOff>
    </xdr:from>
    <xdr:to>
      <xdr:col>20</xdr:col>
      <xdr:colOff>165134</xdr:colOff>
      <xdr:row>36</xdr:row>
      <xdr:rowOff>0</xdr:rowOff>
    </xdr:to>
    <xdr:sp macro="" textlink="">
      <xdr:nvSpPr>
        <xdr:cNvPr id="33" name="Arc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5857701">
          <a:off x="2509540" y="3655046"/>
          <a:ext cx="1620329" cy="1310859"/>
        </a:xfrm>
        <a:prstGeom prst="arc">
          <a:avLst>
            <a:gd name="adj1" fmla="val 16200000"/>
            <a:gd name="adj2" fmla="val 20173915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187873</xdr:colOff>
      <xdr:row>24</xdr:row>
      <xdr:rowOff>87627</xdr:rowOff>
    </xdr:from>
    <xdr:to>
      <xdr:col>21</xdr:col>
      <xdr:colOff>165232</xdr:colOff>
      <xdr:row>36</xdr:row>
      <xdr:rowOff>0</xdr:rowOff>
    </xdr:to>
    <xdr:sp macro="" textlink="">
      <xdr:nvSpPr>
        <xdr:cNvPr id="34" name="Arc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5857701">
          <a:off x="2746396" y="3701304"/>
          <a:ext cx="1527813" cy="1310859"/>
        </a:xfrm>
        <a:prstGeom prst="arc">
          <a:avLst>
            <a:gd name="adj1" fmla="val 16200000"/>
            <a:gd name="adj2" fmla="val 19844603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79657</xdr:colOff>
      <xdr:row>24</xdr:row>
      <xdr:rowOff>128382</xdr:rowOff>
    </xdr:from>
    <xdr:to>
      <xdr:col>16</xdr:col>
      <xdr:colOff>34290</xdr:colOff>
      <xdr:row>25</xdr:row>
      <xdr:rowOff>125320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>
          <a:stCxn id="33" idx="2"/>
        </xdr:cNvCxnSpPr>
      </xdr:nvCxnSpPr>
      <xdr:spPr>
        <a:xfrm>
          <a:off x="2937157" y="3633582"/>
          <a:ext cx="145133" cy="126478"/>
        </a:xfrm>
        <a:prstGeom prst="line">
          <a:avLst/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22</xdr:row>
      <xdr:rowOff>72390</xdr:rowOff>
    </xdr:from>
    <xdr:to>
      <xdr:col>14</xdr:col>
      <xdr:colOff>0</xdr:colOff>
      <xdr:row>24</xdr:row>
      <xdr:rowOff>76200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2667000" y="3836670"/>
          <a:ext cx="0" cy="2628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137160</xdr:colOff>
      <xdr:row>23</xdr:row>
      <xdr:rowOff>3810</xdr:rowOff>
    </xdr:from>
    <xdr:to>
      <xdr:col>15</xdr:col>
      <xdr:colOff>133350</xdr:colOff>
      <xdr:row>23</xdr:row>
      <xdr:rowOff>3810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2613660" y="3379470"/>
          <a:ext cx="3771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76200</xdr:colOff>
      <xdr:row>22</xdr:row>
      <xdr:rowOff>91440</xdr:rowOff>
    </xdr:from>
    <xdr:to>
      <xdr:col>15</xdr:col>
      <xdr:colOff>76200</xdr:colOff>
      <xdr:row>24</xdr:row>
      <xdr:rowOff>125730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2933700" y="3337560"/>
          <a:ext cx="0" cy="2933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22</xdr:row>
      <xdr:rowOff>102870</xdr:rowOff>
    </xdr:from>
    <xdr:to>
      <xdr:col>14</xdr:col>
      <xdr:colOff>30480</xdr:colOff>
      <xdr:row>23</xdr:row>
      <xdr:rowOff>38100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2632710" y="38671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45720</xdr:colOff>
      <xdr:row>22</xdr:row>
      <xdr:rowOff>102870</xdr:rowOff>
    </xdr:from>
    <xdr:to>
      <xdr:col>15</xdr:col>
      <xdr:colOff>110490</xdr:colOff>
      <xdr:row>23</xdr:row>
      <xdr:rowOff>38100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2903220" y="334899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167640</xdr:colOff>
      <xdr:row>22</xdr:row>
      <xdr:rowOff>106680</xdr:rowOff>
    </xdr:from>
    <xdr:to>
      <xdr:col>14</xdr:col>
      <xdr:colOff>26670</xdr:colOff>
      <xdr:row>23</xdr:row>
      <xdr:rowOff>26670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2644140" y="387096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179997</xdr:colOff>
      <xdr:row>42</xdr:row>
      <xdr:rowOff>3810</xdr:rowOff>
    </xdr:from>
    <xdr:to>
      <xdr:col>15</xdr:col>
      <xdr:colOff>148590</xdr:colOff>
      <xdr:row>50</xdr:row>
      <xdr:rowOff>0</xdr:rowOff>
    </xdr:to>
    <xdr:sp macro="" textlink="">
      <xdr:nvSpPr>
        <xdr:cNvPr id="53" name="Freeform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656497" y="7136130"/>
          <a:ext cx="540093" cy="1062990"/>
        </a:xfrm>
        <a:custGeom>
          <a:avLst/>
          <a:gdLst>
            <a:gd name="connsiteX0" fmla="*/ 6693 w 540093"/>
            <a:gd name="connsiteY0" fmla="*/ 1040130 h 1040130"/>
            <a:gd name="connsiteX1" fmla="*/ 10503 w 540093"/>
            <a:gd name="connsiteY1" fmla="*/ 735330 h 1040130"/>
            <a:gd name="connsiteX2" fmla="*/ 105753 w 540093"/>
            <a:gd name="connsiteY2" fmla="*/ 537210 h 1040130"/>
            <a:gd name="connsiteX3" fmla="*/ 448653 w 540093"/>
            <a:gd name="connsiteY3" fmla="*/ 388620 h 1040130"/>
            <a:gd name="connsiteX4" fmla="*/ 540093 w 540093"/>
            <a:gd name="connsiteY4" fmla="*/ 0 h 1040130"/>
            <a:gd name="connsiteX5" fmla="*/ 540093 w 540093"/>
            <a:gd name="connsiteY5" fmla="*/ 0 h 1040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40093" h="1040130">
              <a:moveTo>
                <a:pt x="6693" y="1040130"/>
              </a:moveTo>
              <a:cubicBezTo>
                <a:pt x="343" y="929640"/>
                <a:pt x="-6007" y="819150"/>
                <a:pt x="10503" y="735330"/>
              </a:cubicBezTo>
              <a:cubicBezTo>
                <a:pt x="27013" y="651510"/>
                <a:pt x="32728" y="594995"/>
                <a:pt x="105753" y="537210"/>
              </a:cubicBezTo>
              <a:cubicBezTo>
                <a:pt x="178778" y="479425"/>
                <a:pt x="376263" y="478155"/>
                <a:pt x="448653" y="388620"/>
              </a:cubicBezTo>
              <a:cubicBezTo>
                <a:pt x="521043" y="299085"/>
                <a:pt x="540093" y="0"/>
                <a:pt x="540093" y="0"/>
              </a:cubicBezTo>
              <a:lnTo>
                <a:pt x="540093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953</xdr:colOff>
      <xdr:row>42</xdr:row>
      <xdr:rowOff>0</xdr:rowOff>
    </xdr:from>
    <xdr:to>
      <xdr:col>16</xdr:col>
      <xdr:colOff>175260</xdr:colOff>
      <xdr:row>49</xdr:row>
      <xdr:rowOff>133350</xdr:rowOff>
    </xdr:to>
    <xdr:sp macro="" textlink="">
      <xdr:nvSpPr>
        <xdr:cNvPr id="54" name="Freeform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858453" y="7132320"/>
          <a:ext cx="555307" cy="1062990"/>
        </a:xfrm>
        <a:custGeom>
          <a:avLst/>
          <a:gdLst>
            <a:gd name="connsiteX0" fmla="*/ 2857 w 555307"/>
            <a:gd name="connsiteY0" fmla="*/ 1040130 h 1040130"/>
            <a:gd name="connsiteX1" fmla="*/ 2857 w 555307"/>
            <a:gd name="connsiteY1" fmla="*/ 899160 h 1040130"/>
            <a:gd name="connsiteX2" fmla="*/ 25717 w 555307"/>
            <a:gd name="connsiteY2" fmla="*/ 762000 h 1040130"/>
            <a:gd name="connsiteX3" fmla="*/ 254317 w 555307"/>
            <a:gd name="connsiteY3" fmla="*/ 643890 h 1040130"/>
            <a:gd name="connsiteX4" fmla="*/ 402907 w 555307"/>
            <a:gd name="connsiteY4" fmla="*/ 563880 h 1040130"/>
            <a:gd name="connsiteX5" fmla="*/ 486727 w 555307"/>
            <a:gd name="connsiteY5" fmla="*/ 415290 h 1040130"/>
            <a:gd name="connsiteX6" fmla="*/ 521017 w 555307"/>
            <a:gd name="connsiteY6" fmla="*/ 255270 h 1040130"/>
            <a:gd name="connsiteX7" fmla="*/ 547687 w 555307"/>
            <a:gd name="connsiteY7" fmla="*/ 110490 h 1040130"/>
            <a:gd name="connsiteX8" fmla="*/ 555307 w 555307"/>
            <a:gd name="connsiteY8" fmla="*/ 0 h 1040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5307" h="1040130">
              <a:moveTo>
                <a:pt x="2857" y="1040130"/>
              </a:moveTo>
              <a:cubicBezTo>
                <a:pt x="952" y="992822"/>
                <a:pt x="-953" y="945515"/>
                <a:pt x="2857" y="899160"/>
              </a:cubicBezTo>
              <a:cubicBezTo>
                <a:pt x="6667" y="852805"/>
                <a:pt x="-16193" y="804545"/>
                <a:pt x="25717" y="762000"/>
              </a:cubicBezTo>
              <a:cubicBezTo>
                <a:pt x="67627" y="719455"/>
                <a:pt x="191452" y="676910"/>
                <a:pt x="254317" y="643890"/>
              </a:cubicBezTo>
              <a:cubicBezTo>
                <a:pt x="317182" y="610870"/>
                <a:pt x="364172" y="601980"/>
                <a:pt x="402907" y="563880"/>
              </a:cubicBezTo>
              <a:cubicBezTo>
                <a:pt x="441642" y="525780"/>
                <a:pt x="467042" y="466725"/>
                <a:pt x="486727" y="415290"/>
              </a:cubicBezTo>
              <a:cubicBezTo>
                <a:pt x="506412" y="363855"/>
                <a:pt x="510857" y="306070"/>
                <a:pt x="521017" y="255270"/>
              </a:cubicBezTo>
              <a:cubicBezTo>
                <a:pt x="531177" y="204470"/>
                <a:pt x="541972" y="153035"/>
                <a:pt x="547687" y="110490"/>
              </a:cubicBezTo>
              <a:cubicBezTo>
                <a:pt x="553402" y="67945"/>
                <a:pt x="554354" y="33972"/>
                <a:pt x="555307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19</xdr:col>
      <xdr:colOff>3810</xdr:colOff>
      <xdr:row>41</xdr:row>
      <xdr:rowOff>76200</xdr:rowOff>
    </xdr:from>
    <xdr:to>
      <xdr:col>19</xdr:col>
      <xdr:colOff>3810</xdr:colOff>
      <xdr:row>50</xdr:row>
      <xdr:rowOff>53340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3813810" y="7071360"/>
          <a:ext cx="0" cy="11811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163830</xdr:colOff>
      <xdr:row>41</xdr:row>
      <xdr:rowOff>102870</xdr:rowOff>
    </xdr:from>
    <xdr:to>
      <xdr:col>19</xdr:col>
      <xdr:colOff>38100</xdr:colOff>
      <xdr:row>42</xdr:row>
      <xdr:rowOff>30480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flipH="1">
          <a:off x="3783330" y="709803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49</xdr:row>
      <xdr:rowOff>114300</xdr:rowOff>
    </xdr:from>
    <xdr:to>
      <xdr:col>19</xdr:col>
      <xdr:colOff>34290</xdr:colOff>
      <xdr:row>50</xdr:row>
      <xdr:rowOff>41910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H="1">
          <a:off x="3779520" y="817626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</xdr:colOff>
      <xdr:row>50</xdr:row>
      <xdr:rowOff>3810</xdr:rowOff>
    </xdr:from>
    <xdr:to>
      <xdr:col>19</xdr:col>
      <xdr:colOff>49530</xdr:colOff>
      <xdr:row>50</xdr:row>
      <xdr:rowOff>3810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3112770" y="8202930"/>
          <a:ext cx="7467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30480</xdr:colOff>
      <xdr:row>42</xdr:row>
      <xdr:rowOff>0</xdr:rowOff>
    </xdr:from>
    <xdr:to>
      <xdr:col>19</xdr:col>
      <xdr:colOff>80010</xdr:colOff>
      <xdr:row>42</xdr:row>
      <xdr:rowOff>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3459480" y="7132320"/>
          <a:ext cx="4305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186690</xdr:colOff>
      <xdr:row>41</xdr:row>
      <xdr:rowOff>133350</xdr:rowOff>
    </xdr:from>
    <xdr:to>
      <xdr:col>12</xdr:col>
      <xdr:colOff>0</xdr:colOff>
      <xdr:row>41</xdr:row>
      <xdr:rowOff>133350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2091690" y="712851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186690</xdr:colOff>
      <xdr:row>38</xdr:row>
      <xdr:rowOff>68580</xdr:rowOff>
    </xdr:from>
    <xdr:to>
      <xdr:col>12</xdr:col>
      <xdr:colOff>186690</xdr:colOff>
      <xdr:row>40</xdr:row>
      <xdr:rowOff>118110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V="1">
          <a:off x="2663190" y="667512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38</xdr:row>
      <xdr:rowOff>125730</xdr:rowOff>
    </xdr:from>
    <xdr:to>
      <xdr:col>16</xdr:col>
      <xdr:colOff>15240</xdr:colOff>
      <xdr:row>38</xdr:row>
      <xdr:rowOff>125730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2609850" y="6732270"/>
          <a:ext cx="6438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148590</xdr:colOff>
      <xdr:row>38</xdr:row>
      <xdr:rowOff>64770</xdr:rowOff>
    </xdr:from>
    <xdr:to>
      <xdr:col>15</xdr:col>
      <xdr:colOff>148590</xdr:colOff>
      <xdr:row>40</xdr:row>
      <xdr:rowOff>118110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3196590" y="6671310"/>
          <a:ext cx="0" cy="3124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38</xdr:row>
      <xdr:rowOff>95250</xdr:rowOff>
    </xdr:from>
    <xdr:to>
      <xdr:col>13</xdr:col>
      <xdr:colOff>26670</xdr:colOff>
      <xdr:row>39</xdr:row>
      <xdr:rowOff>30480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>
          <a:off x="2628900" y="670179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118110</xdr:colOff>
      <xdr:row>38</xdr:row>
      <xdr:rowOff>91440</xdr:rowOff>
    </xdr:from>
    <xdr:to>
      <xdr:col>15</xdr:col>
      <xdr:colOff>182880</xdr:colOff>
      <xdr:row>39</xdr:row>
      <xdr:rowOff>26670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H="1">
          <a:off x="3166110" y="669798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</xdr:colOff>
      <xdr:row>57</xdr:row>
      <xdr:rowOff>76200</xdr:rowOff>
    </xdr:from>
    <xdr:to>
      <xdr:col>18</xdr:col>
      <xdr:colOff>3810</xdr:colOff>
      <xdr:row>66</xdr:row>
      <xdr:rowOff>53340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3432810" y="10005060"/>
          <a:ext cx="0" cy="1219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57</xdr:row>
      <xdr:rowOff>102870</xdr:rowOff>
    </xdr:from>
    <xdr:to>
      <xdr:col>18</xdr:col>
      <xdr:colOff>38100</xdr:colOff>
      <xdr:row>58</xdr:row>
      <xdr:rowOff>30480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flipH="1">
          <a:off x="3402330" y="1003173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65</xdr:row>
      <xdr:rowOff>114300</xdr:rowOff>
    </xdr:from>
    <xdr:to>
      <xdr:col>18</xdr:col>
      <xdr:colOff>34290</xdr:colOff>
      <xdr:row>66</xdr:row>
      <xdr:rowOff>41910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 flipH="1">
          <a:off x="3398520" y="11132820"/>
          <a:ext cx="6477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</xdr:colOff>
      <xdr:row>58</xdr:row>
      <xdr:rowOff>0</xdr:rowOff>
    </xdr:from>
    <xdr:to>
      <xdr:col>18</xdr:col>
      <xdr:colOff>64770</xdr:colOff>
      <xdr:row>58</xdr:row>
      <xdr:rowOff>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2891790" y="10066020"/>
          <a:ext cx="601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</xdr:colOff>
      <xdr:row>66</xdr:row>
      <xdr:rowOff>3810</xdr:rowOff>
    </xdr:from>
    <xdr:to>
      <xdr:col>18</xdr:col>
      <xdr:colOff>49530</xdr:colOff>
      <xdr:row>66</xdr:row>
      <xdr:rowOff>3810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078480" y="1117473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187775</xdr:colOff>
      <xdr:row>56</xdr:row>
      <xdr:rowOff>124651</xdr:rowOff>
    </xdr:from>
    <xdr:to>
      <xdr:col>20</xdr:col>
      <xdr:colOff>165134</xdr:colOff>
      <xdr:row>69</xdr:row>
      <xdr:rowOff>0</xdr:rowOff>
    </xdr:to>
    <xdr:sp macro="" textlink="">
      <xdr:nvSpPr>
        <xdr:cNvPr id="82" name="Arc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 rot="15857701">
          <a:off x="2494300" y="8112746"/>
          <a:ext cx="1650809" cy="1310859"/>
        </a:xfrm>
        <a:prstGeom prst="arc">
          <a:avLst>
            <a:gd name="adj1" fmla="val 16200000"/>
            <a:gd name="adj2" fmla="val 20141781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187873</xdr:colOff>
      <xdr:row>57</xdr:row>
      <xdr:rowOff>87627</xdr:rowOff>
    </xdr:from>
    <xdr:to>
      <xdr:col>21</xdr:col>
      <xdr:colOff>165232</xdr:colOff>
      <xdr:row>69</xdr:row>
      <xdr:rowOff>0</xdr:rowOff>
    </xdr:to>
    <xdr:sp macro="" textlink="">
      <xdr:nvSpPr>
        <xdr:cNvPr id="83" name="Arc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rot="15857701">
          <a:off x="2731156" y="8159004"/>
          <a:ext cx="1558293" cy="1310859"/>
        </a:xfrm>
        <a:prstGeom prst="arc">
          <a:avLst>
            <a:gd name="adj1" fmla="val 16200000"/>
            <a:gd name="adj2" fmla="val 19793459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68472</xdr:colOff>
      <xdr:row>58</xdr:row>
      <xdr:rowOff>1627</xdr:rowOff>
    </xdr:from>
    <xdr:to>
      <xdr:col>16</xdr:col>
      <xdr:colOff>38100</xdr:colOff>
      <xdr:row>58</xdr:row>
      <xdr:rowOff>128946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>
          <a:stCxn id="82" idx="2"/>
        </xdr:cNvCxnSpPr>
      </xdr:nvCxnSpPr>
      <xdr:spPr>
        <a:xfrm>
          <a:off x="2925972" y="8086447"/>
          <a:ext cx="160128" cy="127319"/>
        </a:xfrm>
        <a:prstGeom prst="line">
          <a:avLst/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55</xdr:row>
      <xdr:rowOff>72390</xdr:rowOff>
    </xdr:from>
    <xdr:to>
      <xdr:col>14</xdr:col>
      <xdr:colOff>0</xdr:colOff>
      <xdr:row>57</xdr:row>
      <xdr:rowOff>76200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V="1">
          <a:off x="2667000" y="9742170"/>
          <a:ext cx="0" cy="2628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137160</xdr:colOff>
      <xdr:row>56</xdr:row>
      <xdr:rowOff>3810</xdr:rowOff>
    </xdr:from>
    <xdr:to>
      <xdr:col>15</xdr:col>
      <xdr:colOff>129540</xdr:colOff>
      <xdr:row>56</xdr:row>
      <xdr:rowOff>3810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2613660" y="7821930"/>
          <a:ext cx="3733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</xdr:colOff>
      <xdr:row>55</xdr:row>
      <xdr:rowOff>91440</xdr:rowOff>
    </xdr:from>
    <xdr:to>
      <xdr:col>15</xdr:col>
      <xdr:colOff>64770</xdr:colOff>
      <xdr:row>57</xdr:row>
      <xdr:rowOff>125730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2922270" y="7780020"/>
          <a:ext cx="0" cy="2933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55</xdr:row>
      <xdr:rowOff>102870</xdr:rowOff>
    </xdr:from>
    <xdr:to>
      <xdr:col>14</xdr:col>
      <xdr:colOff>30480</xdr:colOff>
      <xdr:row>56</xdr:row>
      <xdr:rowOff>38100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2632710" y="97726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</xdr:colOff>
      <xdr:row>55</xdr:row>
      <xdr:rowOff>102870</xdr:rowOff>
    </xdr:from>
    <xdr:to>
      <xdr:col>15</xdr:col>
      <xdr:colOff>99060</xdr:colOff>
      <xdr:row>56</xdr:row>
      <xdr:rowOff>38100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2891790" y="77914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167640</xdr:colOff>
      <xdr:row>55</xdr:row>
      <xdr:rowOff>106680</xdr:rowOff>
    </xdr:from>
    <xdr:to>
      <xdr:col>14</xdr:col>
      <xdr:colOff>26670</xdr:colOff>
      <xdr:row>56</xdr:row>
      <xdr:rowOff>26670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 flipH="1">
          <a:off x="2644140" y="977646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58</xdr:row>
      <xdr:rowOff>3810</xdr:rowOff>
    </xdr:from>
    <xdr:to>
      <xdr:col>13</xdr:col>
      <xdr:colOff>179070</xdr:colOff>
      <xdr:row>58</xdr:row>
      <xdr:rowOff>3810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2388870" y="1006983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59</xdr:row>
      <xdr:rowOff>7620</xdr:rowOff>
    </xdr:from>
    <xdr:to>
      <xdr:col>13</xdr:col>
      <xdr:colOff>179070</xdr:colOff>
      <xdr:row>59</xdr:row>
      <xdr:rowOff>7620</xdr:rowOff>
    </xdr:to>
    <xdr:cxnSp macro="">
      <xdr:nvCxnSpPr>
        <xdr:cNvPr id="103" name="Straight Arrow Connector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2388870" y="1020318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59</xdr:row>
      <xdr:rowOff>125730</xdr:rowOff>
    </xdr:from>
    <xdr:to>
      <xdr:col>13</xdr:col>
      <xdr:colOff>171450</xdr:colOff>
      <xdr:row>59</xdr:row>
      <xdr:rowOff>125730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2381250" y="1032129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60</xdr:row>
      <xdr:rowOff>125730</xdr:rowOff>
    </xdr:from>
    <xdr:to>
      <xdr:col>13</xdr:col>
      <xdr:colOff>175260</xdr:colOff>
      <xdr:row>60</xdr:row>
      <xdr:rowOff>125730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2385060" y="1045083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</xdr:colOff>
      <xdr:row>62</xdr:row>
      <xdr:rowOff>0</xdr:rowOff>
    </xdr:from>
    <xdr:to>
      <xdr:col>13</xdr:col>
      <xdr:colOff>167640</xdr:colOff>
      <xdr:row>62</xdr:row>
      <xdr:rowOff>0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2377440" y="1061466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87630</xdr:colOff>
      <xdr:row>63</xdr:row>
      <xdr:rowOff>0</xdr:rowOff>
    </xdr:from>
    <xdr:to>
      <xdr:col>13</xdr:col>
      <xdr:colOff>163830</xdr:colOff>
      <xdr:row>63</xdr:row>
      <xdr:rowOff>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2373630" y="1074420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80010</xdr:colOff>
      <xdr:row>63</xdr:row>
      <xdr:rowOff>125730</xdr:rowOff>
    </xdr:from>
    <xdr:to>
      <xdr:col>13</xdr:col>
      <xdr:colOff>156210</xdr:colOff>
      <xdr:row>63</xdr:row>
      <xdr:rowOff>125730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2366010" y="1086993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80010</xdr:colOff>
      <xdr:row>65</xdr:row>
      <xdr:rowOff>3810</xdr:rowOff>
    </xdr:from>
    <xdr:to>
      <xdr:col>13</xdr:col>
      <xdr:colOff>156210</xdr:colOff>
      <xdr:row>65</xdr:row>
      <xdr:rowOff>3810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2366010" y="1102233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186113</xdr:colOff>
      <xdr:row>74</xdr:row>
      <xdr:rowOff>7620</xdr:rowOff>
    </xdr:from>
    <xdr:to>
      <xdr:col>8</xdr:col>
      <xdr:colOff>186690</xdr:colOff>
      <xdr:row>81</xdr:row>
      <xdr:rowOff>133350</xdr:rowOff>
    </xdr:to>
    <xdr:sp macro="" textlink="">
      <xdr:nvSpPr>
        <xdr:cNvPr id="110" name="Freeform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138613" y="13182600"/>
          <a:ext cx="572077" cy="1062990"/>
        </a:xfrm>
        <a:custGeom>
          <a:avLst/>
          <a:gdLst>
            <a:gd name="connsiteX0" fmla="*/ 564457 w 564457"/>
            <a:gd name="connsiteY0" fmla="*/ 0 h 1032510"/>
            <a:gd name="connsiteX1" fmla="*/ 480637 w 564457"/>
            <a:gd name="connsiteY1" fmla="*/ 293370 h 1032510"/>
            <a:gd name="connsiteX2" fmla="*/ 232987 w 564457"/>
            <a:gd name="connsiteY2" fmla="*/ 472440 h 1032510"/>
            <a:gd name="connsiteX3" fmla="*/ 61537 w 564457"/>
            <a:gd name="connsiteY3" fmla="*/ 655320 h 1032510"/>
            <a:gd name="connsiteX4" fmla="*/ 4387 w 564457"/>
            <a:gd name="connsiteY4" fmla="*/ 845820 h 1032510"/>
            <a:gd name="connsiteX5" fmla="*/ 8197 w 564457"/>
            <a:gd name="connsiteY5" fmla="*/ 1032510 h 1032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64457" h="1032510">
              <a:moveTo>
                <a:pt x="564457" y="0"/>
              </a:moveTo>
              <a:cubicBezTo>
                <a:pt x="550169" y="107315"/>
                <a:pt x="535882" y="214630"/>
                <a:pt x="480637" y="293370"/>
              </a:cubicBezTo>
              <a:cubicBezTo>
                <a:pt x="425392" y="372110"/>
                <a:pt x="302837" y="412115"/>
                <a:pt x="232987" y="472440"/>
              </a:cubicBezTo>
              <a:cubicBezTo>
                <a:pt x="163137" y="532765"/>
                <a:pt x="99637" y="593090"/>
                <a:pt x="61537" y="655320"/>
              </a:cubicBezTo>
              <a:cubicBezTo>
                <a:pt x="23437" y="717550"/>
                <a:pt x="13277" y="782955"/>
                <a:pt x="4387" y="845820"/>
              </a:cubicBezTo>
              <a:cubicBezTo>
                <a:pt x="-4503" y="908685"/>
                <a:pt x="1847" y="970597"/>
                <a:pt x="8197" y="103251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182303</xdr:colOff>
      <xdr:row>74</xdr:row>
      <xdr:rowOff>3810</xdr:rowOff>
    </xdr:from>
    <xdr:to>
      <xdr:col>15</xdr:col>
      <xdr:colOff>186690</xdr:colOff>
      <xdr:row>82</xdr:row>
      <xdr:rowOff>7620</xdr:rowOff>
    </xdr:to>
    <xdr:sp macro="" textlink="">
      <xdr:nvSpPr>
        <xdr:cNvPr id="111" name="Freeform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2468303" y="13178790"/>
          <a:ext cx="575887" cy="1078230"/>
        </a:xfrm>
        <a:custGeom>
          <a:avLst/>
          <a:gdLst>
            <a:gd name="connsiteX0" fmla="*/ 564457 w 564457"/>
            <a:gd name="connsiteY0" fmla="*/ 0 h 1032510"/>
            <a:gd name="connsiteX1" fmla="*/ 480637 w 564457"/>
            <a:gd name="connsiteY1" fmla="*/ 293370 h 1032510"/>
            <a:gd name="connsiteX2" fmla="*/ 232987 w 564457"/>
            <a:gd name="connsiteY2" fmla="*/ 472440 h 1032510"/>
            <a:gd name="connsiteX3" fmla="*/ 61537 w 564457"/>
            <a:gd name="connsiteY3" fmla="*/ 655320 h 1032510"/>
            <a:gd name="connsiteX4" fmla="*/ 4387 w 564457"/>
            <a:gd name="connsiteY4" fmla="*/ 845820 h 1032510"/>
            <a:gd name="connsiteX5" fmla="*/ 8197 w 564457"/>
            <a:gd name="connsiteY5" fmla="*/ 1032510 h 1032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64457" h="1032510">
              <a:moveTo>
                <a:pt x="564457" y="0"/>
              </a:moveTo>
              <a:cubicBezTo>
                <a:pt x="550169" y="107315"/>
                <a:pt x="535882" y="214630"/>
                <a:pt x="480637" y="293370"/>
              </a:cubicBezTo>
              <a:cubicBezTo>
                <a:pt x="425392" y="372110"/>
                <a:pt x="302837" y="412115"/>
                <a:pt x="232987" y="472440"/>
              </a:cubicBezTo>
              <a:cubicBezTo>
                <a:pt x="163137" y="532765"/>
                <a:pt x="99637" y="593090"/>
                <a:pt x="61537" y="655320"/>
              </a:cubicBezTo>
              <a:cubicBezTo>
                <a:pt x="23437" y="717550"/>
                <a:pt x="13277" y="782955"/>
                <a:pt x="4387" y="845820"/>
              </a:cubicBezTo>
              <a:cubicBezTo>
                <a:pt x="-4503" y="908685"/>
                <a:pt x="1847" y="970597"/>
                <a:pt x="8197" y="103251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3810</xdr:colOff>
      <xdr:row>73</xdr:row>
      <xdr:rowOff>76200</xdr:rowOff>
    </xdr:from>
    <xdr:to>
      <xdr:col>18</xdr:col>
      <xdr:colOff>3810</xdr:colOff>
      <xdr:row>82</xdr:row>
      <xdr:rowOff>53340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>
          <a:off x="3432810" y="13114020"/>
          <a:ext cx="0" cy="11887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73</xdr:row>
      <xdr:rowOff>106680</xdr:rowOff>
    </xdr:from>
    <xdr:to>
      <xdr:col>18</xdr:col>
      <xdr:colOff>34290</xdr:colOff>
      <xdr:row>74</xdr:row>
      <xdr:rowOff>34290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flipH="1">
          <a:off x="3398520" y="1314450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81</xdr:row>
      <xdr:rowOff>114300</xdr:rowOff>
    </xdr:from>
    <xdr:to>
      <xdr:col>18</xdr:col>
      <xdr:colOff>34290</xdr:colOff>
      <xdr:row>82</xdr:row>
      <xdr:rowOff>41910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 flipH="1">
          <a:off x="3398520" y="1422654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</xdr:colOff>
      <xdr:row>82</xdr:row>
      <xdr:rowOff>3810</xdr:rowOff>
    </xdr:from>
    <xdr:to>
      <xdr:col>18</xdr:col>
      <xdr:colOff>49530</xdr:colOff>
      <xdr:row>82</xdr:row>
      <xdr:rowOff>3810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3078480" y="1425321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41910</xdr:colOff>
      <xdr:row>74</xdr:row>
      <xdr:rowOff>3810</xdr:rowOff>
    </xdr:from>
    <xdr:to>
      <xdr:col>18</xdr:col>
      <xdr:colOff>60960</xdr:colOff>
      <xdr:row>74</xdr:row>
      <xdr:rowOff>3810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3089910" y="1317879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71</xdr:row>
      <xdr:rowOff>68580</xdr:rowOff>
    </xdr:from>
    <xdr:to>
      <xdr:col>13</xdr:col>
      <xdr:colOff>0</xdr:colOff>
      <xdr:row>72</xdr:row>
      <xdr:rowOff>110490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 flipV="1">
          <a:off x="2476500" y="12839700"/>
          <a:ext cx="0" cy="17145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140970</xdr:colOff>
      <xdr:row>72</xdr:row>
      <xdr:rowOff>0</xdr:rowOff>
    </xdr:from>
    <xdr:to>
      <xdr:col>16</xdr:col>
      <xdr:colOff>45720</xdr:colOff>
      <xdr:row>72</xdr:row>
      <xdr:rowOff>0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2426970" y="12900660"/>
          <a:ext cx="6667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71</xdr:row>
      <xdr:rowOff>76200</xdr:rowOff>
    </xdr:from>
    <xdr:to>
      <xdr:col>16</xdr:col>
      <xdr:colOff>0</xdr:colOff>
      <xdr:row>72</xdr:row>
      <xdr:rowOff>110490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3048000" y="12847320"/>
          <a:ext cx="0" cy="1638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71</xdr:row>
      <xdr:rowOff>102870</xdr:rowOff>
    </xdr:from>
    <xdr:to>
      <xdr:col>16</xdr:col>
      <xdr:colOff>30480</xdr:colOff>
      <xdr:row>72</xdr:row>
      <xdr:rowOff>38100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 flipH="1">
          <a:off x="3013710" y="1287399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71</xdr:row>
      <xdr:rowOff>102870</xdr:rowOff>
    </xdr:from>
    <xdr:to>
      <xdr:col>13</xdr:col>
      <xdr:colOff>26670</xdr:colOff>
      <xdr:row>72</xdr:row>
      <xdr:rowOff>22860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 flipH="1">
          <a:off x="2453640" y="1287399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186690</xdr:colOff>
      <xdr:row>73</xdr:row>
      <xdr:rowOff>133350</xdr:rowOff>
    </xdr:from>
    <xdr:to>
      <xdr:col>6</xdr:col>
      <xdr:colOff>0</xdr:colOff>
      <xdr:row>73</xdr:row>
      <xdr:rowOff>133350</xdr:rowOff>
    </xdr:to>
    <xdr:cxnSp macro="">
      <xdr:nvCxnSpPr>
        <xdr:cNvPr id="122" name="Straight Arrow Connector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758190" y="1317117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106680</xdr:colOff>
      <xdr:row>94</xdr:row>
      <xdr:rowOff>7620</xdr:rowOff>
    </xdr:from>
    <xdr:to>
      <xdr:col>10</xdr:col>
      <xdr:colOff>95250</xdr:colOff>
      <xdr:row>95</xdr:row>
      <xdr:rowOff>0</xdr:rowOff>
    </xdr:to>
    <xdr:sp macro="" textlink="">
      <xdr:nvSpPr>
        <xdr:cNvPr id="145" name="Isosceles Tri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2011680" y="16565880"/>
          <a:ext cx="179070" cy="12954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99060</xdr:colOff>
      <xdr:row>94</xdr:row>
      <xdr:rowOff>3810</xdr:rowOff>
    </xdr:from>
    <xdr:to>
      <xdr:col>17</xdr:col>
      <xdr:colOff>87630</xdr:colOff>
      <xdr:row>94</xdr:row>
      <xdr:rowOff>125730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3337560" y="1656207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76200</xdr:colOff>
      <xdr:row>93</xdr:row>
      <xdr:rowOff>19050</xdr:rowOff>
    </xdr:from>
    <xdr:to>
      <xdr:col>16</xdr:col>
      <xdr:colOff>110490</xdr:colOff>
      <xdr:row>95</xdr:row>
      <xdr:rowOff>3812</xdr:rowOff>
    </xdr:to>
    <xdr:sp macro="" textlink="">
      <xdr:nvSpPr>
        <xdr:cNvPr id="147" name="Freeform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2171700" y="16424910"/>
          <a:ext cx="1177290" cy="274322"/>
        </a:xfrm>
        <a:custGeom>
          <a:avLst/>
          <a:gdLst>
            <a:gd name="connsiteX0" fmla="*/ 0 w 1177290"/>
            <a:gd name="connsiteY0" fmla="*/ 3810 h 251462"/>
            <a:gd name="connsiteX1" fmla="*/ 590550 w 1177290"/>
            <a:gd name="connsiteY1" fmla="*/ 251460 h 251462"/>
            <a:gd name="connsiteX2" fmla="*/ 1177290 w 1177290"/>
            <a:gd name="connsiteY2" fmla="*/ 0 h 251462"/>
            <a:gd name="connsiteX3" fmla="*/ 1177290 w 1177290"/>
            <a:gd name="connsiteY3" fmla="*/ 0 h 251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77290" h="251462">
              <a:moveTo>
                <a:pt x="0" y="3810"/>
              </a:moveTo>
              <a:cubicBezTo>
                <a:pt x="197167" y="127952"/>
                <a:pt x="394335" y="252095"/>
                <a:pt x="590550" y="251460"/>
              </a:cubicBezTo>
              <a:cubicBezTo>
                <a:pt x="786765" y="250825"/>
                <a:pt x="1177290" y="0"/>
                <a:pt x="1177290" y="0"/>
              </a:cubicBezTo>
              <a:lnTo>
                <a:pt x="11772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5715</xdr:colOff>
      <xdr:row>93</xdr:row>
      <xdr:rowOff>15240</xdr:rowOff>
    </xdr:from>
    <xdr:to>
      <xdr:col>10</xdr:col>
      <xdr:colOff>80010</xdr:colOff>
      <xdr:row>94</xdr:row>
      <xdr:rowOff>7620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>
          <a:endCxn id="145" idx="0"/>
        </xdr:cNvCxnSpPr>
      </xdr:nvCxnSpPr>
      <xdr:spPr>
        <a:xfrm flipH="1">
          <a:off x="2101215" y="16421100"/>
          <a:ext cx="74295" cy="14478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110490</xdr:colOff>
      <xdr:row>93</xdr:row>
      <xdr:rowOff>19050</xdr:rowOff>
    </xdr:from>
    <xdr:to>
      <xdr:col>16</xdr:col>
      <xdr:colOff>188595</xdr:colOff>
      <xdr:row>94</xdr:row>
      <xdr:rowOff>3810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>
          <a:endCxn id="146" idx="0"/>
        </xdr:cNvCxnSpPr>
      </xdr:nvCxnSpPr>
      <xdr:spPr>
        <a:xfrm>
          <a:off x="3348990" y="16424910"/>
          <a:ext cx="78105" cy="13716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93</xdr:row>
      <xdr:rowOff>133350</xdr:rowOff>
    </xdr:from>
    <xdr:to>
      <xdr:col>16</xdr:col>
      <xdr:colOff>182880</xdr:colOff>
      <xdr:row>96</xdr:row>
      <xdr:rowOff>19069</xdr:rowOff>
    </xdr:to>
    <xdr:sp macro="" textlink="">
      <xdr:nvSpPr>
        <xdr:cNvPr id="150" name="Freeform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2103120" y="16539210"/>
          <a:ext cx="1318260" cy="304819"/>
        </a:xfrm>
        <a:custGeom>
          <a:avLst/>
          <a:gdLst>
            <a:gd name="connsiteX0" fmla="*/ 0 w 1318260"/>
            <a:gd name="connsiteY0" fmla="*/ 11430 h 281959"/>
            <a:gd name="connsiteX1" fmla="*/ 655320 w 1318260"/>
            <a:gd name="connsiteY1" fmla="*/ 281940 h 281959"/>
            <a:gd name="connsiteX2" fmla="*/ 1318260 w 1318260"/>
            <a:gd name="connsiteY2" fmla="*/ 0 h 281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18260" h="281959">
              <a:moveTo>
                <a:pt x="0" y="11430"/>
              </a:moveTo>
              <a:cubicBezTo>
                <a:pt x="217805" y="147637"/>
                <a:pt x="435610" y="283845"/>
                <a:pt x="655320" y="281940"/>
              </a:cubicBezTo>
              <a:cubicBezTo>
                <a:pt x="875030" y="280035"/>
                <a:pt x="1096645" y="140017"/>
                <a:pt x="13182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3810</xdr:colOff>
      <xdr:row>95</xdr:row>
      <xdr:rowOff>57150</xdr:rowOff>
    </xdr:from>
    <xdr:to>
      <xdr:col>10</xdr:col>
      <xdr:colOff>3810</xdr:colOff>
      <xdr:row>98</xdr:row>
      <xdr:rowOff>49530</xdr:rowOff>
    </xdr:to>
    <xdr:cxnSp macro="">
      <xdr:nvCxnSpPr>
        <xdr:cNvPr id="151" name="Straight Connector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2099310" y="16752570"/>
          <a:ext cx="0" cy="4114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98</xdr:row>
      <xdr:rowOff>3810</xdr:rowOff>
    </xdr:from>
    <xdr:to>
      <xdr:col>17</xdr:col>
      <xdr:colOff>41910</xdr:colOff>
      <xdr:row>98</xdr:row>
      <xdr:rowOff>3810</xdr:rowOff>
    </xdr:to>
    <xdr:cxnSp macro="">
      <xdr:nvCxnSpPr>
        <xdr:cNvPr id="152" name="Straight Connector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2038350" y="1711833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163830</xdr:colOff>
      <xdr:row>97</xdr:row>
      <xdr:rowOff>102870</xdr:rowOff>
    </xdr:from>
    <xdr:to>
      <xdr:col>10</xdr:col>
      <xdr:colOff>34290</xdr:colOff>
      <xdr:row>98</xdr:row>
      <xdr:rowOff>38100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 flipH="1">
          <a:off x="2068830" y="17072610"/>
          <a:ext cx="6096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95</xdr:row>
      <xdr:rowOff>30480</xdr:rowOff>
    </xdr:from>
    <xdr:to>
      <xdr:col>17</xdr:col>
      <xdr:colOff>3810</xdr:colOff>
      <xdr:row>98</xdr:row>
      <xdr:rowOff>60960</xdr:rowOff>
    </xdr:to>
    <xdr:cxnSp macro="">
      <xdr:nvCxnSpPr>
        <xdr:cNvPr id="154" name="Straight Connector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3432810" y="16725900"/>
          <a:ext cx="0" cy="449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167640</xdr:colOff>
      <xdr:row>97</xdr:row>
      <xdr:rowOff>102870</xdr:rowOff>
    </xdr:from>
    <xdr:to>
      <xdr:col>17</xdr:col>
      <xdr:colOff>34290</xdr:colOff>
      <xdr:row>98</xdr:row>
      <xdr:rowOff>34290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 flipH="1">
          <a:off x="3406140" y="17072610"/>
          <a:ext cx="57150" cy="76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91440</xdr:colOff>
      <xdr:row>90</xdr:row>
      <xdr:rowOff>11430</xdr:rowOff>
    </xdr:from>
    <xdr:to>
      <xdr:col>13</xdr:col>
      <xdr:colOff>91440</xdr:colOff>
      <xdr:row>92</xdr:row>
      <xdr:rowOff>125730</xdr:rowOff>
    </xdr:to>
    <xdr:cxnSp macro="">
      <xdr:nvCxnSpPr>
        <xdr:cNvPr id="156" name="Straight Arrow Connector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2758440" y="16021050"/>
          <a:ext cx="0" cy="37338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106680</xdr:colOff>
      <xdr:row>106</xdr:row>
      <xdr:rowOff>7620</xdr:rowOff>
    </xdr:from>
    <xdr:to>
      <xdr:col>10</xdr:col>
      <xdr:colOff>95250</xdr:colOff>
      <xdr:row>107</xdr:row>
      <xdr:rowOff>0</xdr:rowOff>
    </xdr:to>
    <xdr:sp macro="" textlink="">
      <xdr:nvSpPr>
        <xdr:cNvPr id="168" name="Isosceles Tri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821180" y="1925574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99060</xdr:colOff>
      <xdr:row>106</xdr:row>
      <xdr:rowOff>3810</xdr:rowOff>
    </xdr:from>
    <xdr:to>
      <xdr:col>17</xdr:col>
      <xdr:colOff>87630</xdr:colOff>
      <xdr:row>106</xdr:row>
      <xdr:rowOff>125730</xdr:rowOff>
    </xdr:to>
    <xdr:sp macro="" textlink="">
      <xdr:nvSpPr>
        <xdr:cNvPr id="169" name="Isosceles Tri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3147060" y="1925193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76200</xdr:colOff>
      <xdr:row>105</xdr:row>
      <xdr:rowOff>19050</xdr:rowOff>
    </xdr:from>
    <xdr:to>
      <xdr:col>16</xdr:col>
      <xdr:colOff>110490</xdr:colOff>
      <xdr:row>107</xdr:row>
      <xdr:rowOff>3812</xdr:rowOff>
    </xdr:to>
    <xdr:sp macro="" textlink="">
      <xdr:nvSpPr>
        <xdr:cNvPr id="170" name="Freeform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981200" y="19130010"/>
          <a:ext cx="1177290" cy="251462"/>
        </a:xfrm>
        <a:custGeom>
          <a:avLst/>
          <a:gdLst>
            <a:gd name="connsiteX0" fmla="*/ 0 w 1177290"/>
            <a:gd name="connsiteY0" fmla="*/ 3810 h 251462"/>
            <a:gd name="connsiteX1" fmla="*/ 590550 w 1177290"/>
            <a:gd name="connsiteY1" fmla="*/ 251460 h 251462"/>
            <a:gd name="connsiteX2" fmla="*/ 1177290 w 1177290"/>
            <a:gd name="connsiteY2" fmla="*/ 0 h 251462"/>
            <a:gd name="connsiteX3" fmla="*/ 1177290 w 1177290"/>
            <a:gd name="connsiteY3" fmla="*/ 0 h 251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77290" h="251462">
              <a:moveTo>
                <a:pt x="0" y="3810"/>
              </a:moveTo>
              <a:cubicBezTo>
                <a:pt x="197167" y="127952"/>
                <a:pt x="394335" y="252095"/>
                <a:pt x="590550" y="251460"/>
              </a:cubicBezTo>
              <a:cubicBezTo>
                <a:pt x="786765" y="250825"/>
                <a:pt x="1177290" y="0"/>
                <a:pt x="1177290" y="0"/>
              </a:cubicBezTo>
              <a:lnTo>
                <a:pt x="11772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5715</xdr:colOff>
      <xdr:row>105</xdr:row>
      <xdr:rowOff>15240</xdr:rowOff>
    </xdr:from>
    <xdr:to>
      <xdr:col>10</xdr:col>
      <xdr:colOff>80010</xdr:colOff>
      <xdr:row>106</xdr:row>
      <xdr:rowOff>7620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>
          <a:endCxn id="168" idx="0"/>
        </xdr:cNvCxnSpPr>
      </xdr:nvCxnSpPr>
      <xdr:spPr>
        <a:xfrm flipH="1">
          <a:off x="1910715" y="19126200"/>
          <a:ext cx="74295" cy="12954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110490</xdr:colOff>
      <xdr:row>105</xdr:row>
      <xdr:rowOff>19050</xdr:rowOff>
    </xdr:from>
    <xdr:to>
      <xdr:col>16</xdr:col>
      <xdr:colOff>188595</xdr:colOff>
      <xdr:row>106</xdr:row>
      <xdr:rowOff>3810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>
          <a:endCxn id="169" idx="0"/>
        </xdr:cNvCxnSpPr>
      </xdr:nvCxnSpPr>
      <xdr:spPr>
        <a:xfrm>
          <a:off x="3158490" y="19130010"/>
          <a:ext cx="78105" cy="12192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105</xdr:row>
      <xdr:rowOff>133350</xdr:rowOff>
    </xdr:from>
    <xdr:to>
      <xdr:col>16</xdr:col>
      <xdr:colOff>182880</xdr:colOff>
      <xdr:row>108</xdr:row>
      <xdr:rowOff>19069</xdr:rowOff>
    </xdr:to>
    <xdr:sp macro="" textlink="">
      <xdr:nvSpPr>
        <xdr:cNvPr id="173" name="Freeform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912620" y="19244310"/>
          <a:ext cx="1318260" cy="289579"/>
        </a:xfrm>
        <a:custGeom>
          <a:avLst/>
          <a:gdLst>
            <a:gd name="connsiteX0" fmla="*/ 0 w 1318260"/>
            <a:gd name="connsiteY0" fmla="*/ 11430 h 281959"/>
            <a:gd name="connsiteX1" fmla="*/ 655320 w 1318260"/>
            <a:gd name="connsiteY1" fmla="*/ 281940 h 281959"/>
            <a:gd name="connsiteX2" fmla="*/ 1318260 w 1318260"/>
            <a:gd name="connsiteY2" fmla="*/ 0 h 281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18260" h="281959">
              <a:moveTo>
                <a:pt x="0" y="11430"/>
              </a:moveTo>
              <a:cubicBezTo>
                <a:pt x="217805" y="147637"/>
                <a:pt x="435610" y="283845"/>
                <a:pt x="655320" y="281940"/>
              </a:cubicBezTo>
              <a:cubicBezTo>
                <a:pt x="875030" y="280035"/>
                <a:pt x="1096645" y="140017"/>
                <a:pt x="13182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3810</xdr:colOff>
      <xdr:row>107</xdr:row>
      <xdr:rowOff>57150</xdr:rowOff>
    </xdr:from>
    <xdr:to>
      <xdr:col>10</xdr:col>
      <xdr:colOff>3810</xdr:colOff>
      <xdr:row>110</xdr:row>
      <xdr:rowOff>49530</xdr:rowOff>
    </xdr:to>
    <xdr:cxnSp macro="">
      <xdr:nvCxnSpPr>
        <xdr:cNvPr id="174" name="Straight Connector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1908810" y="19434810"/>
          <a:ext cx="0" cy="4114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110</xdr:row>
      <xdr:rowOff>3810</xdr:rowOff>
    </xdr:from>
    <xdr:to>
      <xdr:col>17</xdr:col>
      <xdr:colOff>41910</xdr:colOff>
      <xdr:row>110</xdr:row>
      <xdr:rowOff>3810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1847850" y="1980057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163830</xdr:colOff>
      <xdr:row>109</xdr:row>
      <xdr:rowOff>102870</xdr:rowOff>
    </xdr:from>
    <xdr:to>
      <xdr:col>10</xdr:col>
      <xdr:colOff>34290</xdr:colOff>
      <xdr:row>110</xdr:row>
      <xdr:rowOff>38100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 flipH="1">
          <a:off x="1878330" y="1977009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107</xdr:row>
      <xdr:rowOff>30480</xdr:rowOff>
    </xdr:from>
    <xdr:to>
      <xdr:col>17</xdr:col>
      <xdr:colOff>3810</xdr:colOff>
      <xdr:row>110</xdr:row>
      <xdr:rowOff>60960</xdr:rowOff>
    </xdr:to>
    <xdr:cxnSp macro="">
      <xdr:nvCxnSpPr>
        <xdr:cNvPr id="177" name="Straight Connector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3242310" y="19408140"/>
          <a:ext cx="0" cy="449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167640</xdr:colOff>
      <xdr:row>109</xdr:row>
      <xdr:rowOff>102870</xdr:rowOff>
    </xdr:from>
    <xdr:to>
      <xdr:col>17</xdr:col>
      <xdr:colOff>34290</xdr:colOff>
      <xdr:row>110</xdr:row>
      <xdr:rowOff>34290</xdr:rowOff>
    </xdr:to>
    <xdr:cxnSp macro="">
      <xdr:nvCxnSpPr>
        <xdr:cNvPr id="178" name="Straight Connector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 flipH="1">
          <a:off x="3215640" y="1977009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103</xdr:row>
      <xdr:rowOff>53340</xdr:rowOff>
    </xdr:from>
    <xdr:to>
      <xdr:col>10</xdr:col>
      <xdr:colOff>0</xdr:colOff>
      <xdr:row>104</xdr:row>
      <xdr:rowOff>121920</xdr:rowOff>
    </xdr:to>
    <xdr:cxnSp macro="">
      <xdr:nvCxnSpPr>
        <xdr:cNvPr id="190" name="Straight Arrow Connector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190500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</xdr:colOff>
      <xdr:row>103</xdr:row>
      <xdr:rowOff>53340</xdr:rowOff>
    </xdr:from>
    <xdr:to>
      <xdr:col>11</xdr:col>
      <xdr:colOff>3810</xdr:colOff>
      <xdr:row>104</xdr:row>
      <xdr:rowOff>121920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209931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</xdr:colOff>
      <xdr:row>103</xdr:row>
      <xdr:rowOff>57150</xdr:rowOff>
    </xdr:from>
    <xdr:to>
      <xdr:col>12</xdr:col>
      <xdr:colOff>3810</xdr:colOff>
      <xdr:row>104</xdr:row>
      <xdr:rowOff>125730</xdr:rowOff>
    </xdr:to>
    <xdr:cxnSp macro="">
      <xdr:nvCxnSpPr>
        <xdr:cNvPr id="192" name="Straight Arrow Connector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2289810" y="1890141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103</xdr:row>
      <xdr:rowOff>53340</xdr:rowOff>
    </xdr:from>
    <xdr:to>
      <xdr:col>13</xdr:col>
      <xdr:colOff>0</xdr:colOff>
      <xdr:row>104</xdr:row>
      <xdr:rowOff>121920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247650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</xdr:colOff>
      <xdr:row>103</xdr:row>
      <xdr:rowOff>53340</xdr:rowOff>
    </xdr:from>
    <xdr:to>
      <xdr:col>14</xdr:col>
      <xdr:colOff>3810</xdr:colOff>
      <xdr:row>104</xdr:row>
      <xdr:rowOff>121920</xdr:rowOff>
    </xdr:to>
    <xdr:cxnSp macro="">
      <xdr:nvCxnSpPr>
        <xdr:cNvPr id="194" name="Straight Arrow Connector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>
          <a:off x="267081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103</xdr:row>
      <xdr:rowOff>57150</xdr:rowOff>
    </xdr:from>
    <xdr:to>
      <xdr:col>15</xdr:col>
      <xdr:colOff>0</xdr:colOff>
      <xdr:row>104</xdr:row>
      <xdr:rowOff>125730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2857500" y="1890141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103</xdr:row>
      <xdr:rowOff>53340</xdr:rowOff>
    </xdr:from>
    <xdr:to>
      <xdr:col>16</xdr:col>
      <xdr:colOff>0</xdr:colOff>
      <xdr:row>104</xdr:row>
      <xdr:rowOff>121920</xdr:rowOff>
    </xdr:to>
    <xdr:cxnSp macro="">
      <xdr:nvCxnSpPr>
        <xdr:cNvPr id="196" name="Straight Arrow Connector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304800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103</xdr:row>
      <xdr:rowOff>53340</xdr:rowOff>
    </xdr:from>
    <xdr:to>
      <xdr:col>17</xdr:col>
      <xdr:colOff>3810</xdr:colOff>
      <xdr:row>104</xdr:row>
      <xdr:rowOff>121920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>
          <a:off x="3242310" y="1889760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182880</xdr:colOff>
      <xdr:row>103</xdr:row>
      <xdr:rowOff>49530</xdr:rowOff>
    </xdr:from>
    <xdr:to>
      <xdr:col>17</xdr:col>
      <xdr:colOff>7620</xdr:colOff>
      <xdr:row>103</xdr:row>
      <xdr:rowOff>49530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>
          <a:off x="1897380" y="18893790"/>
          <a:ext cx="1348740" cy="0"/>
        </a:xfrm>
        <a:prstGeom prst="line">
          <a:avLst/>
        </a:prstGeom>
        <a:ln w="9525">
          <a:solidFill>
            <a:srgbClr val="0070C0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179070</xdr:colOff>
      <xdr:row>118</xdr:row>
      <xdr:rowOff>0</xdr:rowOff>
    </xdr:from>
    <xdr:to>
      <xdr:col>16</xdr:col>
      <xdr:colOff>186690</xdr:colOff>
      <xdr:row>118</xdr:row>
      <xdr:rowOff>0</xdr:rowOff>
    </xdr:to>
    <xdr:sp macro="" textlink="">
      <xdr:nvSpPr>
        <xdr:cNvPr id="199" name="Freeform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3036570" y="21823680"/>
          <a:ext cx="198120" cy="0"/>
        </a:xfrm>
        <a:custGeom>
          <a:avLst/>
          <a:gdLst>
            <a:gd name="connsiteX0" fmla="*/ 198120 w 198120"/>
            <a:gd name="connsiteY0" fmla="*/ 0 h 0"/>
            <a:gd name="connsiteX1" fmla="*/ 0 w 19812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8120">
              <a:moveTo>
                <a:pt x="19812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186690</xdr:colOff>
      <xdr:row>117</xdr:row>
      <xdr:rowOff>133350</xdr:rowOff>
    </xdr:from>
    <xdr:to>
      <xdr:col>15</xdr:col>
      <xdr:colOff>182880</xdr:colOff>
      <xdr:row>120</xdr:row>
      <xdr:rowOff>7620</xdr:rowOff>
    </xdr:to>
    <xdr:sp macro="" textlink="">
      <xdr:nvSpPr>
        <xdr:cNvPr id="200" name="Freeform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2091690" y="21819870"/>
          <a:ext cx="948690" cy="285750"/>
        </a:xfrm>
        <a:custGeom>
          <a:avLst/>
          <a:gdLst>
            <a:gd name="connsiteX0" fmla="*/ 0 w 948690"/>
            <a:gd name="connsiteY0" fmla="*/ 0 h 278130"/>
            <a:gd name="connsiteX1" fmla="*/ 476250 w 948690"/>
            <a:gd name="connsiteY1" fmla="*/ 278130 h 278130"/>
            <a:gd name="connsiteX2" fmla="*/ 948690 w 948690"/>
            <a:gd name="connsiteY2" fmla="*/ 0 h 278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8690" h="278130">
              <a:moveTo>
                <a:pt x="0" y="0"/>
              </a:moveTo>
              <a:cubicBezTo>
                <a:pt x="159067" y="139065"/>
                <a:pt x="318135" y="278130"/>
                <a:pt x="476250" y="278130"/>
              </a:cubicBezTo>
              <a:cubicBezTo>
                <a:pt x="634365" y="278130"/>
                <a:pt x="791527" y="139065"/>
                <a:pt x="94869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133350</xdr:colOff>
      <xdr:row>118</xdr:row>
      <xdr:rowOff>133350</xdr:rowOff>
    </xdr:from>
    <xdr:to>
      <xdr:col>16</xdr:col>
      <xdr:colOff>41910</xdr:colOff>
      <xdr:row>121</xdr:row>
      <xdr:rowOff>11430</xdr:rowOff>
    </xdr:to>
    <xdr:sp macro="" textlink="">
      <xdr:nvSpPr>
        <xdr:cNvPr id="201" name="Freeform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2038350" y="21957030"/>
          <a:ext cx="1051560" cy="297180"/>
        </a:xfrm>
        <a:custGeom>
          <a:avLst/>
          <a:gdLst>
            <a:gd name="connsiteX0" fmla="*/ 0 w 1051560"/>
            <a:gd name="connsiteY0" fmla="*/ 0 h 274320"/>
            <a:gd name="connsiteX1" fmla="*/ 514350 w 1051560"/>
            <a:gd name="connsiteY1" fmla="*/ 274320 h 274320"/>
            <a:gd name="connsiteX2" fmla="*/ 1051560 w 1051560"/>
            <a:gd name="connsiteY2" fmla="*/ 0 h 274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1560" h="274320">
              <a:moveTo>
                <a:pt x="0" y="0"/>
              </a:moveTo>
              <a:cubicBezTo>
                <a:pt x="169545" y="137160"/>
                <a:pt x="339090" y="274320"/>
                <a:pt x="514350" y="274320"/>
              </a:cubicBezTo>
              <a:cubicBezTo>
                <a:pt x="689610" y="274320"/>
                <a:pt x="870585" y="137160"/>
                <a:pt x="10515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0</xdr:colOff>
      <xdr:row>118</xdr:row>
      <xdr:rowOff>129540</xdr:rowOff>
    </xdr:from>
    <xdr:to>
      <xdr:col>10</xdr:col>
      <xdr:colOff>125730</xdr:colOff>
      <xdr:row>118</xdr:row>
      <xdr:rowOff>129540</xdr:rowOff>
    </xdr:to>
    <xdr:sp macro="" textlink="">
      <xdr:nvSpPr>
        <xdr:cNvPr id="202" name="Freeform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905000" y="21953220"/>
          <a:ext cx="125730" cy="0"/>
        </a:xfrm>
        <a:custGeom>
          <a:avLst/>
          <a:gdLst>
            <a:gd name="connsiteX0" fmla="*/ 125730 w 125730"/>
            <a:gd name="connsiteY0" fmla="*/ 0 h 0"/>
            <a:gd name="connsiteX1" fmla="*/ 0 w 12573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730">
              <a:moveTo>
                <a:pt x="12573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41910</xdr:colOff>
      <xdr:row>118</xdr:row>
      <xdr:rowOff>133350</xdr:rowOff>
    </xdr:from>
    <xdr:to>
      <xdr:col>17</xdr:col>
      <xdr:colOff>0</xdr:colOff>
      <xdr:row>119</xdr:row>
      <xdr:rowOff>0</xdr:rowOff>
    </xdr:to>
    <xdr:sp macro="" textlink="">
      <xdr:nvSpPr>
        <xdr:cNvPr id="203" name="Freeform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089910" y="21957030"/>
          <a:ext cx="148590" cy="3810"/>
        </a:xfrm>
        <a:custGeom>
          <a:avLst/>
          <a:gdLst>
            <a:gd name="connsiteX0" fmla="*/ 0 w 148590"/>
            <a:gd name="connsiteY0" fmla="*/ 0 h 3810"/>
            <a:gd name="connsiteX1" fmla="*/ 148590 w 148590"/>
            <a:gd name="connsiteY1" fmla="*/ 3810 h 3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8590" h="3810">
              <a:moveTo>
                <a:pt x="0" y="0"/>
              </a:moveTo>
              <a:lnTo>
                <a:pt x="148590" y="381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133350</xdr:colOff>
      <xdr:row>123</xdr:row>
      <xdr:rowOff>3810</xdr:rowOff>
    </xdr:from>
    <xdr:to>
      <xdr:col>17</xdr:col>
      <xdr:colOff>41910</xdr:colOff>
      <xdr:row>123</xdr:row>
      <xdr:rowOff>3810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1847850" y="2250567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156210</xdr:colOff>
      <xdr:row>122</xdr:row>
      <xdr:rowOff>102870</xdr:rowOff>
    </xdr:from>
    <xdr:to>
      <xdr:col>10</xdr:col>
      <xdr:colOff>26670</xdr:colOff>
      <xdr:row>123</xdr:row>
      <xdr:rowOff>38100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flipH="1">
          <a:off x="1870710" y="2247519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163830</xdr:colOff>
      <xdr:row>122</xdr:row>
      <xdr:rowOff>102870</xdr:rowOff>
    </xdr:from>
    <xdr:to>
      <xdr:col>17</xdr:col>
      <xdr:colOff>30480</xdr:colOff>
      <xdr:row>123</xdr:row>
      <xdr:rowOff>34290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 flipH="1">
          <a:off x="3211830" y="2247519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186690</xdr:colOff>
      <xdr:row>121</xdr:row>
      <xdr:rowOff>19050</xdr:rowOff>
    </xdr:from>
    <xdr:to>
      <xdr:col>9</xdr:col>
      <xdr:colOff>186690</xdr:colOff>
      <xdr:row>123</xdr:row>
      <xdr:rowOff>76200</xdr:rowOff>
    </xdr:to>
    <xdr:cxnSp macro="">
      <xdr:nvCxnSpPr>
        <xdr:cNvPr id="207" name="Straight Connector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1901190" y="22261830"/>
          <a:ext cx="0" cy="3162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121</xdr:row>
      <xdr:rowOff>22860</xdr:rowOff>
    </xdr:from>
    <xdr:to>
      <xdr:col>17</xdr:col>
      <xdr:colOff>0</xdr:colOff>
      <xdr:row>123</xdr:row>
      <xdr:rowOff>72390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3238500" y="2226564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91440</xdr:colOff>
      <xdr:row>115</xdr:row>
      <xdr:rowOff>11430</xdr:rowOff>
    </xdr:from>
    <xdr:to>
      <xdr:col>13</xdr:col>
      <xdr:colOff>91440</xdr:colOff>
      <xdr:row>117</xdr:row>
      <xdr:rowOff>125730</xdr:rowOff>
    </xdr:to>
    <xdr:cxnSp macro="">
      <xdr:nvCxnSpPr>
        <xdr:cNvPr id="209" name="Straight Arrow Connector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2567940" y="21438870"/>
          <a:ext cx="0" cy="37338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49530</xdr:colOff>
      <xdr:row>117</xdr:row>
      <xdr:rowOff>133350</xdr:rowOff>
    </xdr:from>
    <xdr:to>
      <xdr:col>19</xdr:col>
      <xdr:colOff>57150</xdr:colOff>
      <xdr:row>117</xdr:row>
      <xdr:rowOff>133350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3478530" y="21819870"/>
          <a:ext cx="19812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117</xdr:row>
      <xdr:rowOff>80010</xdr:rowOff>
    </xdr:from>
    <xdr:to>
      <xdr:col>19</xdr:col>
      <xdr:colOff>0</xdr:colOff>
      <xdr:row>120</xdr:row>
      <xdr:rowOff>57150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3619500" y="21766530"/>
          <a:ext cx="0" cy="3886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64770</xdr:colOff>
      <xdr:row>120</xdr:row>
      <xdr:rowOff>0</xdr:rowOff>
    </xdr:from>
    <xdr:to>
      <xdr:col>19</xdr:col>
      <xdr:colOff>49530</xdr:colOff>
      <xdr:row>120</xdr:row>
      <xdr:rowOff>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2731770" y="2209800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117</xdr:row>
      <xdr:rowOff>102870</xdr:rowOff>
    </xdr:from>
    <xdr:to>
      <xdr:col>19</xdr:col>
      <xdr:colOff>30480</xdr:colOff>
      <xdr:row>118</xdr:row>
      <xdr:rowOff>26670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 flipH="1">
          <a:off x="3589020" y="2178939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163830</xdr:colOff>
      <xdr:row>119</xdr:row>
      <xdr:rowOff>99060</xdr:rowOff>
    </xdr:from>
    <xdr:to>
      <xdr:col>19</xdr:col>
      <xdr:colOff>26670</xdr:colOff>
      <xdr:row>120</xdr:row>
      <xdr:rowOff>30480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 flipH="1">
          <a:off x="3592830" y="22059900"/>
          <a:ext cx="5334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129</xdr:row>
      <xdr:rowOff>53340</xdr:rowOff>
    </xdr:from>
    <xdr:to>
      <xdr:col>10</xdr:col>
      <xdr:colOff>0</xdr:colOff>
      <xdr:row>130</xdr:row>
      <xdr:rowOff>121920</xdr:rowOff>
    </xdr:to>
    <xdr:cxnSp macro="">
      <xdr:nvCxnSpPr>
        <xdr:cNvPr id="226" name="Straight Arrow Connector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90500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</xdr:colOff>
      <xdr:row>129</xdr:row>
      <xdr:rowOff>53340</xdr:rowOff>
    </xdr:from>
    <xdr:to>
      <xdr:col>11</xdr:col>
      <xdr:colOff>3810</xdr:colOff>
      <xdr:row>130</xdr:row>
      <xdr:rowOff>121920</xdr:rowOff>
    </xdr:to>
    <xdr:cxnSp macro="">
      <xdr:nvCxnSpPr>
        <xdr:cNvPr id="227" name="Straight Arrow Connector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>
          <a:off x="209931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</xdr:colOff>
      <xdr:row>129</xdr:row>
      <xdr:rowOff>57150</xdr:rowOff>
    </xdr:from>
    <xdr:to>
      <xdr:col>12</xdr:col>
      <xdr:colOff>3810</xdr:colOff>
      <xdr:row>130</xdr:row>
      <xdr:rowOff>125730</xdr:rowOff>
    </xdr:to>
    <xdr:cxnSp macro="">
      <xdr:nvCxnSpPr>
        <xdr:cNvPr id="228" name="Straight Arrow Connector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>
          <a:off x="2289810" y="2418969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129</xdr:row>
      <xdr:rowOff>53340</xdr:rowOff>
    </xdr:from>
    <xdr:to>
      <xdr:col>13</xdr:col>
      <xdr:colOff>0</xdr:colOff>
      <xdr:row>130</xdr:row>
      <xdr:rowOff>121920</xdr:rowOff>
    </xdr:to>
    <xdr:cxnSp macro="">
      <xdr:nvCxnSpPr>
        <xdr:cNvPr id="229" name="Straight Arrow Connector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>
          <a:off x="247650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</xdr:colOff>
      <xdr:row>129</xdr:row>
      <xdr:rowOff>53340</xdr:rowOff>
    </xdr:from>
    <xdr:to>
      <xdr:col>14</xdr:col>
      <xdr:colOff>3810</xdr:colOff>
      <xdr:row>130</xdr:row>
      <xdr:rowOff>121920</xdr:rowOff>
    </xdr:to>
    <xdr:cxnSp macro="">
      <xdr:nvCxnSpPr>
        <xdr:cNvPr id="230" name="Straight Arrow Connector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>
          <a:off x="267081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129</xdr:row>
      <xdr:rowOff>57150</xdr:rowOff>
    </xdr:from>
    <xdr:to>
      <xdr:col>15</xdr:col>
      <xdr:colOff>0</xdr:colOff>
      <xdr:row>130</xdr:row>
      <xdr:rowOff>125730</xdr:rowOff>
    </xdr:to>
    <xdr:cxnSp macro="">
      <xdr:nvCxnSpPr>
        <xdr:cNvPr id="231" name="Straight Arrow Connector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>
          <a:off x="2857500" y="2418969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129</xdr:row>
      <xdr:rowOff>53340</xdr:rowOff>
    </xdr:from>
    <xdr:to>
      <xdr:col>16</xdr:col>
      <xdr:colOff>0</xdr:colOff>
      <xdr:row>130</xdr:row>
      <xdr:rowOff>121920</xdr:rowOff>
    </xdr:to>
    <xdr:cxnSp macro="">
      <xdr:nvCxnSpPr>
        <xdr:cNvPr id="232" name="Straight Arrow Connector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>
          <a:off x="304800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129</xdr:row>
      <xdr:rowOff>53340</xdr:rowOff>
    </xdr:from>
    <xdr:to>
      <xdr:col>17</xdr:col>
      <xdr:colOff>3810</xdr:colOff>
      <xdr:row>130</xdr:row>
      <xdr:rowOff>121920</xdr:rowOff>
    </xdr:to>
    <xdr:cxnSp macro="">
      <xdr:nvCxnSpPr>
        <xdr:cNvPr id="233" name="Straight Arrow Connector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>
          <a:off x="3242310" y="2418588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182880</xdr:colOff>
      <xdr:row>129</xdr:row>
      <xdr:rowOff>49530</xdr:rowOff>
    </xdr:from>
    <xdr:to>
      <xdr:col>17</xdr:col>
      <xdr:colOff>7620</xdr:colOff>
      <xdr:row>129</xdr:row>
      <xdr:rowOff>49530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1897380" y="24182070"/>
          <a:ext cx="1348740" cy="0"/>
        </a:xfrm>
        <a:prstGeom prst="line">
          <a:avLst/>
        </a:prstGeom>
        <a:ln w="9525">
          <a:solidFill>
            <a:srgbClr val="0070C0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186690</xdr:colOff>
      <xdr:row>133</xdr:row>
      <xdr:rowOff>19050</xdr:rowOff>
    </xdr:from>
    <xdr:to>
      <xdr:col>16</xdr:col>
      <xdr:colOff>186690</xdr:colOff>
      <xdr:row>136</xdr:row>
      <xdr:rowOff>80010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3234690" y="24692610"/>
          <a:ext cx="0" cy="4648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136</xdr:row>
      <xdr:rowOff>3810</xdr:rowOff>
    </xdr:from>
    <xdr:to>
      <xdr:col>17</xdr:col>
      <xdr:colOff>41910</xdr:colOff>
      <xdr:row>136</xdr:row>
      <xdr:rowOff>3810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>
          <a:off x="1847850" y="2508123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156210</xdr:colOff>
      <xdr:row>135</xdr:row>
      <xdr:rowOff>102870</xdr:rowOff>
    </xdr:from>
    <xdr:to>
      <xdr:col>10</xdr:col>
      <xdr:colOff>26670</xdr:colOff>
      <xdr:row>136</xdr:row>
      <xdr:rowOff>38100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 flipH="1">
          <a:off x="1870710" y="250507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163830</xdr:colOff>
      <xdr:row>135</xdr:row>
      <xdr:rowOff>102870</xdr:rowOff>
    </xdr:from>
    <xdr:to>
      <xdr:col>17</xdr:col>
      <xdr:colOff>30480</xdr:colOff>
      <xdr:row>136</xdr:row>
      <xdr:rowOff>34290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/>
      </xdr:nvCxnSpPr>
      <xdr:spPr>
        <a:xfrm flipH="1">
          <a:off x="3211830" y="2505075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186690</xdr:colOff>
      <xdr:row>134</xdr:row>
      <xdr:rowOff>19050</xdr:rowOff>
    </xdr:from>
    <xdr:to>
      <xdr:col>9</xdr:col>
      <xdr:colOff>186690</xdr:colOff>
      <xdr:row>136</xdr:row>
      <xdr:rowOff>76200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1901190" y="24837390"/>
          <a:ext cx="0" cy="3162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134</xdr:row>
      <xdr:rowOff>22860</xdr:rowOff>
    </xdr:from>
    <xdr:to>
      <xdr:col>17</xdr:col>
      <xdr:colOff>0</xdr:colOff>
      <xdr:row>136</xdr:row>
      <xdr:rowOff>72390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3238500" y="2484120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118</xdr:row>
      <xdr:rowOff>0</xdr:rowOff>
    </xdr:from>
    <xdr:to>
      <xdr:col>10</xdr:col>
      <xdr:colOff>186690</xdr:colOff>
      <xdr:row>118</xdr:row>
      <xdr:rowOff>0</xdr:rowOff>
    </xdr:to>
    <xdr:sp macro="" textlink="">
      <xdr:nvSpPr>
        <xdr:cNvPr id="252" name="Freeform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905000" y="21823680"/>
          <a:ext cx="186690" cy="0"/>
        </a:xfrm>
        <a:custGeom>
          <a:avLst/>
          <a:gdLst>
            <a:gd name="connsiteX0" fmla="*/ 0 w 186690"/>
            <a:gd name="connsiteY0" fmla="*/ 0 h 0"/>
            <a:gd name="connsiteX1" fmla="*/ 186690 w 1866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6690">
              <a:moveTo>
                <a:pt x="0" y="0"/>
              </a:moveTo>
              <a:lnTo>
                <a:pt x="1866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179070</xdr:colOff>
      <xdr:row>131</xdr:row>
      <xdr:rowOff>3810</xdr:rowOff>
    </xdr:from>
    <xdr:to>
      <xdr:col>16</xdr:col>
      <xdr:colOff>186690</xdr:colOff>
      <xdr:row>131</xdr:row>
      <xdr:rowOff>3810</xdr:rowOff>
    </xdr:to>
    <xdr:sp macro="" textlink="">
      <xdr:nvSpPr>
        <xdr:cNvPr id="253" name="Freeform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036570" y="24403050"/>
          <a:ext cx="198120" cy="0"/>
        </a:xfrm>
        <a:custGeom>
          <a:avLst/>
          <a:gdLst>
            <a:gd name="connsiteX0" fmla="*/ 198120 w 198120"/>
            <a:gd name="connsiteY0" fmla="*/ 0 h 0"/>
            <a:gd name="connsiteX1" fmla="*/ 0 w 19812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8120">
              <a:moveTo>
                <a:pt x="19812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186690</xdr:colOff>
      <xdr:row>131</xdr:row>
      <xdr:rowOff>0</xdr:rowOff>
    </xdr:from>
    <xdr:to>
      <xdr:col>15</xdr:col>
      <xdr:colOff>182880</xdr:colOff>
      <xdr:row>133</xdr:row>
      <xdr:rowOff>26670</xdr:rowOff>
    </xdr:to>
    <xdr:sp macro="" textlink="">
      <xdr:nvSpPr>
        <xdr:cNvPr id="254" name="Freeform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2091690" y="24399240"/>
          <a:ext cx="948690" cy="300990"/>
        </a:xfrm>
        <a:custGeom>
          <a:avLst/>
          <a:gdLst>
            <a:gd name="connsiteX0" fmla="*/ 0 w 948690"/>
            <a:gd name="connsiteY0" fmla="*/ 0 h 278130"/>
            <a:gd name="connsiteX1" fmla="*/ 476250 w 948690"/>
            <a:gd name="connsiteY1" fmla="*/ 278130 h 278130"/>
            <a:gd name="connsiteX2" fmla="*/ 948690 w 948690"/>
            <a:gd name="connsiteY2" fmla="*/ 0 h 278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8690" h="278130">
              <a:moveTo>
                <a:pt x="0" y="0"/>
              </a:moveTo>
              <a:cubicBezTo>
                <a:pt x="159067" y="139065"/>
                <a:pt x="318135" y="278130"/>
                <a:pt x="476250" y="278130"/>
              </a:cubicBezTo>
              <a:cubicBezTo>
                <a:pt x="634365" y="278130"/>
                <a:pt x="791527" y="139065"/>
                <a:pt x="94869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133350</xdr:colOff>
      <xdr:row>132</xdr:row>
      <xdr:rowOff>0</xdr:rowOff>
    </xdr:from>
    <xdr:to>
      <xdr:col>16</xdr:col>
      <xdr:colOff>41910</xdr:colOff>
      <xdr:row>134</xdr:row>
      <xdr:rowOff>45720</xdr:rowOff>
    </xdr:to>
    <xdr:sp macro="" textlink="">
      <xdr:nvSpPr>
        <xdr:cNvPr id="255" name="Freeform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2038350" y="24536400"/>
          <a:ext cx="1051560" cy="327660"/>
        </a:xfrm>
        <a:custGeom>
          <a:avLst/>
          <a:gdLst>
            <a:gd name="connsiteX0" fmla="*/ 0 w 1051560"/>
            <a:gd name="connsiteY0" fmla="*/ 0 h 274320"/>
            <a:gd name="connsiteX1" fmla="*/ 514350 w 1051560"/>
            <a:gd name="connsiteY1" fmla="*/ 274320 h 274320"/>
            <a:gd name="connsiteX2" fmla="*/ 1051560 w 1051560"/>
            <a:gd name="connsiteY2" fmla="*/ 0 h 274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1560" h="274320">
              <a:moveTo>
                <a:pt x="0" y="0"/>
              </a:moveTo>
              <a:cubicBezTo>
                <a:pt x="169545" y="137160"/>
                <a:pt x="339090" y="274320"/>
                <a:pt x="514350" y="274320"/>
              </a:cubicBezTo>
              <a:cubicBezTo>
                <a:pt x="689610" y="274320"/>
                <a:pt x="870585" y="137160"/>
                <a:pt x="10515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0</xdr:colOff>
      <xdr:row>131</xdr:row>
      <xdr:rowOff>133350</xdr:rowOff>
    </xdr:from>
    <xdr:to>
      <xdr:col>10</xdr:col>
      <xdr:colOff>125730</xdr:colOff>
      <xdr:row>131</xdr:row>
      <xdr:rowOff>133350</xdr:rowOff>
    </xdr:to>
    <xdr:sp macro="" textlink="">
      <xdr:nvSpPr>
        <xdr:cNvPr id="256" name="Freeform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1905000" y="24532590"/>
          <a:ext cx="125730" cy="0"/>
        </a:xfrm>
        <a:custGeom>
          <a:avLst/>
          <a:gdLst>
            <a:gd name="connsiteX0" fmla="*/ 125730 w 125730"/>
            <a:gd name="connsiteY0" fmla="*/ 0 h 0"/>
            <a:gd name="connsiteX1" fmla="*/ 0 w 12573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730">
              <a:moveTo>
                <a:pt x="12573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16</xdr:col>
      <xdr:colOff>41910</xdr:colOff>
      <xdr:row>132</xdr:row>
      <xdr:rowOff>0</xdr:rowOff>
    </xdr:from>
    <xdr:to>
      <xdr:col>17</xdr:col>
      <xdr:colOff>0</xdr:colOff>
      <xdr:row>132</xdr:row>
      <xdr:rowOff>3810</xdr:rowOff>
    </xdr:to>
    <xdr:sp macro="" textlink="">
      <xdr:nvSpPr>
        <xdr:cNvPr id="257" name="Freeform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089910" y="24536400"/>
          <a:ext cx="148590" cy="3810"/>
        </a:xfrm>
        <a:custGeom>
          <a:avLst/>
          <a:gdLst>
            <a:gd name="connsiteX0" fmla="*/ 0 w 148590"/>
            <a:gd name="connsiteY0" fmla="*/ 0 h 3810"/>
            <a:gd name="connsiteX1" fmla="*/ 148590 w 148590"/>
            <a:gd name="connsiteY1" fmla="*/ 3810 h 3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8590" h="3810">
              <a:moveTo>
                <a:pt x="0" y="0"/>
              </a:moveTo>
              <a:lnTo>
                <a:pt x="148590" y="381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10</xdr:col>
      <xdr:colOff>0</xdr:colOff>
      <xdr:row>131</xdr:row>
      <xdr:rowOff>3810</xdr:rowOff>
    </xdr:from>
    <xdr:to>
      <xdr:col>10</xdr:col>
      <xdr:colOff>186690</xdr:colOff>
      <xdr:row>131</xdr:row>
      <xdr:rowOff>3810</xdr:rowOff>
    </xdr:to>
    <xdr:sp macro="" textlink="">
      <xdr:nvSpPr>
        <xdr:cNvPr id="258" name="Freeform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1905000" y="24403050"/>
          <a:ext cx="186690" cy="0"/>
        </a:xfrm>
        <a:custGeom>
          <a:avLst/>
          <a:gdLst>
            <a:gd name="connsiteX0" fmla="*/ 0 w 186690"/>
            <a:gd name="connsiteY0" fmla="*/ 0 h 0"/>
            <a:gd name="connsiteX1" fmla="*/ 186690 w 1866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6690">
              <a:moveTo>
                <a:pt x="0" y="0"/>
              </a:moveTo>
              <a:lnTo>
                <a:pt x="1866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49530</xdr:colOff>
      <xdr:row>130</xdr:row>
      <xdr:rowOff>133350</xdr:rowOff>
    </xdr:from>
    <xdr:to>
      <xdr:col>19</xdr:col>
      <xdr:colOff>57150</xdr:colOff>
      <xdr:row>130</xdr:row>
      <xdr:rowOff>133350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3478530" y="24395430"/>
          <a:ext cx="19812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130</xdr:row>
      <xdr:rowOff>80010</xdr:rowOff>
    </xdr:from>
    <xdr:to>
      <xdr:col>19</xdr:col>
      <xdr:colOff>0</xdr:colOff>
      <xdr:row>133</xdr:row>
      <xdr:rowOff>99060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3619500" y="24342090"/>
          <a:ext cx="0" cy="430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130</xdr:row>
      <xdr:rowOff>99060</xdr:rowOff>
    </xdr:from>
    <xdr:to>
      <xdr:col>19</xdr:col>
      <xdr:colOff>30480</xdr:colOff>
      <xdr:row>131</xdr:row>
      <xdr:rowOff>22860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 flipH="1">
          <a:off x="3589020" y="2436114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163830</xdr:colOff>
      <xdr:row>133</xdr:row>
      <xdr:rowOff>3810</xdr:rowOff>
    </xdr:from>
    <xdr:to>
      <xdr:col>19</xdr:col>
      <xdr:colOff>26670</xdr:colOff>
      <xdr:row>133</xdr:row>
      <xdr:rowOff>64770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 flipH="1">
          <a:off x="3592830" y="24677370"/>
          <a:ext cx="5334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133</xdr:row>
      <xdr:rowOff>34290</xdr:rowOff>
    </xdr:from>
    <xdr:to>
      <xdr:col>19</xdr:col>
      <xdr:colOff>60960</xdr:colOff>
      <xdr:row>133</xdr:row>
      <xdr:rowOff>34290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2743200" y="2470785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104</xdr:row>
      <xdr:rowOff>133350</xdr:rowOff>
    </xdr:from>
    <xdr:to>
      <xdr:col>19</xdr:col>
      <xdr:colOff>57150</xdr:colOff>
      <xdr:row>104</xdr:row>
      <xdr:rowOff>133350</xdr:rowOff>
    </xdr:to>
    <xdr:cxnSp macro="">
      <xdr:nvCxnSpPr>
        <xdr:cNvPr id="157" name="Straight Connector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3352800" y="19015710"/>
          <a:ext cx="3238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104</xdr:row>
      <xdr:rowOff>80010</xdr:rowOff>
    </xdr:from>
    <xdr:to>
      <xdr:col>19</xdr:col>
      <xdr:colOff>0</xdr:colOff>
      <xdr:row>107</xdr:row>
      <xdr:rowOff>57150</xdr:rowOff>
    </xdr:to>
    <xdr:cxnSp macro="">
      <xdr:nvCxnSpPr>
        <xdr:cNvPr id="158" name="Straight Connector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3619500" y="18962370"/>
          <a:ext cx="0" cy="3810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104</xdr:row>
      <xdr:rowOff>102870</xdr:rowOff>
    </xdr:from>
    <xdr:to>
      <xdr:col>19</xdr:col>
      <xdr:colOff>30480</xdr:colOff>
      <xdr:row>105</xdr:row>
      <xdr:rowOff>26670</xdr:rowOff>
    </xdr:to>
    <xdr:cxnSp macro="">
      <xdr:nvCxnSpPr>
        <xdr:cNvPr id="159" name="Straight Connector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 flipH="1">
          <a:off x="3589020" y="1898523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163830</xdr:colOff>
      <xdr:row>106</xdr:row>
      <xdr:rowOff>114300</xdr:rowOff>
    </xdr:from>
    <xdr:to>
      <xdr:col>19</xdr:col>
      <xdr:colOff>26670</xdr:colOff>
      <xdr:row>107</xdr:row>
      <xdr:rowOff>45720</xdr:rowOff>
    </xdr:to>
    <xdr:cxnSp macro="">
      <xdr:nvCxnSpPr>
        <xdr:cNvPr id="160" name="Straight Connector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 flipH="1">
          <a:off x="3592830" y="14798040"/>
          <a:ext cx="53340" cy="76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91440</xdr:colOff>
      <xdr:row>107</xdr:row>
      <xdr:rowOff>7620</xdr:rowOff>
    </xdr:from>
    <xdr:to>
      <xdr:col>19</xdr:col>
      <xdr:colOff>76200</xdr:colOff>
      <xdr:row>107</xdr:row>
      <xdr:rowOff>7620</xdr:rowOff>
    </xdr:to>
    <xdr:cxnSp macro="">
      <xdr:nvCxnSpPr>
        <xdr:cNvPr id="161" name="Straight Connector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2758440" y="1483614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92</xdr:row>
      <xdr:rowOff>133350</xdr:rowOff>
    </xdr:from>
    <xdr:to>
      <xdr:col>19</xdr:col>
      <xdr:colOff>57150</xdr:colOff>
      <xdr:row>92</xdr:row>
      <xdr:rowOff>133350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>
          <a:off x="3352800" y="14542770"/>
          <a:ext cx="3238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92</xdr:row>
      <xdr:rowOff>80010</xdr:rowOff>
    </xdr:from>
    <xdr:to>
      <xdr:col>19</xdr:col>
      <xdr:colOff>0</xdr:colOff>
      <xdr:row>95</xdr:row>
      <xdr:rowOff>57150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3619500" y="14489430"/>
          <a:ext cx="0" cy="39624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160020</xdr:colOff>
      <xdr:row>92</xdr:row>
      <xdr:rowOff>102870</xdr:rowOff>
    </xdr:from>
    <xdr:to>
      <xdr:col>19</xdr:col>
      <xdr:colOff>30480</xdr:colOff>
      <xdr:row>93</xdr:row>
      <xdr:rowOff>26670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flipH="1">
          <a:off x="3589020" y="1451229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163830</xdr:colOff>
      <xdr:row>94</xdr:row>
      <xdr:rowOff>114300</xdr:rowOff>
    </xdr:from>
    <xdr:to>
      <xdr:col>19</xdr:col>
      <xdr:colOff>26670</xdr:colOff>
      <xdr:row>95</xdr:row>
      <xdr:rowOff>45720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3592830" y="14798040"/>
          <a:ext cx="53340" cy="76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95</xdr:row>
      <xdr:rowOff>15240</xdr:rowOff>
    </xdr:from>
    <xdr:to>
      <xdr:col>19</xdr:col>
      <xdr:colOff>53340</xdr:colOff>
      <xdr:row>95</xdr:row>
      <xdr:rowOff>15240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2628900" y="13197840"/>
          <a:ext cx="1043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</xdr:colOff>
      <xdr:row>9</xdr:row>
      <xdr:rowOff>3810</xdr:rowOff>
    </xdr:from>
    <xdr:to>
      <xdr:col>14</xdr:col>
      <xdr:colOff>186690</xdr:colOff>
      <xdr:row>9</xdr:row>
      <xdr:rowOff>3810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432810" y="1040130"/>
          <a:ext cx="373380" cy="0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54475</xdr:colOff>
      <xdr:row>7</xdr:row>
      <xdr:rowOff>73525</xdr:rowOff>
    </xdr:from>
    <xdr:to>
      <xdr:col>15</xdr:col>
      <xdr:colOff>185555</xdr:colOff>
      <xdr:row>17</xdr:row>
      <xdr:rowOff>52205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722653">
          <a:off x="2721475" y="850765"/>
          <a:ext cx="1274080" cy="1274080"/>
        </a:xfrm>
        <a:prstGeom prst="arc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19050</xdr:colOff>
      <xdr:row>7</xdr:row>
      <xdr:rowOff>68580</xdr:rowOff>
    </xdr:from>
    <xdr:to>
      <xdr:col>18</xdr:col>
      <xdr:colOff>150130</xdr:colOff>
      <xdr:row>17</xdr:row>
      <xdr:rowOff>47260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3438574">
          <a:off x="3257550" y="845820"/>
          <a:ext cx="1274080" cy="1274080"/>
        </a:xfrm>
        <a:prstGeom prst="arc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53340</xdr:colOff>
      <xdr:row>7</xdr:row>
      <xdr:rowOff>125730</xdr:rowOff>
    </xdr:from>
    <xdr:to>
      <xdr:col>17</xdr:col>
      <xdr:colOff>41910</xdr:colOff>
      <xdr:row>7</xdr:row>
      <xdr:rowOff>125730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3863340" y="902970"/>
          <a:ext cx="36957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64770</xdr:colOff>
      <xdr:row>9</xdr:row>
      <xdr:rowOff>0</xdr:rowOff>
    </xdr:from>
    <xdr:to>
      <xdr:col>17</xdr:col>
      <xdr:colOff>38100</xdr:colOff>
      <xdr:row>9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3874770" y="1036320"/>
          <a:ext cx="3543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80010</xdr:rowOff>
    </xdr:from>
    <xdr:to>
      <xdr:col>17</xdr:col>
      <xdr:colOff>0</xdr:colOff>
      <xdr:row>9</xdr:row>
      <xdr:rowOff>41910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191000" y="857250"/>
          <a:ext cx="0" cy="2209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167640</xdr:colOff>
      <xdr:row>7</xdr:row>
      <xdr:rowOff>99060</xdr:rowOff>
    </xdr:from>
    <xdr:to>
      <xdr:col>17</xdr:col>
      <xdr:colOff>26670</xdr:colOff>
      <xdr:row>8</xdr:row>
      <xdr:rowOff>19050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4168140" y="87630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167640</xdr:colOff>
      <xdr:row>8</xdr:row>
      <xdr:rowOff>106680</xdr:rowOff>
    </xdr:from>
    <xdr:to>
      <xdr:col>17</xdr:col>
      <xdr:colOff>26670</xdr:colOff>
      <xdr:row>9</xdr:row>
      <xdr:rowOff>26670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4168140" y="101346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118110</xdr:colOff>
      <xdr:row>8</xdr:row>
      <xdr:rowOff>0</xdr:rowOff>
    </xdr:from>
    <xdr:to>
      <xdr:col>12</xdr:col>
      <xdr:colOff>148590</xdr:colOff>
      <xdr:row>8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2975610" y="906780"/>
          <a:ext cx="4114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186690</xdr:colOff>
      <xdr:row>7</xdr:row>
      <xdr:rowOff>72390</xdr:rowOff>
    </xdr:from>
    <xdr:to>
      <xdr:col>10</xdr:col>
      <xdr:colOff>186690</xdr:colOff>
      <xdr:row>16</xdr:row>
      <xdr:rowOff>64770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3044190" y="849630"/>
          <a:ext cx="0" cy="115824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16</xdr:row>
      <xdr:rowOff>3810</xdr:rowOff>
    </xdr:from>
    <xdr:to>
      <xdr:col>12</xdr:col>
      <xdr:colOff>129540</xdr:colOff>
      <xdr:row>16</xdr:row>
      <xdr:rowOff>3810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2990850" y="1946910"/>
          <a:ext cx="3771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156210</xdr:colOff>
      <xdr:row>7</xdr:row>
      <xdr:rowOff>99060</xdr:rowOff>
    </xdr:from>
    <xdr:to>
      <xdr:col>11</xdr:col>
      <xdr:colOff>30480</xdr:colOff>
      <xdr:row>8</xdr:row>
      <xdr:rowOff>34290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3013710" y="87630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152400</xdr:colOff>
      <xdr:row>15</xdr:row>
      <xdr:rowOff>102870</xdr:rowOff>
    </xdr:from>
    <xdr:to>
      <xdr:col>11</xdr:col>
      <xdr:colOff>26670</xdr:colOff>
      <xdr:row>16</xdr:row>
      <xdr:rowOff>38100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3009900" y="191643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186690</xdr:colOff>
      <xdr:row>5</xdr:row>
      <xdr:rowOff>0</xdr:rowOff>
    </xdr:from>
    <xdr:to>
      <xdr:col>14</xdr:col>
      <xdr:colOff>1905</xdr:colOff>
      <xdr:row>8</xdr:row>
      <xdr:rowOff>7620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3615690" y="518160"/>
          <a:ext cx="5715" cy="39624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18</xdr:row>
      <xdr:rowOff>80010</xdr:rowOff>
    </xdr:from>
    <xdr:to>
      <xdr:col>14</xdr:col>
      <xdr:colOff>186690</xdr:colOff>
      <xdr:row>21</xdr:row>
      <xdr:rowOff>30480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436620" y="2282190"/>
          <a:ext cx="369570" cy="33909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34290</xdr:colOff>
      <xdr:row>18</xdr:row>
      <xdr:rowOff>80010</xdr:rowOff>
    </xdr:from>
    <xdr:to>
      <xdr:col>16</xdr:col>
      <xdr:colOff>45720</xdr:colOff>
      <xdr:row>18</xdr:row>
      <xdr:rowOff>80010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3844290" y="228219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</xdr:row>
      <xdr:rowOff>30480</xdr:rowOff>
    </xdr:from>
    <xdr:to>
      <xdr:col>16</xdr:col>
      <xdr:colOff>0</xdr:colOff>
      <xdr:row>21</xdr:row>
      <xdr:rowOff>68580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000500" y="2232660"/>
          <a:ext cx="0" cy="4267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26670</xdr:colOff>
      <xdr:row>21</xdr:row>
      <xdr:rowOff>26670</xdr:rowOff>
    </xdr:from>
    <xdr:to>
      <xdr:col>16</xdr:col>
      <xdr:colOff>57150</xdr:colOff>
      <xdr:row>21</xdr:row>
      <xdr:rowOff>26670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3836670" y="261747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160020</xdr:colOff>
      <xdr:row>18</xdr:row>
      <xdr:rowOff>49530</xdr:rowOff>
    </xdr:from>
    <xdr:to>
      <xdr:col>16</xdr:col>
      <xdr:colOff>30480</xdr:colOff>
      <xdr:row>18</xdr:row>
      <xdr:rowOff>114300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H="1">
          <a:off x="3970020" y="225171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20</xdr:row>
      <xdr:rowOff>121920</xdr:rowOff>
    </xdr:from>
    <xdr:to>
      <xdr:col>16</xdr:col>
      <xdr:colOff>34290</xdr:colOff>
      <xdr:row>21</xdr:row>
      <xdr:rowOff>60960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>
          <a:off x="3966210" y="258318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</xdr:row>
      <xdr:rowOff>76200</xdr:rowOff>
    </xdr:from>
    <xdr:to>
      <xdr:col>13</xdr:col>
      <xdr:colOff>0</xdr:colOff>
      <xdr:row>23</xdr:row>
      <xdr:rowOff>57150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3429000" y="26670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140970</xdr:colOff>
      <xdr:row>23</xdr:row>
      <xdr:rowOff>0</xdr:rowOff>
    </xdr:from>
    <xdr:to>
      <xdr:col>15</xdr:col>
      <xdr:colOff>49530</xdr:colOff>
      <xdr:row>23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3379470" y="2849880"/>
          <a:ext cx="4800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186690</xdr:colOff>
      <xdr:row>21</xdr:row>
      <xdr:rowOff>64770</xdr:rowOff>
    </xdr:from>
    <xdr:to>
      <xdr:col>14</xdr:col>
      <xdr:colOff>186690</xdr:colOff>
      <xdr:row>23</xdr:row>
      <xdr:rowOff>45720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3806190" y="265557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156210</xdr:colOff>
      <xdr:row>22</xdr:row>
      <xdr:rowOff>95250</xdr:rowOff>
    </xdr:from>
    <xdr:to>
      <xdr:col>13</xdr:col>
      <xdr:colOff>30480</xdr:colOff>
      <xdr:row>23</xdr:row>
      <xdr:rowOff>34290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 flipH="1">
          <a:off x="3394710" y="281559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148590</xdr:colOff>
      <xdr:row>22</xdr:row>
      <xdr:rowOff>99060</xdr:rowOff>
    </xdr:from>
    <xdr:to>
      <xdr:col>15</xdr:col>
      <xdr:colOff>22860</xdr:colOff>
      <xdr:row>23</xdr:row>
      <xdr:rowOff>38100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 flipH="1">
          <a:off x="3768090" y="281940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182880</xdr:colOff>
      <xdr:row>29</xdr:row>
      <xdr:rowOff>0</xdr:rowOff>
    </xdr:from>
    <xdr:to>
      <xdr:col>12</xdr:col>
      <xdr:colOff>186690</xdr:colOff>
      <xdr:row>29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0380" y="324612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28</xdr:row>
      <xdr:rowOff>76200</xdr:rowOff>
    </xdr:from>
    <xdr:to>
      <xdr:col>17</xdr:col>
      <xdr:colOff>3810</xdr:colOff>
      <xdr:row>37</xdr:row>
      <xdr:rowOff>53340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194810" y="3185160"/>
          <a:ext cx="0" cy="115824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163830</xdr:colOff>
      <xdr:row>28</xdr:row>
      <xdr:rowOff>102870</xdr:rowOff>
    </xdr:from>
    <xdr:to>
      <xdr:col>17</xdr:col>
      <xdr:colOff>38100</xdr:colOff>
      <xdr:row>29</xdr:row>
      <xdr:rowOff>30480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4164330" y="321183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160020</xdr:colOff>
      <xdr:row>36</xdr:row>
      <xdr:rowOff>114300</xdr:rowOff>
    </xdr:from>
    <xdr:to>
      <xdr:col>17</xdr:col>
      <xdr:colOff>34290</xdr:colOff>
      <xdr:row>37</xdr:row>
      <xdr:rowOff>41910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>
          <a:off x="4160520" y="426720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</xdr:colOff>
      <xdr:row>29</xdr:row>
      <xdr:rowOff>0</xdr:rowOff>
    </xdr:from>
    <xdr:to>
      <xdr:col>17</xdr:col>
      <xdr:colOff>64770</xdr:colOff>
      <xdr:row>29</xdr:row>
      <xdr:rowOff>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3653790" y="3246120"/>
          <a:ext cx="601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</xdr:colOff>
      <xdr:row>37</xdr:row>
      <xdr:rowOff>3810</xdr:rowOff>
    </xdr:from>
    <xdr:to>
      <xdr:col>17</xdr:col>
      <xdr:colOff>49530</xdr:colOff>
      <xdr:row>37</xdr:row>
      <xdr:rowOff>3810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3840480" y="429387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187775</xdr:colOff>
      <xdr:row>27</xdr:row>
      <xdr:rowOff>124651</xdr:rowOff>
    </xdr:from>
    <xdr:to>
      <xdr:col>19</xdr:col>
      <xdr:colOff>165134</xdr:colOff>
      <xdr:row>44</xdr:row>
      <xdr:rowOff>120850</xdr:rowOff>
    </xdr:to>
    <xdr:sp macro="" textlink="">
      <xdr:nvSpPr>
        <xdr:cNvPr id="14" name="Arc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5857701">
          <a:off x="2167175" y="4515571"/>
          <a:ext cx="2305059" cy="1310859"/>
        </a:xfrm>
        <a:prstGeom prst="arc">
          <a:avLst>
            <a:gd name="adj1" fmla="val 16200000"/>
            <a:gd name="adj2" fmla="val 20711376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187873</xdr:colOff>
      <xdr:row>28</xdr:row>
      <xdr:rowOff>87627</xdr:rowOff>
    </xdr:from>
    <xdr:to>
      <xdr:col>20</xdr:col>
      <xdr:colOff>165232</xdr:colOff>
      <xdr:row>44</xdr:row>
      <xdr:rowOff>37842</xdr:rowOff>
    </xdr:to>
    <xdr:sp macro="" textlink="">
      <xdr:nvSpPr>
        <xdr:cNvPr id="47" name="Arc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 rot="15857701">
          <a:off x="2445535" y="4520325"/>
          <a:ext cx="2129535" cy="1310859"/>
        </a:xfrm>
        <a:prstGeom prst="arc">
          <a:avLst>
            <a:gd name="adj1" fmla="val 16200000"/>
            <a:gd name="adj2" fmla="val 20395918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83356</xdr:colOff>
      <xdr:row>28</xdr:row>
      <xdr:rowOff>135192</xdr:rowOff>
    </xdr:from>
    <xdr:to>
      <xdr:col>15</xdr:col>
      <xdr:colOff>49530</xdr:colOff>
      <xdr:row>30</xdr:row>
      <xdr:rowOff>6529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4" idx="2"/>
        </xdr:cNvCxnSpPr>
      </xdr:nvCxnSpPr>
      <xdr:spPr>
        <a:xfrm>
          <a:off x="2940856" y="4158552"/>
          <a:ext cx="156674" cy="138037"/>
        </a:xfrm>
        <a:prstGeom prst="line">
          <a:avLst/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26</xdr:row>
      <xdr:rowOff>72390</xdr:rowOff>
    </xdr:from>
    <xdr:to>
      <xdr:col>13</xdr:col>
      <xdr:colOff>0</xdr:colOff>
      <xdr:row>28</xdr:row>
      <xdr:rowOff>76200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3429000" y="3310890"/>
          <a:ext cx="0" cy="2628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137160</xdr:colOff>
      <xdr:row>27</xdr:row>
      <xdr:rowOff>3810</xdr:rowOff>
    </xdr:from>
    <xdr:to>
      <xdr:col>14</xdr:col>
      <xdr:colOff>137160</xdr:colOff>
      <xdr:row>27</xdr:row>
      <xdr:rowOff>3810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613660" y="3897630"/>
          <a:ext cx="38100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83820</xdr:colOff>
      <xdr:row>26</xdr:row>
      <xdr:rowOff>91440</xdr:rowOff>
    </xdr:from>
    <xdr:to>
      <xdr:col>14</xdr:col>
      <xdr:colOff>83820</xdr:colOff>
      <xdr:row>28</xdr:row>
      <xdr:rowOff>125730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2941320" y="3855720"/>
          <a:ext cx="0" cy="2933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156210</xdr:colOff>
      <xdr:row>26</xdr:row>
      <xdr:rowOff>102870</xdr:rowOff>
    </xdr:from>
    <xdr:to>
      <xdr:col>13</xdr:col>
      <xdr:colOff>30480</xdr:colOff>
      <xdr:row>27</xdr:row>
      <xdr:rowOff>38100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H="1">
          <a:off x="3394710" y="334137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</xdr:colOff>
      <xdr:row>26</xdr:row>
      <xdr:rowOff>102870</xdr:rowOff>
    </xdr:from>
    <xdr:to>
      <xdr:col>14</xdr:col>
      <xdr:colOff>118110</xdr:colOff>
      <xdr:row>27</xdr:row>
      <xdr:rowOff>38100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2910840" y="38671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26</xdr:row>
      <xdr:rowOff>106680</xdr:rowOff>
    </xdr:from>
    <xdr:to>
      <xdr:col>13</xdr:col>
      <xdr:colOff>26670</xdr:colOff>
      <xdr:row>27</xdr:row>
      <xdr:rowOff>26670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 flipH="1">
          <a:off x="4168140" y="101346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39</xdr:row>
      <xdr:rowOff>80010</xdr:rowOff>
    </xdr:from>
    <xdr:to>
      <xdr:col>14</xdr:col>
      <xdr:colOff>3810</xdr:colOff>
      <xdr:row>42</xdr:row>
      <xdr:rowOff>30480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3436620" y="5017770"/>
          <a:ext cx="186690" cy="33909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34290</xdr:colOff>
      <xdr:row>39</xdr:row>
      <xdr:rowOff>80010</xdr:rowOff>
    </xdr:from>
    <xdr:to>
      <xdr:col>15</xdr:col>
      <xdr:colOff>45720</xdr:colOff>
      <xdr:row>39</xdr:row>
      <xdr:rowOff>80010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3653790" y="501777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39</xdr:row>
      <xdr:rowOff>30480</xdr:rowOff>
    </xdr:from>
    <xdr:to>
      <xdr:col>15</xdr:col>
      <xdr:colOff>0</xdr:colOff>
      <xdr:row>42</xdr:row>
      <xdr:rowOff>68580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3810000" y="4968240"/>
          <a:ext cx="0" cy="4267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26670</xdr:colOff>
      <xdr:row>42</xdr:row>
      <xdr:rowOff>26670</xdr:rowOff>
    </xdr:from>
    <xdr:to>
      <xdr:col>15</xdr:col>
      <xdr:colOff>57150</xdr:colOff>
      <xdr:row>42</xdr:row>
      <xdr:rowOff>26670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3646170" y="535305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160020</xdr:colOff>
      <xdr:row>39</xdr:row>
      <xdr:rowOff>49530</xdr:rowOff>
    </xdr:from>
    <xdr:to>
      <xdr:col>15</xdr:col>
      <xdr:colOff>30480</xdr:colOff>
      <xdr:row>39</xdr:row>
      <xdr:rowOff>114300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 flipH="1">
          <a:off x="3779520" y="498729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41</xdr:row>
      <xdr:rowOff>121920</xdr:rowOff>
    </xdr:from>
    <xdr:to>
      <xdr:col>15</xdr:col>
      <xdr:colOff>34290</xdr:colOff>
      <xdr:row>42</xdr:row>
      <xdr:rowOff>60960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 flipH="1">
          <a:off x="3775710" y="531876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42</xdr:row>
      <xdr:rowOff>76200</xdr:rowOff>
    </xdr:from>
    <xdr:to>
      <xdr:col>13</xdr:col>
      <xdr:colOff>0</xdr:colOff>
      <xdr:row>44</xdr:row>
      <xdr:rowOff>57150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3429000" y="26670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140970</xdr:colOff>
      <xdr:row>44</xdr:row>
      <xdr:rowOff>0</xdr:rowOff>
    </xdr:from>
    <xdr:to>
      <xdr:col>14</xdr:col>
      <xdr:colOff>41910</xdr:colOff>
      <xdr:row>44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3379470" y="558546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42</xdr:row>
      <xdr:rowOff>60960</xdr:rowOff>
    </xdr:from>
    <xdr:to>
      <xdr:col>14</xdr:col>
      <xdr:colOff>0</xdr:colOff>
      <xdr:row>44</xdr:row>
      <xdr:rowOff>41910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3619500" y="538734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160020</xdr:colOff>
      <xdr:row>43</xdr:row>
      <xdr:rowOff>95250</xdr:rowOff>
    </xdr:from>
    <xdr:to>
      <xdr:col>13</xdr:col>
      <xdr:colOff>34290</xdr:colOff>
      <xdr:row>44</xdr:row>
      <xdr:rowOff>34290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 flipH="1">
          <a:off x="3398520" y="555117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43</xdr:row>
      <xdr:rowOff>99060</xdr:rowOff>
    </xdr:from>
    <xdr:to>
      <xdr:col>14</xdr:col>
      <xdr:colOff>34290</xdr:colOff>
      <xdr:row>44</xdr:row>
      <xdr:rowOff>38100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H="1">
          <a:off x="3589020" y="555498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179997</xdr:colOff>
      <xdr:row>51</xdr:row>
      <xdr:rowOff>3810</xdr:rowOff>
    </xdr:from>
    <xdr:to>
      <xdr:col>14</xdr:col>
      <xdr:colOff>148590</xdr:colOff>
      <xdr:row>59</xdr:row>
      <xdr:rowOff>0</xdr:rowOff>
    </xdr:to>
    <xdr:sp macro="" textlink="">
      <xdr:nvSpPr>
        <xdr:cNvPr id="72" name="Freeform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3418497" y="6595110"/>
          <a:ext cx="540093" cy="1040130"/>
        </a:xfrm>
        <a:custGeom>
          <a:avLst/>
          <a:gdLst>
            <a:gd name="connsiteX0" fmla="*/ 6693 w 540093"/>
            <a:gd name="connsiteY0" fmla="*/ 1040130 h 1040130"/>
            <a:gd name="connsiteX1" fmla="*/ 10503 w 540093"/>
            <a:gd name="connsiteY1" fmla="*/ 735330 h 1040130"/>
            <a:gd name="connsiteX2" fmla="*/ 105753 w 540093"/>
            <a:gd name="connsiteY2" fmla="*/ 537210 h 1040130"/>
            <a:gd name="connsiteX3" fmla="*/ 448653 w 540093"/>
            <a:gd name="connsiteY3" fmla="*/ 388620 h 1040130"/>
            <a:gd name="connsiteX4" fmla="*/ 540093 w 540093"/>
            <a:gd name="connsiteY4" fmla="*/ 0 h 1040130"/>
            <a:gd name="connsiteX5" fmla="*/ 540093 w 540093"/>
            <a:gd name="connsiteY5" fmla="*/ 0 h 1040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40093" h="1040130">
              <a:moveTo>
                <a:pt x="6693" y="1040130"/>
              </a:moveTo>
              <a:cubicBezTo>
                <a:pt x="343" y="929640"/>
                <a:pt x="-6007" y="819150"/>
                <a:pt x="10503" y="735330"/>
              </a:cubicBezTo>
              <a:cubicBezTo>
                <a:pt x="27013" y="651510"/>
                <a:pt x="32728" y="594995"/>
                <a:pt x="105753" y="537210"/>
              </a:cubicBezTo>
              <a:cubicBezTo>
                <a:pt x="178778" y="479425"/>
                <a:pt x="376263" y="478155"/>
                <a:pt x="448653" y="388620"/>
              </a:cubicBezTo>
              <a:cubicBezTo>
                <a:pt x="521043" y="299085"/>
                <a:pt x="540093" y="0"/>
                <a:pt x="540093" y="0"/>
              </a:cubicBezTo>
              <a:lnTo>
                <a:pt x="540093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953</xdr:colOff>
      <xdr:row>51</xdr:row>
      <xdr:rowOff>0</xdr:rowOff>
    </xdr:from>
    <xdr:to>
      <xdr:col>15</xdr:col>
      <xdr:colOff>175260</xdr:colOff>
      <xdr:row>58</xdr:row>
      <xdr:rowOff>133350</xdr:rowOff>
    </xdr:to>
    <xdr:sp macro="" textlink="">
      <xdr:nvSpPr>
        <xdr:cNvPr id="80" name="Freeform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3620453" y="6591300"/>
          <a:ext cx="555307" cy="1040130"/>
        </a:xfrm>
        <a:custGeom>
          <a:avLst/>
          <a:gdLst>
            <a:gd name="connsiteX0" fmla="*/ 2857 w 555307"/>
            <a:gd name="connsiteY0" fmla="*/ 1040130 h 1040130"/>
            <a:gd name="connsiteX1" fmla="*/ 2857 w 555307"/>
            <a:gd name="connsiteY1" fmla="*/ 899160 h 1040130"/>
            <a:gd name="connsiteX2" fmla="*/ 25717 w 555307"/>
            <a:gd name="connsiteY2" fmla="*/ 762000 h 1040130"/>
            <a:gd name="connsiteX3" fmla="*/ 254317 w 555307"/>
            <a:gd name="connsiteY3" fmla="*/ 643890 h 1040130"/>
            <a:gd name="connsiteX4" fmla="*/ 402907 w 555307"/>
            <a:gd name="connsiteY4" fmla="*/ 563880 h 1040130"/>
            <a:gd name="connsiteX5" fmla="*/ 486727 w 555307"/>
            <a:gd name="connsiteY5" fmla="*/ 415290 h 1040130"/>
            <a:gd name="connsiteX6" fmla="*/ 521017 w 555307"/>
            <a:gd name="connsiteY6" fmla="*/ 255270 h 1040130"/>
            <a:gd name="connsiteX7" fmla="*/ 547687 w 555307"/>
            <a:gd name="connsiteY7" fmla="*/ 110490 h 1040130"/>
            <a:gd name="connsiteX8" fmla="*/ 555307 w 555307"/>
            <a:gd name="connsiteY8" fmla="*/ 0 h 1040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555307" h="1040130">
              <a:moveTo>
                <a:pt x="2857" y="1040130"/>
              </a:moveTo>
              <a:cubicBezTo>
                <a:pt x="952" y="992822"/>
                <a:pt x="-953" y="945515"/>
                <a:pt x="2857" y="899160"/>
              </a:cubicBezTo>
              <a:cubicBezTo>
                <a:pt x="6667" y="852805"/>
                <a:pt x="-16193" y="804545"/>
                <a:pt x="25717" y="762000"/>
              </a:cubicBezTo>
              <a:cubicBezTo>
                <a:pt x="67627" y="719455"/>
                <a:pt x="191452" y="676910"/>
                <a:pt x="254317" y="643890"/>
              </a:cubicBezTo>
              <a:cubicBezTo>
                <a:pt x="317182" y="610870"/>
                <a:pt x="364172" y="601980"/>
                <a:pt x="402907" y="563880"/>
              </a:cubicBezTo>
              <a:cubicBezTo>
                <a:pt x="441642" y="525780"/>
                <a:pt x="467042" y="466725"/>
                <a:pt x="486727" y="415290"/>
              </a:cubicBezTo>
              <a:cubicBezTo>
                <a:pt x="506412" y="363855"/>
                <a:pt x="510857" y="306070"/>
                <a:pt x="521017" y="255270"/>
              </a:cubicBezTo>
              <a:cubicBezTo>
                <a:pt x="531177" y="204470"/>
                <a:pt x="541972" y="153035"/>
                <a:pt x="547687" y="110490"/>
              </a:cubicBezTo>
              <a:cubicBezTo>
                <a:pt x="553402" y="67945"/>
                <a:pt x="554354" y="33972"/>
                <a:pt x="555307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3810</xdr:colOff>
      <xdr:row>50</xdr:row>
      <xdr:rowOff>76200</xdr:rowOff>
    </xdr:from>
    <xdr:to>
      <xdr:col>18</xdr:col>
      <xdr:colOff>3810</xdr:colOff>
      <xdr:row>59</xdr:row>
      <xdr:rowOff>53340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4194810" y="3589020"/>
          <a:ext cx="0" cy="1203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50</xdr:row>
      <xdr:rowOff>102870</xdr:rowOff>
    </xdr:from>
    <xdr:to>
      <xdr:col>18</xdr:col>
      <xdr:colOff>38100</xdr:colOff>
      <xdr:row>51</xdr:row>
      <xdr:rowOff>30480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 flipH="1">
          <a:off x="4164330" y="361569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58</xdr:row>
      <xdr:rowOff>114300</xdr:rowOff>
    </xdr:from>
    <xdr:to>
      <xdr:col>18</xdr:col>
      <xdr:colOff>34290</xdr:colOff>
      <xdr:row>59</xdr:row>
      <xdr:rowOff>41910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H="1">
          <a:off x="4160520" y="4701540"/>
          <a:ext cx="6477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64770</xdr:colOff>
      <xdr:row>59</xdr:row>
      <xdr:rowOff>3810</xdr:rowOff>
    </xdr:from>
    <xdr:to>
      <xdr:col>18</xdr:col>
      <xdr:colOff>49530</xdr:colOff>
      <xdr:row>59</xdr:row>
      <xdr:rowOff>3810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3874770" y="7639050"/>
          <a:ext cx="7467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</xdr:colOff>
      <xdr:row>51</xdr:row>
      <xdr:rowOff>0</xdr:rowOff>
    </xdr:from>
    <xdr:to>
      <xdr:col>18</xdr:col>
      <xdr:colOff>80010</xdr:colOff>
      <xdr:row>51</xdr:row>
      <xdr:rowOff>0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>
          <a:off x="4221480" y="6591300"/>
          <a:ext cx="4305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186690</xdr:colOff>
      <xdr:row>50</xdr:row>
      <xdr:rowOff>133350</xdr:rowOff>
    </xdr:from>
    <xdr:to>
      <xdr:col>11</xdr:col>
      <xdr:colOff>0</xdr:colOff>
      <xdr:row>50</xdr:row>
      <xdr:rowOff>133350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>
          <a:off x="2853690" y="658749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186690</xdr:colOff>
      <xdr:row>47</xdr:row>
      <xdr:rowOff>68580</xdr:rowOff>
    </xdr:from>
    <xdr:to>
      <xdr:col>11</xdr:col>
      <xdr:colOff>186690</xdr:colOff>
      <xdr:row>49</xdr:row>
      <xdr:rowOff>118110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 flipV="1">
          <a:off x="3425190" y="613410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47</xdr:row>
      <xdr:rowOff>125730</xdr:rowOff>
    </xdr:from>
    <xdr:to>
      <xdr:col>15</xdr:col>
      <xdr:colOff>15240</xdr:colOff>
      <xdr:row>47</xdr:row>
      <xdr:rowOff>125730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>
          <a:off x="3371850" y="6191250"/>
          <a:ext cx="6438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148590</xdr:colOff>
      <xdr:row>47</xdr:row>
      <xdr:rowOff>64770</xdr:rowOff>
    </xdr:from>
    <xdr:to>
      <xdr:col>14</xdr:col>
      <xdr:colOff>148590</xdr:colOff>
      <xdr:row>49</xdr:row>
      <xdr:rowOff>118110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>
          <a:off x="3958590" y="6130290"/>
          <a:ext cx="0" cy="3124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47</xdr:row>
      <xdr:rowOff>95250</xdr:rowOff>
    </xdr:from>
    <xdr:to>
      <xdr:col>12</xdr:col>
      <xdr:colOff>26670</xdr:colOff>
      <xdr:row>48</xdr:row>
      <xdr:rowOff>30480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>
        <a:xfrm flipH="1">
          <a:off x="3390900" y="616077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118110</xdr:colOff>
      <xdr:row>47</xdr:row>
      <xdr:rowOff>91440</xdr:rowOff>
    </xdr:from>
    <xdr:to>
      <xdr:col>14</xdr:col>
      <xdr:colOff>182880</xdr:colOff>
      <xdr:row>48</xdr:row>
      <xdr:rowOff>26670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CxnSpPr/>
      </xdr:nvCxnSpPr>
      <xdr:spPr>
        <a:xfrm flipH="1">
          <a:off x="3928110" y="615696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62</xdr:row>
      <xdr:rowOff>80010</xdr:rowOff>
    </xdr:from>
    <xdr:to>
      <xdr:col>13</xdr:col>
      <xdr:colOff>3810</xdr:colOff>
      <xdr:row>65</xdr:row>
      <xdr:rowOff>30480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3436620" y="5078730"/>
          <a:ext cx="186690" cy="36957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34290</xdr:colOff>
      <xdr:row>62</xdr:row>
      <xdr:rowOff>80010</xdr:rowOff>
    </xdr:from>
    <xdr:to>
      <xdr:col>14</xdr:col>
      <xdr:colOff>45720</xdr:colOff>
      <xdr:row>62</xdr:row>
      <xdr:rowOff>80010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3653790" y="507873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62</xdr:row>
      <xdr:rowOff>30480</xdr:rowOff>
    </xdr:from>
    <xdr:to>
      <xdr:col>14</xdr:col>
      <xdr:colOff>0</xdr:colOff>
      <xdr:row>65</xdr:row>
      <xdr:rowOff>68580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>
          <a:off x="3810000" y="5029200"/>
          <a:ext cx="0" cy="457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</xdr:colOff>
      <xdr:row>65</xdr:row>
      <xdr:rowOff>26670</xdr:rowOff>
    </xdr:from>
    <xdr:to>
      <xdr:col>14</xdr:col>
      <xdr:colOff>57150</xdr:colOff>
      <xdr:row>65</xdr:row>
      <xdr:rowOff>26670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3646170" y="544449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62</xdr:row>
      <xdr:rowOff>49530</xdr:rowOff>
    </xdr:from>
    <xdr:to>
      <xdr:col>14</xdr:col>
      <xdr:colOff>30480</xdr:colOff>
      <xdr:row>62</xdr:row>
      <xdr:rowOff>114300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 flipH="1">
          <a:off x="3779520" y="50482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64</xdr:row>
      <xdr:rowOff>121920</xdr:rowOff>
    </xdr:from>
    <xdr:to>
      <xdr:col>14</xdr:col>
      <xdr:colOff>34290</xdr:colOff>
      <xdr:row>65</xdr:row>
      <xdr:rowOff>60960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 flipH="1">
          <a:off x="3775710" y="541020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65</xdr:row>
      <xdr:rowOff>76200</xdr:rowOff>
    </xdr:from>
    <xdr:to>
      <xdr:col>12</xdr:col>
      <xdr:colOff>0</xdr:colOff>
      <xdr:row>67</xdr:row>
      <xdr:rowOff>57150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>
          <a:off x="3429000" y="549402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140970</xdr:colOff>
      <xdr:row>67</xdr:row>
      <xdr:rowOff>0</xdr:rowOff>
    </xdr:from>
    <xdr:to>
      <xdr:col>13</xdr:col>
      <xdr:colOff>41910</xdr:colOff>
      <xdr:row>67</xdr:row>
      <xdr:rowOff>0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>
          <a:off x="3379470" y="567690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65</xdr:row>
      <xdr:rowOff>60960</xdr:rowOff>
    </xdr:from>
    <xdr:to>
      <xdr:col>13</xdr:col>
      <xdr:colOff>0</xdr:colOff>
      <xdr:row>67</xdr:row>
      <xdr:rowOff>41910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>
        <a:xfrm>
          <a:off x="3619500" y="547878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160020</xdr:colOff>
      <xdr:row>66</xdr:row>
      <xdr:rowOff>95250</xdr:rowOff>
    </xdr:from>
    <xdr:to>
      <xdr:col>12</xdr:col>
      <xdr:colOff>34290</xdr:colOff>
      <xdr:row>67</xdr:row>
      <xdr:rowOff>34290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 flipH="1">
          <a:off x="3398520" y="564261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160020</xdr:colOff>
      <xdr:row>66</xdr:row>
      <xdr:rowOff>99060</xdr:rowOff>
    </xdr:from>
    <xdr:to>
      <xdr:col>13</xdr:col>
      <xdr:colOff>34290</xdr:colOff>
      <xdr:row>67</xdr:row>
      <xdr:rowOff>38100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>
        <a:xfrm flipH="1">
          <a:off x="3589020" y="564642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</xdr:colOff>
      <xdr:row>72</xdr:row>
      <xdr:rowOff>76200</xdr:rowOff>
    </xdr:from>
    <xdr:to>
      <xdr:col>17</xdr:col>
      <xdr:colOff>3810</xdr:colOff>
      <xdr:row>81</xdr:row>
      <xdr:rowOff>53340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>
          <a:off x="4194810" y="3589020"/>
          <a:ext cx="0" cy="1203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163830</xdr:colOff>
      <xdr:row>72</xdr:row>
      <xdr:rowOff>102870</xdr:rowOff>
    </xdr:from>
    <xdr:to>
      <xdr:col>17</xdr:col>
      <xdr:colOff>38100</xdr:colOff>
      <xdr:row>73</xdr:row>
      <xdr:rowOff>30480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 flipH="1">
          <a:off x="4164330" y="361569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160020</xdr:colOff>
      <xdr:row>80</xdr:row>
      <xdr:rowOff>114300</xdr:rowOff>
    </xdr:from>
    <xdr:to>
      <xdr:col>17</xdr:col>
      <xdr:colOff>34290</xdr:colOff>
      <xdr:row>81</xdr:row>
      <xdr:rowOff>41910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 flipH="1">
          <a:off x="4160520" y="4701540"/>
          <a:ext cx="6477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</xdr:colOff>
      <xdr:row>73</xdr:row>
      <xdr:rowOff>0</xdr:rowOff>
    </xdr:from>
    <xdr:to>
      <xdr:col>17</xdr:col>
      <xdr:colOff>64770</xdr:colOff>
      <xdr:row>73</xdr:row>
      <xdr:rowOff>0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>
          <a:off x="3653790" y="3649980"/>
          <a:ext cx="601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</xdr:colOff>
      <xdr:row>81</xdr:row>
      <xdr:rowOff>3810</xdr:rowOff>
    </xdr:from>
    <xdr:to>
      <xdr:col>17</xdr:col>
      <xdr:colOff>49530</xdr:colOff>
      <xdr:row>81</xdr:row>
      <xdr:rowOff>3810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>
          <a:off x="3840480" y="474345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187775</xdr:colOff>
      <xdr:row>71</xdr:row>
      <xdr:rowOff>124651</xdr:rowOff>
    </xdr:from>
    <xdr:to>
      <xdr:col>19</xdr:col>
      <xdr:colOff>165134</xdr:colOff>
      <xdr:row>88</xdr:row>
      <xdr:rowOff>120850</xdr:rowOff>
    </xdr:to>
    <xdr:sp macro="" textlink="">
      <xdr:nvSpPr>
        <xdr:cNvPr id="121" name="Arc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 rot="15857701">
          <a:off x="2212895" y="10375351"/>
          <a:ext cx="2213619" cy="1310859"/>
        </a:xfrm>
        <a:prstGeom prst="arc">
          <a:avLst>
            <a:gd name="adj1" fmla="val 16200000"/>
            <a:gd name="adj2" fmla="val 20656416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187873</xdr:colOff>
      <xdr:row>72</xdr:row>
      <xdr:rowOff>87627</xdr:rowOff>
    </xdr:from>
    <xdr:to>
      <xdr:col>20</xdr:col>
      <xdr:colOff>165232</xdr:colOff>
      <xdr:row>88</xdr:row>
      <xdr:rowOff>37842</xdr:rowOff>
    </xdr:to>
    <xdr:sp macro="" textlink="">
      <xdr:nvSpPr>
        <xdr:cNvPr id="122" name="Arc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 rot="15857701">
          <a:off x="2491255" y="10380105"/>
          <a:ext cx="2038095" cy="1310859"/>
        </a:xfrm>
        <a:prstGeom prst="arc">
          <a:avLst>
            <a:gd name="adj1" fmla="val 16200000"/>
            <a:gd name="adj2" fmla="val 20360654"/>
          </a:avLst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82775</xdr:colOff>
      <xdr:row>73</xdr:row>
      <xdr:rowOff>5750</xdr:rowOff>
    </xdr:from>
    <xdr:to>
      <xdr:col>15</xdr:col>
      <xdr:colOff>45119</xdr:colOff>
      <xdr:row>74</xdr:row>
      <xdr:rowOff>5736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>
          <a:stCxn id="121" idx="2"/>
          <a:endCxn id="122" idx="2"/>
        </xdr:cNvCxnSpPr>
      </xdr:nvCxnSpPr>
      <xdr:spPr>
        <a:xfrm>
          <a:off x="2940275" y="10064150"/>
          <a:ext cx="152844" cy="129526"/>
        </a:xfrm>
        <a:prstGeom prst="line">
          <a:avLst/>
        </a:prstGeom>
        <a:ln w="12700">
          <a:solidFill>
            <a:schemeClr val="tx1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70</xdr:row>
      <xdr:rowOff>72390</xdr:rowOff>
    </xdr:from>
    <xdr:to>
      <xdr:col>13</xdr:col>
      <xdr:colOff>0</xdr:colOff>
      <xdr:row>72</xdr:row>
      <xdr:rowOff>76200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>
        <a:xfrm flipV="1">
          <a:off x="3429000" y="3326130"/>
          <a:ext cx="0" cy="2628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137160</xdr:colOff>
      <xdr:row>71</xdr:row>
      <xdr:rowOff>3810</xdr:rowOff>
    </xdr:from>
    <xdr:to>
      <xdr:col>14</xdr:col>
      <xdr:colOff>133350</xdr:colOff>
      <xdr:row>71</xdr:row>
      <xdr:rowOff>3810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>
          <a:off x="2613660" y="9803130"/>
          <a:ext cx="37719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83820</xdr:colOff>
      <xdr:row>70</xdr:row>
      <xdr:rowOff>91440</xdr:rowOff>
    </xdr:from>
    <xdr:to>
      <xdr:col>14</xdr:col>
      <xdr:colOff>83820</xdr:colOff>
      <xdr:row>72</xdr:row>
      <xdr:rowOff>125730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/>
      </xdr:nvCxnSpPr>
      <xdr:spPr>
        <a:xfrm>
          <a:off x="2941320" y="9761220"/>
          <a:ext cx="0" cy="2933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156210</xdr:colOff>
      <xdr:row>70</xdr:row>
      <xdr:rowOff>102870</xdr:rowOff>
    </xdr:from>
    <xdr:to>
      <xdr:col>13</xdr:col>
      <xdr:colOff>30480</xdr:colOff>
      <xdr:row>71</xdr:row>
      <xdr:rowOff>38100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>
        <a:xfrm flipH="1">
          <a:off x="3394710" y="335661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</xdr:colOff>
      <xdr:row>70</xdr:row>
      <xdr:rowOff>102870</xdr:rowOff>
    </xdr:from>
    <xdr:to>
      <xdr:col>14</xdr:col>
      <xdr:colOff>118110</xdr:colOff>
      <xdr:row>71</xdr:row>
      <xdr:rowOff>38100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 flipH="1">
          <a:off x="2910840" y="97726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167640</xdr:colOff>
      <xdr:row>70</xdr:row>
      <xdr:rowOff>106680</xdr:rowOff>
    </xdr:from>
    <xdr:to>
      <xdr:col>13</xdr:col>
      <xdr:colOff>26670</xdr:colOff>
      <xdr:row>71</xdr:row>
      <xdr:rowOff>26670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CxnSpPr/>
      </xdr:nvCxnSpPr>
      <xdr:spPr>
        <a:xfrm flipH="1">
          <a:off x="3406140" y="336042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83</xdr:row>
      <xdr:rowOff>80010</xdr:rowOff>
    </xdr:from>
    <xdr:to>
      <xdr:col>14</xdr:col>
      <xdr:colOff>3810</xdr:colOff>
      <xdr:row>86</xdr:row>
      <xdr:rowOff>30480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3436620" y="5078730"/>
          <a:ext cx="186690" cy="36957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34290</xdr:colOff>
      <xdr:row>83</xdr:row>
      <xdr:rowOff>80010</xdr:rowOff>
    </xdr:from>
    <xdr:to>
      <xdr:col>15</xdr:col>
      <xdr:colOff>45720</xdr:colOff>
      <xdr:row>83</xdr:row>
      <xdr:rowOff>80010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/>
      </xdr:nvCxnSpPr>
      <xdr:spPr>
        <a:xfrm>
          <a:off x="3653790" y="507873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83</xdr:row>
      <xdr:rowOff>30480</xdr:rowOff>
    </xdr:from>
    <xdr:to>
      <xdr:col>15</xdr:col>
      <xdr:colOff>0</xdr:colOff>
      <xdr:row>86</xdr:row>
      <xdr:rowOff>68580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CxnSpPr/>
      </xdr:nvCxnSpPr>
      <xdr:spPr>
        <a:xfrm>
          <a:off x="3810000" y="5029200"/>
          <a:ext cx="0" cy="457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26670</xdr:colOff>
      <xdr:row>86</xdr:row>
      <xdr:rowOff>26670</xdr:rowOff>
    </xdr:from>
    <xdr:to>
      <xdr:col>15</xdr:col>
      <xdr:colOff>57150</xdr:colOff>
      <xdr:row>86</xdr:row>
      <xdr:rowOff>26670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CxnSpPr/>
      </xdr:nvCxnSpPr>
      <xdr:spPr>
        <a:xfrm>
          <a:off x="3646170" y="544449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160020</xdr:colOff>
      <xdr:row>83</xdr:row>
      <xdr:rowOff>49530</xdr:rowOff>
    </xdr:from>
    <xdr:to>
      <xdr:col>15</xdr:col>
      <xdr:colOff>30480</xdr:colOff>
      <xdr:row>83</xdr:row>
      <xdr:rowOff>114300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CxnSpPr/>
      </xdr:nvCxnSpPr>
      <xdr:spPr>
        <a:xfrm flipH="1">
          <a:off x="3779520" y="50482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85</xdr:row>
      <xdr:rowOff>121920</xdr:rowOff>
    </xdr:from>
    <xdr:to>
      <xdr:col>15</xdr:col>
      <xdr:colOff>34290</xdr:colOff>
      <xdr:row>86</xdr:row>
      <xdr:rowOff>60960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CxnSpPr/>
      </xdr:nvCxnSpPr>
      <xdr:spPr>
        <a:xfrm flipH="1">
          <a:off x="3775710" y="541020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86</xdr:row>
      <xdr:rowOff>76200</xdr:rowOff>
    </xdr:from>
    <xdr:to>
      <xdr:col>13</xdr:col>
      <xdr:colOff>0</xdr:colOff>
      <xdr:row>88</xdr:row>
      <xdr:rowOff>57150</xdr:rowOff>
    </xdr:to>
    <xdr:cxnSp macro="">
      <xdr:nvCxnSpPr>
        <xdr:cNvPr id="136" name="Straight Connector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CxnSpPr/>
      </xdr:nvCxnSpPr>
      <xdr:spPr>
        <a:xfrm>
          <a:off x="3429000" y="549402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140970</xdr:colOff>
      <xdr:row>88</xdr:row>
      <xdr:rowOff>0</xdr:rowOff>
    </xdr:from>
    <xdr:to>
      <xdr:col>14</xdr:col>
      <xdr:colOff>41910</xdr:colOff>
      <xdr:row>88</xdr:row>
      <xdr:rowOff>0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/>
      </xdr:nvCxnSpPr>
      <xdr:spPr>
        <a:xfrm>
          <a:off x="3379470" y="567690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86</xdr:row>
      <xdr:rowOff>60960</xdr:rowOff>
    </xdr:from>
    <xdr:to>
      <xdr:col>14</xdr:col>
      <xdr:colOff>0</xdr:colOff>
      <xdr:row>88</xdr:row>
      <xdr:rowOff>41910</xdr:rowOff>
    </xdr:to>
    <xdr:cxnSp macro="">
      <xdr:nvCxnSpPr>
        <xdr:cNvPr id="138" name="Straight Connector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CxnSpPr/>
      </xdr:nvCxnSpPr>
      <xdr:spPr>
        <a:xfrm>
          <a:off x="3619500" y="547878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160020</xdr:colOff>
      <xdr:row>87</xdr:row>
      <xdr:rowOff>95250</xdr:rowOff>
    </xdr:from>
    <xdr:to>
      <xdr:col>13</xdr:col>
      <xdr:colOff>34290</xdr:colOff>
      <xdr:row>88</xdr:row>
      <xdr:rowOff>34290</xdr:rowOff>
    </xdr:to>
    <xdr:cxnSp macro="">
      <xdr:nvCxnSpPr>
        <xdr:cNvPr id="139" name="Straight Connector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CxnSpPr/>
      </xdr:nvCxnSpPr>
      <xdr:spPr>
        <a:xfrm flipH="1">
          <a:off x="3398520" y="564261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87</xdr:row>
      <xdr:rowOff>99060</xdr:rowOff>
    </xdr:from>
    <xdr:to>
      <xdr:col>14</xdr:col>
      <xdr:colOff>34290</xdr:colOff>
      <xdr:row>88</xdr:row>
      <xdr:rowOff>38100</xdr:rowOff>
    </xdr:to>
    <xdr:cxnSp macro="">
      <xdr:nvCxnSpPr>
        <xdr:cNvPr id="140" name="Straight Connector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CxnSpPr/>
      </xdr:nvCxnSpPr>
      <xdr:spPr>
        <a:xfrm flipH="1">
          <a:off x="3589020" y="564642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73</xdr:row>
      <xdr:rowOff>3810</xdr:rowOff>
    </xdr:from>
    <xdr:to>
      <xdr:col>12</xdr:col>
      <xdr:colOff>179070</xdr:colOff>
      <xdr:row>73</xdr:row>
      <xdr:rowOff>3810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CxnSpPr/>
      </xdr:nvCxnSpPr>
      <xdr:spPr>
        <a:xfrm>
          <a:off x="3150870" y="952119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74</xdr:row>
      <xdr:rowOff>7620</xdr:rowOff>
    </xdr:from>
    <xdr:to>
      <xdr:col>12</xdr:col>
      <xdr:colOff>179070</xdr:colOff>
      <xdr:row>74</xdr:row>
      <xdr:rowOff>7620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CxnSpPr/>
      </xdr:nvCxnSpPr>
      <xdr:spPr>
        <a:xfrm>
          <a:off x="3150870" y="965454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74</xdr:row>
      <xdr:rowOff>125730</xdr:rowOff>
    </xdr:from>
    <xdr:to>
      <xdr:col>12</xdr:col>
      <xdr:colOff>171450</xdr:colOff>
      <xdr:row>74</xdr:row>
      <xdr:rowOff>125730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CxnSpPr/>
      </xdr:nvCxnSpPr>
      <xdr:spPr>
        <a:xfrm>
          <a:off x="3143250" y="977265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99060</xdr:colOff>
      <xdr:row>75</xdr:row>
      <xdr:rowOff>125730</xdr:rowOff>
    </xdr:from>
    <xdr:to>
      <xdr:col>12</xdr:col>
      <xdr:colOff>175260</xdr:colOff>
      <xdr:row>75</xdr:row>
      <xdr:rowOff>125730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/>
      </xdr:nvCxnSpPr>
      <xdr:spPr>
        <a:xfrm>
          <a:off x="3147060" y="990219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77</xdr:row>
      <xdr:rowOff>0</xdr:rowOff>
    </xdr:from>
    <xdr:to>
      <xdr:col>12</xdr:col>
      <xdr:colOff>167640</xdr:colOff>
      <xdr:row>77</xdr:row>
      <xdr:rowOff>0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>
          <a:off x="3139440" y="1005078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87630</xdr:colOff>
      <xdr:row>78</xdr:row>
      <xdr:rowOff>0</xdr:rowOff>
    </xdr:from>
    <xdr:to>
      <xdr:col>12</xdr:col>
      <xdr:colOff>163830</xdr:colOff>
      <xdr:row>78</xdr:row>
      <xdr:rowOff>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CxnSpPr/>
      </xdr:nvCxnSpPr>
      <xdr:spPr>
        <a:xfrm>
          <a:off x="3135630" y="1018032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78</xdr:row>
      <xdr:rowOff>125730</xdr:rowOff>
    </xdr:from>
    <xdr:to>
      <xdr:col>12</xdr:col>
      <xdr:colOff>156210</xdr:colOff>
      <xdr:row>78</xdr:row>
      <xdr:rowOff>125730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CxnSpPr/>
      </xdr:nvCxnSpPr>
      <xdr:spPr>
        <a:xfrm>
          <a:off x="3128010" y="1030605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80</xdr:row>
      <xdr:rowOff>3810</xdr:rowOff>
    </xdr:from>
    <xdr:to>
      <xdr:col>12</xdr:col>
      <xdr:colOff>156210</xdr:colOff>
      <xdr:row>80</xdr:row>
      <xdr:rowOff>3810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CxnSpPr/>
      </xdr:nvCxnSpPr>
      <xdr:spPr>
        <a:xfrm>
          <a:off x="3128010" y="10458450"/>
          <a:ext cx="266700" cy="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186113</xdr:colOff>
      <xdr:row>96</xdr:row>
      <xdr:rowOff>7620</xdr:rowOff>
    </xdr:from>
    <xdr:to>
      <xdr:col>7</xdr:col>
      <xdr:colOff>186690</xdr:colOff>
      <xdr:row>103</xdr:row>
      <xdr:rowOff>133350</xdr:rowOff>
    </xdr:to>
    <xdr:sp macro="" textlink="">
      <xdr:nvSpPr>
        <xdr:cNvPr id="160" name="Freeform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3234113" y="12214860"/>
          <a:ext cx="572077" cy="1032510"/>
        </a:xfrm>
        <a:custGeom>
          <a:avLst/>
          <a:gdLst>
            <a:gd name="connsiteX0" fmla="*/ 564457 w 564457"/>
            <a:gd name="connsiteY0" fmla="*/ 0 h 1032510"/>
            <a:gd name="connsiteX1" fmla="*/ 480637 w 564457"/>
            <a:gd name="connsiteY1" fmla="*/ 293370 h 1032510"/>
            <a:gd name="connsiteX2" fmla="*/ 232987 w 564457"/>
            <a:gd name="connsiteY2" fmla="*/ 472440 h 1032510"/>
            <a:gd name="connsiteX3" fmla="*/ 61537 w 564457"/>
            <a:gd name="connsiteY3" fmla="*/ 655320 h 1032510"/>
            <a:gd name="connsiteX4" fmla="*/ 4387 w 564457"/>
            <a:gd name="connsiteY4" fmla="*/ 845820 h 1032510"/>
            <a:gd name="connsiteX5" fmla="*/ 8197 w 564457"/>
            <a:gd name="connsiteY5" fmla="*/ 1032510 h 1032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64457" h="1032510">
              <a:moveTo>
                <a:pt x="564457" y="0"/>
              </a:moveTo>
              <a:cubicBezTo>
                <a:pt x="550169" y="107315"/>
                <a:pt x="535882" y="214630"/>
                <a:pt x="480637" y="293370"/>
              </a:cubicBezTo>
              <a:cubicBezTo>
                <a:pt x="425392" y="372110"/>
                <a:pt x="302837" y="412115"/>
                <a:pt x="232987" y="472440"/>
              </a:cubicBezTo>
              <a:cubicBezTo>
                <a:pt x="163137" y="532765"/>
                <a:pt x="99637" y="593090"/>
                <a:pt x="61537" y="655320"/>
              </a:cubicBezTo>
              <a:cubicBezTo>
                <a:pt x="23437" y="717550"/>
                <a:pt x="13277" y="782955"/>
                <a:pt x="4387" y="845820"/>
              </a:cubicBezTo>
              <a:cubicBezTo>
                <a:pt x="-4503" y="908685"/>
                <a:pt x="1847" y="970597"/>
                <a:pt x="8197" y="103251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11</xdr:col>
      <xdr:colOff>182303</xdr:colOff>
      <xdr:row>96</xdr:row>
      <xdr:rowOff>3810</xdr:rowOff>
    </xdr:from>
    <xdr:to>
      <xdr:col>14</xdr:col>
      <xdr:colOff>186690</xdr:colOff>
      <xdr:row>104</xdr:row>
      <xdr:rowOff>7620</xdr:rowOff>
    </xdr:to>
    <xdr:sp macro="" textlink="">
      <xdr:nvSpPr>
        <xdr:cNvPr id="161" name="Freeform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4563803" y="12211050"/>
          <a:ext cx="575887" cy="1047750"/>
        </a:xfrm>
        <a:custGeom>
          <a:avLst/>
          <a:gdLst>
            <a:gd name="connsiteX0" fmla="*/ 564457 w 564457"/>
            <a:gd name="connsiteY0" fmla="*/ 0 h 1032510"/>
            <a:gd name="connsiteX1" fmla="*/ 480637 w 564457"/>
            <a:gd name="connsiteY1" fmla="*/ 293370 h 1032510"/>
            <a:gd name="connsiteX2" fmla="*/ 232987 w 564457"/>
            <a:gd name="connsiteY2" fmla="*/ 472440 h 1032510"/>
            <a:gd name="connsiteX3" fmla="*/ 61537 w 564457"/>
            <a:gd name="connsiteY3" fmla="*/ 655320 h 1032510"/>
            <a:gd name="connsiteX4" fmla="*/ 4387 w 564457"/>
            <a:gd name="connsiteY4" fmla="*/ 845820 h 1032510"/>
            <a:gd name="connsiteX5" fmla="*/ 8197 w 564457"/>
            <a:gd name="connsiteY5" fmla="*/ 1032510 h 10325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64457" h="1032510">
              <a:moveTo>
                <a:pt x="564457" y="0"/>
              </a:moveTo>
              <a:cubicBezTo>
                <a:pt x="550169" y="107315"/>
                <a:pt x="535882" y="214630"/>
                <a:pt x="480637" y="293370"/>
              </a:cubicBezTo>
              <a:cubicBezTo>
                <a:pt x="425392" y="372110"/>
                <a:pt x="302837" y="412115"/>
                <a:pt x="232987" y="472440"/>
              </a:cubicBezTo>
              <a:cubicBezTo>
                <a:pt x="163137" y="532765"/>
                <a:pt x="99637" y="593090"/>
                <a:pt x="61537" y="655320"/>
              </a:cubicBezTo>
              <a:cubicBezTo>
                <a:pt x="23437" y="717550"/>
                <a:pt x="13277" y="782955"/>
                <a:pt x="4387" y="845820"/>
              </a:cubicBezTo>
              <a:cubicBezTo>
                <a:pt x="-4503" y="908685"/>
                <a:pt x="1847" y="970597"/>
                <a:pt x="8197" y="103251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3810</xdr:colOff>
      <xdr:row>95</xdr:row>
      <xdr:rowOff>76200</xdr:rowOff>
    </xdr:from>
    <xdr:to>
      <xdr:col>17</xdr:col>
      <xdr:colOff>3810</xdr:colOff>
      <xdr:row>104</xdr:row>
      <xdr:rowOff>53340</xdr:rowOff>
    </xdr:to>
    <xdr:cxnSp macro="">
      <xdr:nvCxnSpPr>
        <xdr:cNvPr id="162" name="Straight Connector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CxnSpPr/>
      </xdr:nvCxnSpPr>
      <xdr:spPr>
        <a:xfrm>
          <a:off x="4194810" y="9456420"/>
          <a:ext cx="0" cy="1203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160020</xdr:colOff>
      <xdr:row>95</xdr:row>
      <xdr:rowOff>106680</xdr:rowOff>
    </xdr:from>
    <xdr:to>
      <xdr:col>17</xdr:col>
      <xdr:colOff>34290</xdr:colOff>
      <xdr:row>96</xdr:row>
      <xdr:rowOff>34290</xdr:rowOff>
    </xdr:to>
    <xdr:cxnSp macro="">
      <xdr:nvCxnSpPr>
        <xdr:cNvPr id="163" name="Straight Connector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CxnSpPr/>
      </xdr:nvCxnSpPr>
      <xdr:spPr>
        <a:xfrm flipH="1">
          <a:off x="5494020" y="1217676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160020</xdr:colOff>
      <xdr:row>103</xdr:row>
      <xdr:rowOff>114300</xdr:rowOff>
    </xdr:from>
    <xdr:to>
      <xdr:col>17</xdr:col>
      <xdr:colOff>34290</xdr:colOff>
      <xdr:row>104</xdr:row>
      <xdr:rowOff>41910</xdr:rowOff>
    </xdr:to>
    <xdr:cxnSp macro="">
      <xdr:nvCxnSpPr>
        <xdr:cNvPr id="164" name="Straight Connector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CxnSpPr/>
      </xdr:nvCxnSpPr>
      <xdr:spPr>
        <a:xfrm flipH="1">
          <a:off x="4160520" y="10568940"/>
          <a:ext cx="6477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</xdr:colOff>
      <xdr:row>104</xdr:row>
      <xdr:rowOff>3810</xdr:rowOff>
    </xdr:from>
    <xdr:to>
      <xdr:col>17</xdr:col>
      <xdr:colOff>49530</xdr:colOff>
      <xdr:row>104</xdr:row>
      <xdr:rowOff>3810</xdr:rowOff>
    </xdr:to>
    <xdr:cxnSp macro="">
      <xdr:nvCxnSpPr>
        <xdr:cNvPr id="165" name="Straight Connector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CxnSpPr/>
      </xdr:nvCxnSpPr>
      <xdr:spPr>
        <a:xfrm>
          <a:off x="3840480" y="1061085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41910</xdr:colOff>
      <xdr:row>96</xdr:row>
      <xdr:rowOff>3810</xdr:rowOff>
    </xdr:from>
    <xdr:to>
      <xdr:col>17</xdr:col>
      <xdr:colOff>60960</xdr:colOff>
      <xdr:row>96</xdr:row>
      <xdr:rowOff>3810</xdr:rowOff>
    </xdr:to>
    <xdr:cxnSp macro="">
      <xdr:nvCxnSpPr>
        <xdr:cNvPr id="166" name="Straight Connector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CxnSpPr/>
      </xdr:nvCxnSpPr>
      <xdr:spPr>
        <a:xfrm>
          <a:off x="5185410" y="12211050"/>
          <a:ext cx="4000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93</xdr:row>
      <xdr:rowOff>68580</xdr:rowOff>
    </xdr:from>
    <xdr:to>
      <xdr:col>12</xdr:col>
      <xdr:colOff>0</xdr:colOff>
      <xdr:row>94</xdr:row>
      <xdr:rowOff>110490</xdr:rowOff>
    </xdr:to>
    <xdr:cxnSp macro="">
      <xdr:nvCxnSpPr>
        <xdr:cNvPr id="169" name="Straight Connector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CxnSpPr/>
      </xdr:nvCxnSpPr>
      <xdr:spPr>
        <a:xfrm flipV="1">
          <a:off x="4572000" y="11871960"/>
          <a:ext cx="0" cy="17145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140970</xdr:colOff>
      <xdr:row>94</xdr:row>
      <xdr:rowOff>0</xdr:rowOff>
    </xdr:from>
    <xdr:to>
      <xdr:col>15</xdr:col>
      <xdr:colOff>45720</xdr:colOff>
      <xdr:row>94</xdr:row>
      <xdr:rowOff>0</xdr:rowOff>
    </xdr:to>
    <xdr:cxnSp macro="">
      <xdr:nvCxnSpPr>
        <xdr:cNvPr id="170" name="Straight Connector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CxnSpPr/>
      </xdr:nvCxnSpPr>
      <xdr:spPr>
        <a:xfrm>
          <a:off x="4522470" y="11932920"/>
          <a:ext cx="6667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93</xdr:row>
      <xdr:rowOff>76200</xdr:rowOff>
    </xdr:from>
    <xdr:to>
      <xdr:col>15</xdr:col>
      <xdr:colOff>0</xdr:colOff>
      <xdr:row>94</xdr:row>
      <xdr:rowOff>110490</xdr:rowOff>
    </xdr:to>
    <xdr:cxnSp macro="">
      <xdr:nvCxnSpPr>
        <xdr:cNvPr id="171" name="Straight Connector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CxnSpPr/>
      </xdr:nvCxnSpPr>
      <xdr:spPr>
        <a:xfrm>
          <a:off x="5143500" y="11879580"/>
          <a:ext cx="0" cy="1638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93</xdr:row>
      <xdr:rowOff>102870</xdr:rowOff>
    </xdr:from>
    <xdr:to>
      <xdr:col>15</xdr:col>
      <xdr:colOff>30480</xdr:colOff>
      <xdr:row>94</xdr:row>
      <xdr:rowOff>38100</xdr:rowOff>
    </xdr:to>
    <xdr:cxnSp macro="">
      <xdr:nvCxnSpPr>
        <xdr:cNvPr id="172" name="Straight Connector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CxnSpPr/>
      </xdr:nvCxnSpPr>
      <xdr:spPr>
        <a:xfrm flipH="1">
          <a:off x="5109210" y="11906250"/>
          <a:ext cx="6477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167640</xdr:colOff>
      <xdr:row>93</xdr:row>
      <xdr:rowOff>102870</xdr:rowOff>
    </xdr:from>
    <xdr:to>
      <xdr:col>12</xdr:col>
      <xdr:colOff>26670</xdr:colOff>
      <xdr:row>94</xdr:row>
      <xdr:rowOff>22860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CxnSpPr/>
      </xdr:nvCxnSpPr>
      <xdr:spPr>
        <a:xfrm flipH="1">
          <a:off x="4549140" y="11906250"/>
          <a:ext cx="49530" cy="495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186690</xdr:colOff>
      <xdr:row>94</xdr:row>
      <xdr:rowOff>133350</xdr:rowOff>
    </xdr:from>
    <xdr:to>
      <xdr:col>5</xdr:col>
      <xdr:colOff>0</xdr:colOff>
      <xdr:row>94</xdr:row>
      <xdr:rowOff>133350</xdr:rowOff>
    </xdr:to>
    <xdr:cxnSp macro="">
      <xdr:nvCxnSpPr>
        <xdr:cNvPr id="177" name="Straight Arrow Connector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CxnSpPr/>
      </xdr:nvCxnSpPr>
      <xdr:spPr>
        <a:xfrm>
          <a:off x="2853690" y="6587490"/>
          <a:ext cx="384810" cy="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102870</xdr:colOff>
      <xdr:row>107</xdr:row>
      <xdr:rowOff>80010</xdr:rowOff>
    </xdr:from>
    <xdr:to>
      <xdr:col>5</xdr:col>
      <xdr:colOff>99060</xdr:colOff>
      <xdr:row>110</xdr:row>
      <xdr:rowOff>30480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1817370" y="13750290"/>
          <a:ext cx="186690" cy="33909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34290</xdr:colOff>
      <xdr:row>107</xdr:row>
      <xdr:rowOff>80010</xdr:rowOff>
    </xdr:from>
    <xdr:to>
      <xdr:col>7</xdr:col>
      <xdr:colOff>45720</xdr:colOff>
      <xdr:row>107</xdr:row>
      <xdr:rowOff>80010</xdr:rowOff>
    </xdr:to>
    <xdr:cxnSp macro="">
      <xdr:nvCxnSpPr>
        <xdr:cNvPr id="179" name="Straight Connector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CxnSpPr/>
      </xdr:nvCxnSpPr>
      <xdr:spPr>
        <a:xfrm>
          <a:off x="3653790" y="1094613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107</xdr:row>
      <xdr:rowOff>30480</xdr:rowOff>
    </xdr:from>
    <xdr:to>
      <xdr:col>7</xdr:col>
      <xdr:colOff>0</xdr:colOff>
      <xdr:row>110</xdr:row>
      <xdr:rowOff>68580</xdr:rowOff>
    </xdr:to>
    <xdr:cxnSp macro="">
      <xdr:nvCxnSpPr>
        <xdr:cNvPr id="180" name="Straight Connector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CxnSpPr/>
      </xdr:nvCxnSpPr>
      <xdr:spPr>
        <a:xfrm>
          <a:off x="3810000" y="10896600"/>
          <a:ext cx="0" cy="457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</xdr:colOff>
      <xdr:row>110</xdr:row>
      <xdr:rowOff>26670</xdr:rowOff>
    </xdr:from>
    <xdr:to>
      <xdr:col>7</xdr:col>
      <xdr:colOff>57150</xdr:colOff>
      <xdr:row>110</xdr:row>
      <xdr:rowOff>26670</xdr:rowOff>
    </xdr:to>
    <xdr:cxnSp macro="">
      <xdr:nvCxnSpPr>
        <xdr:cNvPr id="181" name="Straight Connector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CxnSpPr/>
      </xdr:nvCxnSpPr>
      <xdr:spPr>
        <a:xfrm>
          <a:off x="3646170" y="1131189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107</xdr:row>
      <xdr:rowOff>49530</xdr:rowOff>
    </xdr:from>
    <xdr:to>
      <xdr:col>7</xdr:col>
      <xdr:colOff>30480</xdr:colOff>
      <xdr:row>107</xdr:row>
      <xdr:rowOff>114300</xdr:rowOff>
    </xdr:to>
    <xdr:cxnSp macro="">
      <xdr:nvCxnSpPr>
        <xdr:cNvPr id="182" name="Straight Connector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CxnSpPr/>
      </xdr:nvCxnSpPr>
      <xdr:spPr>
        <a:xfrm flipH="1">
          <a:off x="3779520" y="109156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</xdr:colOff>
      <xdr:row>109</xdr:row>
      <xdr:rowOff>121920</xdr:rowOff>
    </xdr:from>
    <xdr:to>
      <xdr:col>7</xdr:col>
      <xdr:colOff>34290</xdr:colOff>
      <xdr:row>110</xdr:row>
      <xdr:rowOff>60960</xdr:rowOff>
    </xdr:to>
    <xdr:cxnSp macro="">
      <xdr:nvCxnSpPr>
        <xdr:cNvPr id="183" name="Straight Connector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CxnSpPr/>
      </xdr:nvCxnSpPr>
      <xdr:spPr>
        <a:xfrm flipH="1">
          <a:off x="3775710" y="1127760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102870</xdr:colOff>
      <xdr:row>110</xdr:row>
      <xdr:rowOff>76200</xdr:rowOff>
    </xdr:from>
    <xdr:to>
      <xdr:col>4</xdr:col>
      <xdr:colOff>102870</xdr:colOff>
      <xdr:row>112</xdr:row>
      <xdr:rowOff>57150</xdr:rowOff>
    </xdr:to>
    <xdr:cxnSp macro="">
      <xdr:nvCxnSpPr>
        <xdr:cNvPr id="184" name="Straight Connector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CxnSpPr/>
      </xdr:nvCxnSpPr>
      <xdr:spPr>
        <a:xfrm>
          <a:off x="1817370" y="141351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</xdr:colOff>
      <xdr:row>112</xdr:row>
      <xdr:rowOff>0</xdr:rowOff>
    </xdr:from>
    <xdr:to>
      <xdr:col>5</xdr:col>
      <xdr:colOff>144780</xdr:colOff>
      <xdr:row>112</xdr:row>
      <xdr:rowOff>0</xdr:rowOff>
    </xdr:to>
    <xdr:cxnSp macro="">
      <xdr:nvCxnSpPr>
        <xdr:cNvPr id="185" name="Straight Connector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CxnSpPr/>
      </xdr:nvCxnSpPr>
      <xdr:spPr>
        <a:xfrm>
          <a:off x="1767840" y="1431798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102870</xdr:colOff>
      <xdr:row>110</xdr:row>
      <xdr:rowOff>60960</xdr:rowOff>
    </xdr:from>
    <xdr:to>
      <xdr:col>5</xdr:col>
      <xdr:colOff>102870</xdr:colOff>
      <xdr:row>112</xdr:row>
      <xdr:rowOff>41910</xdr:rowOff>
    </xdr:to>
    <xdr:cxnSp macro="">
      <xdr:nvCxnSpPr>
        <xdr:cNvPr id="186" name="Straight Connector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CxnSpPr/>
      </xdr:nvCxnSpPr>
      <xdr:spPr>
        <a:xfrm>
          <a:off x="2007870" y="1411986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72390</xdr:colOff>
      <xdr:row>111</xdr:row>
      <xdr:rowOff>95250</xdr:rowOff>
    </xdr:from>
    <xdr:to>
      <xdr:col>4</xdr:col>
      <xdr:colOff>137160</xdr:colOff>
      <xdr:row>112</xdr:row>
      <xdr:rowOff>34290</xdr:rowOff>
    </xdr:to>
    <xdr:cxnSp macro="">
      <xdr:nvCxnSpPr>
        <xdr:cNvPr id="187" name="Straight Connector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CxnSpPr/>
      </xdr:nvCxnSpPr>
      <xdr:spPr>
        <a:xfrm flipH="1">
          <a:off x="1786890" y="1428369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72390</xdr:colOff>
      <xdr:row>111</xdr:row>
      <xdr:rowOff>99060</xdr:rowOff>
    </xdr:from>
    <xdr:to>
      <xdr:col>5</xdr:col>
      <xdr:colOff>137160</xdr:colOff>
      <xdr:row>112</xdr:row>
      <xdr:rowOff>38100</xdr:rowOff>
    </xdr:to>
    <xdr:cxnSp macro="">
      <xdr:nvCxnSpPr>
        <xdr:cNvPr id="188" name="Straight Connector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CxnSpPr/>
      </xdr:nvCxnSpPr>
      <xdr:spPr>
        <a:xfrm flipH="1">
          <a:off x="1977390" y="1428750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99060</xdr:colOff>
      <xdr:row>107</xdr:row>
      <xdr:rowOff>80010</xdr:rowOff>
    </xdr:from>
    <xdr:to>
      <xdr:col>12</xdr:col>
      <xdr:colOff>95250</xdr:colOff>
      <xdr:row>110</xdr:row>
      <xdr:rowOff>30480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3147060" y="13750290"/>
          <a:ext cx="186690" cy="33909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34290</xdr:colOff>
      <xdr:row>107</xdr:row>
      <xdr:rowOff>80010</xdr:rowOff>
    </xdr:from>
    <xdr:to>
      <xdr:col>14</xdr:col>
      <xdr:colOff>45720</xdr:colOff>
      <xdr:row>107</xdr:row>
      <xdr:rowOff>80010</xdr:rowOff>
    </xdr:to>
    <xdr:cxnSp macro="">
      <xdr:nvCxnSpPr>
        <xdr:cNvPr id="190" name="Straight Connector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CxnSpPr/>
      </xdr:nvCxnSpPr>
      <xdr:spPr>
        <a:xfrm>
          <a:off x="3653790" y="1094613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107</xdr:row>
      <xdr:rowOff>30480</xdr:rowOff>
    </xdr:from>
    <xdr:to>
      <xdr:col>14</xdr:col>
      <xdr:colOff>0</xdr:colOff>
      <xdr:row>110</xdr:row>
      <xdr:rowOff>68580</xdr:rowOff>
    </xdr:to>
    <xdr:cxnSp macro="">
      <xdr:nvCxnSpPr>
        <xdr:cNvPr id="191" name="Straight Connector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CxnSpPr/>
      </xdr:nvCxnSpPr>
      <xdr:spPr>
        <a:xfrm>
          <a:off x="3810000" y="10896600"/>
          <a:ext cx="0" cy="457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</xdr:colOff>
      <xdr:row>110</xdr:row>
      <xdr:rowOff>26670</xdr:rowOff>
    </xdr:from>
    <xdr:to>
      <xdr:col>14</xdr:col>
      <xdr:colOff>57150</xdr:colOff>
      <xdr:row>110</xdr:row>
      <xdr:rowOff>26670</xdr:rowOff>
    </xdr:to>
    <xdr:cxnSp macro="">
      <xdr:nvCxnSpPr>
        <xdr:cNvPr id="192" name="Straight Connector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CxnSpPr/>
      </xdr:nvCxnSpPr>
      <xdr:spPr>
        <a:xfrm>
          <a:off x="3646170" y="1131189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107</xdr:row>
      <xdr:rowOff>49530</xdr:rowOff>
    </xdr:from>
    <xdr:to>
      <xdr:col>14</xdr:col>
      <xdr:colOff>30480</xdr:colOff>
      <xdr:row>107</xdr:row>
      <xdr:rowOff>114300</xdr:rowOff>
    </xdr:to>
    <xdr:cxnSp macro="">
      <xdr:nvCxnSpPr>
        <xdr:cNvPr id="193" name="Straight Connector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CxnSpPr/>
      </xdr:nvCxnSpPr>
      <xdr:spPr>
        <a:xfrm flipH="1">
          <a:off x="3779520" y="109156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109</xdr:row>
      <xdr:rowOff>121920</xdr:rowOff>
    </xdr:from>
    <xdr:to>
      <xdr:col>14</xdr:col>
      <xdr:colOff>34290</xdr:colOff>
      <xdr:row>110</xdr:row>
      <xdr:rowOff>60960</xdr:rowOff>
    </xdr:to>
    <xdr:cxnSp macro="">
      <xdr:nvCxnSpPr>
        <xdr:cNvPr id="194" name="Straight Connector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CxnSpPr/>
      </xdr:nvCxnSpPr>
      <xdr:spPr>
        <a:xfrm flipH="1">
          <a:off x="3775710" y="1127760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110</xdr:row>
      <xdr:rowOff>76200</xdr:rowOff>
    </xdr:from>
    <xdr:to>
      <xdr:col>11</xdr:col>
      <xdr:colOff>102870</xdr:colOff>
      <xdr:row>112</xdr:row>
      <xdr:rowOff>57150</xdr:rowOff>
    </xdr:to>
    <xdr:cxnSp macro="">
      <xdr:nvCxnSpPr>
        <xdr:cNvPr id="195" name="Straight Connector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CxnSpPr/>
      </xdr:nvCxnSpPr>
      <xdr:spPr>
        <a:xfrm>
          <a:off x="3150870" y="141351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112</xdr:row>
      <xdr:rowOff>0</xdr:rowOff>
    </xdr:from>
    <xdr:to>
      <xdr:col>12</xdr:col>
      <xdr:colOff>144780</xdr:colOff>
      <xdr:row>112</xdr:row>
      <xdr:rowOff>0</xdr:rowOff>
    </xdr:to>
    <xdr:cxnSp macro="">
      <xdr:nvCxnSpPr>
        <xdr:cNvPr id="196" name="Straight Connector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CxnSpPr/>
      </xdr:nvCxnSpPr>
      <xdr:spPr>
        <a:xfrm>
          <a:off x="3101340" y="1431798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110</xdr:row>
      <xdr:rowOff>60960</xdr:rowOff>
    </xdr:from>
    <xdr:to>
      <xdr:col>12</xdr:col>
      <xdr:colOff>102870</xdr:colOff>
      <xdr:row>112</xdr:row>
      <xdr:rowOff>41910</xdr:rowOff>
    </xdr:to>
    <xdr:cxnSp macro="">
      <xdr:nvCxnSpPr>
        <xdr:cNvPr id="197" name="Straight Connector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CxnSpPr/>
      </xdr:nvCxnSpPr>
      <xdr:spPr>
        <a:xfrm>
          <a:off x="3341370" y="1411986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</xdr:colOff>
      <xdr:row>111</xdr:row>
      <xdr:rowOff>95250</xdr:rowOff>
    </xdr:from>
    <xdr:to>
      <xdr:col>11</xdr:col>
      <xdr:colOff>137160</xdr:colOff>
      <xdr:row>112</xdr:row>
      <xdr:rowOff>34290</xdr:rowOff>
    </xdr:to>
    <xdr:cxnSp macro="">
      <xdr:nvCxnSpPr>
        <xdr:cNvPr id="198" name="Straight Connector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CxnSpPr/>
      </xdr:nvCxnSpPr>
      <xdr:spPr>
        <a:xfrm flipH="1">
          <a:off x="3120390" y="1428369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72390</xdr:colOff>
      <xdr:row>111</xdr:row>
      <xdr:rowOff>99060</xdr:rowOff>
    </xdr:from>
    <xdr:to>
      <xdr:col>12</xdr:col>
      <xdr:colOff>137160</xdr:colOff>
      <xdr:row>112</xdr:row>
      <xdr:rowOff>38100</xdr:rowOff>
    </xdr:to>
    <xdr:cxnSp macro="">
      <xdr:nvCxnSpPr>
        <xdr:cNvPr id="199" name="Straight Connector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CxnSpPr/>
      </xdr:nvCxnSpPr>
      <xdr:spPr>
        <a:xfrm flipH="1">
          <a:off x="3310890" y="1428750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121</xdr:row>
      <xdr:rowOff>7620</xdr:rowOff>
    </xdr:from>
    <xdr:to>
      <xdr:col>9</xdr:col>
      <xdr:colOff>95250</xdr:colOff>
      <xdr:row>122</xdr:row>
      <xdr:rowOff>0</xdr:rowOff>
    </xdr:to>
    <xdr:sp macro="" textlink="">
      <xdr:nvSpPr>
        <xdr:cNvPr id="200" name="Isosceles Triangl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2773680" y="1504950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99060</xdr:colOff>
      <xdr:row>121</xdr:row>
      <xdr:rowOff>3810</xdr:rowOff>
    </xdr:from>
    <xdr:to>
      <xdr:col>16</xdr:col>
      <xdr:colOff>87630</xdr:colOff>
      <xdr:row>121</xdr:row>
      <xdr:rowOff>125730</xdr:rowOff>
    </xdr:to>
    <xdr:sp macro="" textlink="">
      <xdr:nvSpPr>
        <xdr:cNvPr id="201" name="Isosceles Triangl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4099560" y="1504569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76200</xdr:colOff>
      <xdr:row>120</xdr:row>
      <xdr:rowOff>19050</xdr:rowOff>
    </xdr:from>
    <xdr:to>
      <xdr:col>15</xdr:col>
      <xdr:colOff>110490</xdr:colOff>
      <xdr:row>122</xdr:row>
      <xdr:rowOff>3812</xdr:rowOff>
    </xdr:to>
    <xdr:sp macro="" textlink="">
      <xdr:nvSpPr>
        <xdr:cNvPr id="202" name="Freeform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2933700" y="14923770"/>
          <a:ext cx="1177290" cy="251462"/>
        </a:xfrm>
        <a:custGeom>
          <a:avLst/>
          <a:gdLst>
            <a:gd name="connsiteX0" fmla="*/ 0 w 1177290"/>
            <a:gd name="connsiteY0" fmla="*/ 3810 h 251462"/>
            <a:gd name="connsiteX1" fmla="*/ 590550 w 1177290"/>
            <a:gd name="connsiteY1" fmla="*/ 251460 h 251462"/>
            <a:gd name="connsiteX2" fmla="*/ 1177290 w 1177290"/>
            <a:gd name="connsiteY2" fmla="*/ 0 h 251462"/>
            <a:gd name="connsiteX3" fmla="*/ 1177290 w 1177290"/>
            <a:gd name="connsiteY3" fmla="*/ 0 h 251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77290" h="251462">
              <a:moveTo>
                <a:pt x="0" y="3810"/>
              </a:moveTo>
              <a:cubicBezTo>
                <a:pt x="197167" y="127952"/>
                <a:pt x="394335" y="252095"/>
                <a:pt x="590550" y="251460"/>
              </a:cubicBezTo>
              <a:cubicBezTo>
                <a:pt x="786765" y="250825"/>
                <a:pt x="1177290" y="0"/>
                <a:pt x="1177290" y="0"/>
              </a:cubicBezTo>
              <a:lnTo>
                <a:pt x="11772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5715</xdr:colOff>
      <xdr:row>120</xdr:row>
      <xdr:rowOff>15240</xdr:rowOff>
    </xdr:from>
    <xdr:to>
      <xdr:col>9</xdr:col>
      <xdr:colOff>80010</xdr:colOff>
      <xdr:row>121</xdr:row>
      <xdr:rowOff>7620</xdr:rowOff>
    </xdr:to>
    <xdr:cxnSp macro="">
      <xdr:nvCxnSpPr>
        <xdr:cNvPr id="204" name="Straight Connector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CxnSpPr>
          <a:endCxn id="200" idx="0"/>
        </xdr:cNvCxnSpPr>
      </xdr:nvCxnSpPr>
      <xdr:spPr>
        <a:xfrm flipH="1">
          <a:off x="2863215" y="14919960"/>
          <a:ext cx="74295" cy="12954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110490</xdr:colOff>
      <xdr:row>120</xdr:row>
      <xdr:rowOff>19050</xdr:rowOff>
    </xdr:from>
    <xdr:to>
      <xdr:col>15</xdr:col>
      <xdr:colOff>188595</xdr:colOff>
      <xdr:row>121</xdr:row>
      <xdr:rowOff>3810</xdr:rowOff>
    </xdr:to>
    <xdr:cxnSp macro="">
      <xdr:nvCxnSpPr>
        <xdr:cNvPr id="206" name="Straight Connector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CxnSpPr>
          <a:endCxn id="201" idx="0"/>
        </xdr:cNvCxnSpPr>
      </xdr:nvCxnSpPr>
      <xdr:spPr>
        <a:xfrm>
          <a:off x="4110990" y="14923770"/>
          <a:ext cx="78105" cy="12192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120</xdr:row>
      <xdr:rowOff>133350</xdr:rowOff>
    </xdr:from>
    <xdr:to>
      <xdr:col>15</xdr:col>
      <xdr:colOff>182880</xdr:colOff>
      <xdr:row>123</xdr:row>
      <xdr:rowOff>19069</xdr:rowOff>
    </xdr:to>
    <xdr:sp macro="" textlink="">
      <xdr:nvSpPr>
        <xdr:cNvPr id="207" name="Freeform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2865120" y="15038070"/>
          <a:ext cx="1318260" cy="281959"/>
        </a:xfrm>
        <a:custGeom>
          <a:avLst/>
          <a:gdLst>
            <a:gd name="connsiteX0" fmla="*/ 0 w 1318260"/>
            <a:gd name="connsiteY0" fmla="*/ 11430 h 281959"/>
            <a:gd name="connsiteX1" fmla="*/ 655320 w 1318260"/>
            <a:gd name="connsiteY1" fmla="*/ 281940 h 281959"/>
            <a:gd name="connsiteX2" fmla="*/ 1318260 w 1318260"/>
            <a:gd name="connsiteY2" fmla="*/ 0 h 281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18260" h="281959">
              <a:moveTo>
                <a:pt x="0" y="11430"/>
              </a:moveTo>
              <a:cubicBezTo>
                <a:pt x="217805" y="147637"/>
                <a:pt x="435610" y="283845"/>
                <a:pt x="655320" y="281940"/>
              </a:cubicBezTo>
              <a:cubicBezTo>
                <a:pt x="875030" y="280035"/>
                <a:pt x="1096645" y="140017"/>
                <a:pt x="13182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3810</xdr:colOff>
      <xdr:row>122</xdr:row>
      <xdr:rowOff>57150</xdr:rowOff>
    </xdr:from>
    <xdr:to>
      <xdr:col>9</xdr:col>
      <xdr:colOff>3810</xdr:colOff>
      <xdr:row>125</xdr:row>
      <xdr:rowOff>49530</xdr:rowOff>
    </xdr:to>
    <xdr:cxnSp macro="">
      <xdr:nvCxnSpPr>
        <xdr:cNvPr id="208" name="Straight Connector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CxnSpPr/>
      </xdr:nvCxnSpPr>
      <xdr:spPr>
        <a:xfrm>
          <a:off x="2861310" y="15228570"/>
          <a:ext cx="0" cy="3810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125</xdr:row>
      <xdr:rowOff>3810</xdr:rowOff>
    </xdr:from>
    <xdr:to>
      <xdr:col>16</xdr:col>
      <xdr:colOff>41910</xdr:colOff>
      <xdr:row>125</xdr:row>
      <xdr:rowOff>3810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CxnSpPr/>
      </xdr:nvCxnSpPr>
      <xdr:spPr>
        <a:xfrm>
          <a:off x="2800350" y="1556385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163830</xdr:colOff>
      <xdr:row>124</xdr:row>
      <xdr:rowOff>102870</xdr:rowOff>
    </xdr:from>
    <xdr:to>
      <xdr:col>9</xdr:col>
      <xdr:colOff>34290</xdr:colOff>
      <xdr:row>125</xdr:row>
      <xdr:rowOff>38100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CxnSpPr/>
      </xdr:nvCxnSpPr>
      <xdr:spPr>
        <a:xfrm flipH="1">
          <a:off x="2830830" y="1553337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122</xdr:row>
      <xdr:rowOff>30480</xdr:rowOff>
    </xdr:from>
    <xdr:to>
      <xdr:col>16</xdr:col>
      <xdr:colOff>3810</xdr:colOff>
      <xdr:row>125</xdr:row>
      <xdr:rowOff>60960</xdr:rowOff>
    </xdr:to>
    <xdr:cxnSp macro="">
      <xdr:nvCxnSpPr>
        <xdr:cNvPr id="215" name="Straight Connector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CxnSpPr/>
      </xdr:nvCxnSpPr>
      <xdr:spPr>
        <a:xfrm>
          <a:off x="4194810" y="15201900"/>
          <a:ext cx="0" cy="4191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167640</xdr:colOff>
      <xdr:row>124</xdr:row>
      <xdr:rowOff>102870</xdr:rowOff>
    </xdr:from>
    <xdr:to>
      <xdr:col>16</xdr:col>
      <xdr:colOff>34290</xdr:colOff>
      <xdr:row>125</xdr:row>
      <xdr:rowOff>34290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CxnSpPr/>
      </xdr:nvCxnSpPr>
      <xdr:spPr>
        <a:xfrm flipH="1">
          <a:off x="4168140" y="1553337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</xdr:colOff>
      <xdr:row>117</xdr:row>
      <xdr:rowOff>11430</xdr:rowOff>
    </xdr:from>
    <xdr:to>
      <xdr:col>12</xdr:col>
      <xdr:colOff>91440</xdr:colOff>
      <xdr:row>119</xdr:row>
      <xdr:rowOff>125730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CxnSpPr/>
      </xdr:nvCxnSpPr>
      <xdr:spPr>
        <a:xfrm>
          <a:off x="3520440" y="15038070"/>
          <a:ext cx="0" cy="37338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99060</xdr:colOff>
      <xdr:row>127</xdr:row>
      <xdr:rowOff>80010</xdr:rowOff>
    </xdr:from>
    <xdr:to>
      <xdr:col>12</xdr:col>
      <xdr:colOff>95250</xdr:colOff>
      <xdr:row>130</xdr:row>
      <xdr:rowOff>30480</xdr:rowOff>
    </xdr:to>
    <xdr:sp macro="" textlink="">
      <xdr:nvSpPr>
        <xdr:cNvPr id="231" name="Rectangl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3147060" y="13811250"/>
          <a:ext cx="186690" cy="33909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34290</xdr:colOff>
      <xdr:row>127</xdr:row>
      <xdr:rowOff>80010</xdr:rowOff>
    </xdr:from>
    <xdr:to>
      <xdr:col>14</xdr:col>
      <xdr:colOff>45720</xdr:colOff>
      <xdr:row>127</xdr:row>
      <xdr:rowOff>80010</xdr:rowOff>
    </xdr:to>
    <xdr:cxnSp macro="">
      <xdr:nvCxnSpPr>
        <xdr:cNvPr id="232" name="Straight Connector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CxnSpPr/>
      </xdr:nvCxnSpPr>
      <xdr:spPr>
        <a:xfrm>
          <a:off x="3463290" y="1381125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127</xdr:row>
      <xdr:rowOff>30480</xdr:rowOff>
    </xdr:from>
    <xdr:to>
      <xdr:col>14</xdr:col>
      <xdr:colOff>0</xdr:colOff>
      <xdr:row>130</xdr:row>
      <xdr:rowOff>68580</xdr:rowOff>
    </xdr:to>
    <xdr:cxnSp macro="">
      <xdr:nvCxnSpPr>
        <xdr:cNvPr id="233" name="Straight Connector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CxnSpPr/>
      </xdr:nvCxnSpPr>
      <xdr:spPr>
        <a:xfrm>
          <a:off x="3619500" y="13761720"/>
          <a:ext cx="0" cy="4267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</xdr:colOff>
      <xdr:row>130</xdr:row>
      <xdr:rowOff>26670</xdr:rowOff>
    </xdr:from>
    <xdr:to>
      <xdr:col>14</xdr:col>
      <xdr:colOff>57150</xdr:colOff>
      <xdr:row>130</xdr:row>
      <xdr:rowOff>26670</xdr:rowOff>
    </xdr:to>
    <xdr:cxnSp macro="">
      <xdr:nvCxnSpPr>
        <xdr:cNvPr id="234" name="Straight Connector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CxnSpPr/>
      </xdr:nvCxnSpPr>
      <xdr:spPr>
        <a:xfrm>
          <a:off x="3455670" y="1414653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127</xdr:row>
      <xdr:rowOff>49530</xdr:rowOff>
    </xdr:from>
    <xdr:to>
      <xdr:col>14</xdr:col>
      <xdr:colOff>30480</xdr:colOff>
      <xdr:row>127</xdr:row>
      <xdr:rowOff>114300</xdr:rowOff>
    </xdr:to>
    <xdr:cxnSp macro="">
      <xdr:nvCxnSpPr>
        <xdr:cNvPr id="235" name="Straight Connector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CxnSpPr/>
      </xdr:nvCxnSpPr>
      <xdr:spPr>
        <a:xfrm flipH="1">
          <a:off x="3589020" y="1378077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129</xdr:row>
      <xdr:rowOff>121920</xdr:rowOff>
    </xdr:from>
    <xdr:to>
      <xdr:col>14</xdr:col>
      <xdr:colOff>34290</xdr:colOff>
      <xdr:row>130</xdr:row>
      <xdr:rowOff>60960</xdr:rowOff>
    </xdr:to>
    <xdr:cxnSp macro="">
      <xdr:nvCxnSpPr>
        <xdr:cNvPr id="236" name="Straight Connector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CxnSpPr/>
      </xdr:nvCxnSpPr>
      <xdr:spPr>
        <a:xfrm flipH="1">
          <a:off x="3585210" y="1411224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130</xdr:row>
      <xdr:rowOff>76200</xdr:rowOff>
    </xdr:from>
    <xdr:to>
      <xdr:col>11</xdr:col>
      <xdr:colOff>102870</xdr:colOff>
      <xdr:row>132</xdr:row>
      <xdr:rowOff>57150</xdr:rowOff>
    </xdr:to>
    <xdr:cxnSp macro="">
      <xdr:nvCxnSpPr>
        <xdr:cNvPr id="237" name="Straight Connector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CxnSpPr/>
      </xdr:nvCxnSpPr>
      <xdr:spPr>
        <a:xfrm>
          <a:off x="3150870" y="1419606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132</xdr:row>
      <xdr:rowOff>0</xdr:rowOff>
    </xdr:from>
    <xdr:to>
      <xdr:col>12</xdr:col>
      <xdr:colOff>144780</xdr:colOff>
      <xdr:row>132</xdr:row>
      <xdr:rowOff>0</xdr:rowOff>
    </xdr:to>
    <xdr:cxnSp macro="">
      <xdr:nvCxnSpPr>
        <xdr:cNvPr id="238" name="Straight Connector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CxnSpPr/>
      </xdr:nvCxnSpPr>
      <xdr:spPr>
        <a:xfrm>
          <a:off x="3101340" y="1437894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130</xdr:row>
      <xdr:rowOff>60960</xdr:rowOff>
    </xdr:from>
    <xdr:to>
      <xdr:col>12</xdr:col>
      <xdr:colOff>102870</xdr:colOff>
      <xdr:row>132</xdr:row>
      <xdr:rowOff>41910</xdr:rowOff>
    </xdr:to>
    <xdr:cxnSp macro="">
      <xdr:nvCxnSpPr>
        <xdr:cNvPr id="239" name="Straight Connector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CxnSpPr/>
      </xdr:nvCxnSpPr>
      <xdr:spPr>
        <a:xfrm>
          <a:off x="3341370" y="1418082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</xdr:colOff>
      <xdr:row>131</xdr:row>
      <xdr:rowOff>95250</xdr:rowOff>
    </xdr:from>
    <xdr:to>
      <xdr:col>11</xdr:col>
      <xdr:colOff>137160</xdr:colOff>
      <xdr:row>132</xdr:row>
      <xdr:rowOff>34290</xdr:rowOff>
    </xdr:to>
    <xdr:cxnSp macro="">
      <xdr:nvCxnSpPr>
        <xdr:cNvPr id="240" name="Straight Connector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CxnSpPr/>
      </xdr:nvCxnSpPr>
      <xdr:spPr>
        <a:xfrm flipH="1">
          <a:off x="3120390" y="1434465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72390</xdr:colOff>
      <xdr:row>131</xdr:row>
      <xdr:rowOff>99060</xdr:rowOff>
    </xdr:from>
    <xdr:to>
      <xdr:col>12</xdr:col>
      <xdr:colOff>137160</xdr:colOff>
      <xdr:row>132</xdr:row>
      <xdr:rowOff>38100</xdr:rowOff>
    </xdr:to>
    <xdr:cxnSp macro="">
      <xdr:nvCxnSpPr>
        <xdr:cNvPr id="241" name="Straight Connector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CxnSpPr/>
      </xdr:nvCxnSpPr>
      <xdr:spPr>
        <a:xfrm flipH="1">
          <a:off x="3310890" y="1434846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106680</xdr:colOff>
      <xdr:row>141</xdr:row>
      <xdr:rowOff>7620</xdr:rowOff>
    </xdr:from>
    <xdr:to>
      <xdr:col>9</xdr:col>
      <xdr:colOff>95250</xdr:colOff>
      <xdr:row>142</xdr:row>
      <xdr:rowOff>0</xdr:rowOff>
    </xdr:to>
    <xdr:sp macro="" textlink="">
      <xdr:nvSpPr>
        <xdr:cNvPr id="242" name="Isosceles Triangl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2773680" y="1558290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99060</xdr:colOff>
      <xdr:row>141</xdr:row>
      <xdr:rowOff>3810</xdr:rowOff>
    </xdr:from>
    <xdr:to>
      <xdr:col>16</xdr:col>
      <xdr:colOff>87630</xdr:colOff>
      <xdr:row>141</xdr:row>
      <xdr:rowOff>125730</xdr:rowOff>
    </xdr:to>
    <xdr:sp macro="" textlink="">
      <xdr:nvSpPr>
        <xdr:cNvPr id="243" name="Isosceles Triangl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4099560" y="15579090"/>
          <a:ext cx="179070" cy="121920"/>
        </a:xfrm>
        <a:prstGeom prst="triangl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76200</xdr:colOff>
      <xdr:row>140</xdr:row>
      <xdr:rowOff>19050</xdr:rowOff>
    </xdr:from>
    <xdr:to>
      <xdr:col>15</xdr:col>
      <xdr:colOff>110490</xdr:colOff>
      <xdr:row>142</xdr:row>
      <xdr:rowOff>3812</xdr:rowOff>
    </xdr:to>
    <xdr:sp macro="" textlink="">
      <xdr:nvSpPr>
        <xdr:cNvPr id="244" name="Freeform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2933700" y="15441930"/>
          <a:ext cx="1177290" cy="266702"/>
        </a:xfrm>
        <a:custGeom>
          <a:avLst/>
          <a:gdLst>
            <a:gd name="connsiteX0" fmla="*/ 0 w 1177290"/>
            <a:gd name="connsiteY0" fmla="*/ 3810 h 251462"/>
            <a:gd name="connsiteX1" fmla="*/ 590550 w 1177290"/>
            <a:gd name="connsiteY1" fmla="*/ 251460 h 251462"/>
            <a:gd name="connsiteX2" fmla="*/ 1177290 w 1177290"/>
            <a:gd name="connsiteY2" fmla="*/ 0 h 251462"/>
            <a:gd name="connsiteX3" fmla="*/ 1177290 w 1177290"/>
            <a:gd name="connsiteY3" fmla="*/ 0 h 2514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77290" h="251462">
              <a:moveTo>
                <a:pt x="0" y="3810"/>
              </a:moveTo>
              <a:cubicBezTo>
                <a:pt x="197167" y="127952"/>
                <a:pt x="394335" y="252095"/>
                <a:pt x="590550" y="251460"/>
              </a:cubicBezTo>
              <a:cubicBezTo>
                <a:pt x="786765" y="250825"/>
                <a:pt x="1177290" y="0"/>
                <a:pt x="1177290" y="0"/>
              </a:cubicBezTo>
              <a:lnTo>
                <a:pt x="11772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5715</xdr:colOff>
      <xdr:row>140</xdr:row>
      <xdr:rowOff>15240</xdr:rowOff>
    </xdr:from>
    <xdr:to>
      <xdr:col>9</xdr:col>
      <xdr:colOff>80010</xdr:colOff>
      <xdr:row>141</xdr:row>
      <xdr:rowOff>7620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CxnSpPr>
          <a:endCxn id="242" idx="0"/>
        </xdr:cNvCxnSpPr>
      </xdr:nvCxnSpPr>
      <xdr:spPr>
        <a:xfrm flipH="1">
          <a:off x="2863215" y="15438120"/>
          <a:ext cx="74295" cy="14478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110490</xdr:colOff>
      <xdr:row>140</xdr:row>
      <xdr:rowOff>19050</xdr:rowOff>
    </xdr:from>
    <xdr:to>
      <xdr:col>15</xdr:col>
      <xdr:colOff>188595</xdr:colOff>
      <xdr:row>141</xdr:row>
      <xdr:rowOff>3810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CxnSpPr>
          <a:endCxn id="243" idx="0"/>
        </xdr:cNvCxnSpPr>
      </xdr:nvCxnSpPr>
      <xdr:spPr>
        <a:xfrm>
          <a:off x="4110990" y="15441930"/>
          <a:ext cx="78105" cy="137160"/>
        </a:xfrm>
        <a:prstGeom prst="line">
          <a:avLst/>
        </a:prstGeom>
        <a:ln w="1270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140</xdr:row>
      <xdr:rowOff>133350</xdr:rowOff>
    </xdr:from>
    <xdr:to>
      <xdr:col>15</xdr:col>
      <xdr:colOff>182880</xdr:colOff>
      <xdr:row>143</xdr:row>
      <xdr:rowOff>19069</xdr:rowOff>
    </xdr:to>
    <xdr:sp macro="" textlink="">
      <xdr:nvSpPr>
        <xdr:cNvPr id="247" name="Freeform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2865120" y="15556230"/>
          <a:ext cx="1318260" cy="297199"/>
        </a:xfrm>
        <a:custGeom>
          <a:avLst/>
          <a:gdLst>
            <a:gd name="connsiteX0" fmla="*/ 0 w 1318260"/>
            <a:gd name="connsiteY0" fmla="*/ 11430 h 281959"/>
            <a:gd name="connsiteX1" fmla="*/ 655320 w 1318260"/>
            <a:gd name="connsiteY1" fmla="*/ 281940 h 281959"/>
            <a:gd name="connsiteX2" fmla="*/ 1318260 w 1318260"/>
            <a:gd name="connsiteY2" fmla="*/ 0 h 2819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18260" h="281959">
              <a:moveTo>
                <a:pt x="0" y="11430"/>
              </a:moveTo>
              <a:cubicBezTo>
                <a:pt x="217805" y="147637"/>
                <a:pt x="435610" y="283845"/>
                <a:pt x="655320" y="281940"/>
              </a:cubicBezTo>
              <a:cubicBezTo>
                <a:pt x="875030" y="280035"/>
                <a:pt x="1096645" y="140017"/>
                <a:pt x="13182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3810</xdr:colOff>
      <xdr:row>142</xdr:row>
      <xdr:rowOff>57150</xdr:rowOff>
    </xdr:from>
    <xdr:to>
      <xdr:col>9</xdr:col>
      <xdr:colOff>3810</xdr:colOff>
      <xdr:row>145</xdr:row>
      <xdr:rowOff>49530</xdr:rowOff>
    </xdr:to>
    <xdr:cxnSp macro="">
      <xdr:nvCxnSpPr>
        <xdr:cNvPr id="248" name="Straight Connector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CxnSpPr/>
      </xdr:nvCxnSpPr>
      <xdr:spPr>
        <a:xfrm>
          <a:off x="2861310" y="15761970"/>
          <a:ext cx="0" cy="4114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145</xdr:row>
      <xdr:rowOff>3810</xdr:rowOff>
    </xdr:from>
    <xdr:to>
      <xdr:col>16</xdr:col>
      <xdr:colOff>41910</xdr:colOff>
      <xdr:row>145</xdr:row>
      <xdr:rowOff>3810</xdr:rowOff>
    </xdr:to>
    <xdr:cxnSp macro="">
      <xdr:nvCxnSpPr>
        <xdr:cNvPr id="249" name="Straight Connector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CxnSpPr/>
      </xdr:nvCxnSpPr>
      <xdr:spPr>
        <a:xfrm>
          <a:off x="2800350" y="1612773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163830</xdr:colOff>
      <xdr:row>144</xdr:row>
      <xdr:rowOff>102870</xdr:rowOff>
    </xdr:from>
    <xdr:to>
      <xdr:col>9</xdr:col>
      <xdr:colOff>34290</xdr:colOff>
      <xdr:row>145</xdr:row>
      <xdr:rowOff>38100</xdr:rowOff>
    </xdr:to>
    <xdr:cxnSp macro="">
      <xdr:nvCxnSpPr>
        <xdr:cNvPr id="250" name="Straight Connector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CxnSpPr/>
      </xdr:nvCxnSpPr>
      <xdr:spPr>
        <a:xfrm flipH="1">
          <a:off x="2830830" y="16082010"/>
          <a:ext cx="60960" cy="800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142</xdr:row>
      <xdr:rowOff>30480</xdr:rowOff>
    </xdr:from>
    <xdr:to>
      <xdr:col>16</xdr:col>
      <xdr:colOff>3810</xdr:colOff>
      <xdr:row>145</xdr:row>
      <xdr:rowOff>60960</xdr:rowOff>
    </xdr:to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CxnSpPr/>
      </xdr:nvCxnSpPr>
      <xdr:spPr>
        <a:xfrm>
          <a:off x="4194810" y="15735300"/>
          <a:ext cx="0" cy="449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167640</xdr:colOff>
      <xdr:row>144</xdr:row>
      <xdr:rowOff>102870</xdr:rowOff>
    </xdr:from>
    <xdr:to>
      <xdr:col>16</xdr:col>
      <xdr:colOff>34290</xdr:colOff>
      <xdr:row>145</xdr:row>
      <xdr:rowOff>34290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CxnSpPr/>
      </xdr:nvCxnSpPr>
      <xdr:spPr>
        <a:xfrm flipH="1">
          <a:off x="4168140" y="16082010"/>
          <a:ext cx="57150" cy="76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99060</xdr:colOff>
      <xdr:row>147</xdr:row>
      <xdr:rowOff>80010</xdr:rowOff>
    </xdr:from>
    <xdr:to>
      <xdr:col>12</xdr:col>
      <xdr:colOff>95250</xdr:colOff>
      <xdr:row>150</xdr:row>
      <xdr:rowOff>30480</xdr:rowOff>
    </xdr:to>
    <xdr:sp macro="" textlink="">
      <xdr:nvSpPr>
        <xdr:cNvPr id="254" name="Rectangl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3337560" y="16463010"/>
          <a:ext cx="186690" cy="36957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13</xdr:col>
      <xdr:colOff>34290</xdr:colOff>
      <xdr:row>147</xdr:row>
      <xdr:rowOff>80010</xdr:rowOff>
    </xdr:from>
    <xdr:to>
      <xdr:col>14</xdr:col>
      <xdr:colOff>45720</xdr:colOff>
      <xdr:row>147</xdr:row>
      <xdr:rowOff>80010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CxnSpPr/>
      </xdr:nvCxnSpPr>
      <xdr:spPr>
        <a:xfrm>
          <a:off x="3653790" y="1646301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147</xdr:row>
      <xdr:rowOff>30480</xdr:rowOff>
    </xdr:from>
    <xdr:to>
      <xdr:col>14</xdr:col>
      <xdr:colOff>0</xdr:colOff>
      <xdr:row>150</xdr:row>
      <xdr:rowOff>68580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CxnSpPr/>
      </xdr:nvCxnSpPr>
      <xdr:spPr>
        <a:xfrm>
          <a:off x="3810000" y="16413480"/>
          <a:ext cx="0" cy="4572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</xdr:colOff>
      <xdr:row>150</xdr:row>
      <xdr:rowOff>26670</xdr:rowOff>
    </xdr:from>
    <xdr:to>
      <xdr:col>14</xdr:col>
      <xdr:colOff>57150</xdr:colOff>
      <xdr:row>150</xdr:row>
      <xdr:rowOff>26670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CxnSpPr/>
      </xdr:nvCxnSpPr>
      <xdr:spPr>
        <a:xfrm>
          <a:off x="3646170" y="1682877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160020</xdr:colOff>
      <xdr:row>147</xdr:row>
      <xdr:rowOff>49530</xdr:rowOff>
    </xdr:from>
    <xdr:to>
      <xdr:col>14</xdr:col>
      <xdr:colOff>30480</xdr:colOff>
      <xdr:row>147</xdr:row>
      <xdr:rowOff>114300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CxnSpPr/>
      </xdr:nvCxnSpPr>
      <xdr:spPr>
        <a:xfrm flipH="1">
          <a:off x="3779520" y="1643253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156210</xdr:colOff>
      <xdr:row>149</xdr:row>
      <xdr:rowOff>121920</xdr:rowOff>
    </xdr:from>
    <xdr:to>
      <xdr:col>14</xdr:col>
      <xdr:colOff>34290</xdr:colOff>
      <xdr:row>150</xdr:row>
      <xdr:rowOff>60960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CxnSpPr/>
      </xdr:nvCxnSpPr>
      <xdr:spPr>
        <a:xfrm flipH="1">
          <a:off x="3775710" y="1679448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150</xdr:row>
      <xdr:rowOff>76200</xdr:rowOff>
    </xdr:from>
    <xdr:to>
      <xdr:col>11</xdr:col>
      <xdr:colOff>102870</xdr:colOff>
      <xdr:row>152</xdr:row>
      <xdr:rowOff>57150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CxnSpPr/>
      </xdr:nvCxnSpPr>
      <xdr:spPr>
        <a:xfrm>
          <a:off x="3341370" y="168783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152</xdr:row>
      <xdr:rowOff>0</xdr:rowOff>
    </xdr:from>
    <xdr:to>
      <xdr:col>12</xdr:col>
      <xdr:colOff>144780</xdr:colOff>
      <xdr:row>152</xdr:row>
      <xdr:rowOff>0</xdr:rowOff>
    </xdr:to>
    <xdr:cxnSp macro="">
      <xdr:nvCxnSpPr>
        <xdr:cNvPr id="261" name="Straight Connector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CxnSpPr/>
      </xdr:nvCxnSpPr>
      <xdr:spPr>
        <a:xfrm>
          <a:off x="3291840" y="1706118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102870</xdr:colOff>
      <xdr:row>150</xdr:row>
      <xdr:rowOff>60960</xdr:rowOff>
    </xdr:from>
    <xdr:to>
      <xdr:col>12</xdr:col>
      <xdr:colOff>102870</xdr:colOff>
      <xdr:row>152</xdr:row>
      <xdr:rowOff>41910</xdr:rowOff>
    </xdr:to>
    <xdr:cxnSp macro="">
      <xdr:nvCxnSpPr>
        <xdr:cNvPr id="262" name="Straight Connector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CxnSpPr/>
      </xdr:nvCxnSpPr>
      <xdr:spPr>
        <a:xfrm>
          <a:off x="3531870" y="1686306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</xdr:colOff>
      <xdr:row>151</xdr:row>
      <xdr:rowOff>95250</xdr:rowOff>
    </xdr:from>
    <xdr:to>
      <xdr:col>11</xdr:col>
      <xdr:colOff>137160</xdr:colOff>
      <xdr:row>152</xdr:row>
      <xdr:rowOff>34290</xdr:rowOff>
    </xdr:to>
    <xdr:cxnSp macro="">
      <xdr:nvCxnSpPr>
        <xdr:cNvPr id="263" name="Straight Connector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CxnSpPr/>
      </xdr:nvCxnSpPr>
      <xdr:spPr>
        <a:xfrm flipH="1">
          <a:off x="3310890" y="1702689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72390</xdr:colOff>
      <xdr:row>151</xdr:row>
      <xdr:rowOff>99060</xdr:rowOff>
    </xdr:from>
    <xdr:to>
      <xdr:col>12</xdr:col>
      <xdr:colOff>137160</xdr:colOff>
      <xdr:row>152</xdr:row>
      <xdr:rowOff>38100</xdr:rowOff>
    </xdr:to>
    <xdr:cxnSp macro="">
      <xdr:nvCxnSpPr>
        <xdr:cNvPr id="264" name="Straight Connector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CxnSpPr/>
      </xdr:nvCxnSpPr>
      <xdr:spPr>
        <a:xfrm flipH="1">
          <a:off x="3501390" y="1703070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138</xdr:row>
      <xdr:rowOff>53340</xdr:rowOff>
    </xdr:from>
    <xdr:to>
      <xdr:col>9</xdr:col>
      <xdr:colOff>0</xdr:colOff>
      <xdr:row>139</xdr:row>
      <xdr:rowOff>121920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CxnSpPr/>
      </xdr:nvCxnSpPr>
      <xdr:spPr>
        <a:xfrm>
          <a:off x="28575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</xdr:colOff>
      <xdr:row>138</xdr:row>
      <xdr:rowOff>53340</xdr:rowOff>
    </xdr:from>
    <xdr:to>
      <xdr:col>10</xdr:col>
      <xdr:colOff>3810</xdr:colOff>
      <xdr:row>139</xdr:row>
      <xdr:rowOff>121920</xdr:rowOff>
    </xdr:to>
    <xdr:cxnSp macro="">
      <xdr:nvCxnSpPr>
        <xdr:cNvPr id="268" name="Straight Arrow Connector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CxnSpPr/>
      </xdr:nvCxnSpPr>
      <xdr:spPr>
        <a:xfrm>
          <a:off x="30518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</xdr:colOff>
      <xdr:row>138</xdr:row>
      <xdr:rowOff>57150</xdr:rowOff>
    </xdr:from>
    <xdr:to>
      <xdr:col>11</xdr:col>
      <xdr:colOff>3810</xdr:colOff>
      <xdr:row>139</xdr:row>
      <xdr:rowOff>125730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CxnSpPr/>
      </xdr:nvCxnSpPr>
      <xdr:spPr>
        <a:xfrm>
          <a:off x="3242310" y="1789557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138</xdr:row>
      <xdr:rowOff>53340</xdr:rowOff>
    </xdr:from>
    <xdr:to>
      <xdr:col>12</xdr:col>
      <xdr:colOff>0</xdr:colOff>
      <xdr:row>139</xdr:row>
      <xdr:rowOff>121920</xdr:rowOff>
    </xdr:to>
    <xdr:cxnSp macro="">
      <xdr:nvCxnSpPr>
        <xdr:cNvPr id="270" name="Straight Arrow Connector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CxnSpPr/>
      </xdr:nvCxnSpPr>
      <xdr:spPr>
        <a:xfrm>
          <a:off x="34290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</xdr:colOff>
      <xdr:row>138</xdr:row>
      <xdr:rowOff>53340</xdr:rowOff>
    </xdr:from>
    <xdr:to>
      <xdr:col>13</xdr:col>
      <xdr:colOff>3810</xdr:colOff>
      <xdr:row>139</xdr:row>
      <xdr:rowOff>121920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CxnSpPr/>
      </xdr:nvCxnSpPr>
      <xdr:spPr>
        <a:xfrm>
          <a:off x="36233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138</xdr:row>
      <xdr:rowOff>57150</xdr:rowOff>
    </xdr:from>
    <xdr:to>
      <xdr:col>14</xdr:col>
      <xdr:colOff>0</xdr:colOff>
      <xdr:row>139</xdr:row>
      <xdr:rowOff>125730</xdr:rowOff>
    </xdr:to>
    <xdr:cxnSp macro="">
      <xdr:nvCxnSpPr>
        <xdr:cNvPr id="272" name="Straight Arrow Connector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CxnSpPr/>
      </xdr:nvCxnSpPr>
      <xdr:spPr>
        <a:xfrm>
          <a:off x="3810000" y="1789557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138</xdr:row>
      <xdr:rowOff>53340</xdr:rowOff>
    </xdr:from>
    <xdr:to>
      <xdr:col>15</xdr:col>
      <xdr:colOff>0</xdr:colOff>
      <xdr:row>139</xdr:row>
      <xdr:rowOff>121920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CxnSpPr/>
      </xdr:nvCxnSpPr>
      <xdr:spPr>
        <a:xfrm>
          <a:off x="40005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138</xdr:row>
      <xdr:rowOff>53340</xdr:rowOff>
    </xdr:from>
    <xdr:to>
      <xdr:col>16</xdr:col>
      <xdr:colOff>3810</xdr:colOff>
      <xdr:row>139</xdr:row>
      <xdr:rowOff>121920</xdr:rowOff>
    </xdr:to>
    <xdr:cxnSp macro="">
      <xdr:nvCxnSpPr>
        <xdr:cNvPr id="274" name="Straight Arrow Connector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CxnSpPr/>
      </xdr:nvCxnSpPr>
      <xdr:spPr>
        <a:xfrm>
          <a:off x="41948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182880</xdr:colOff>
      <xdr:row>138</xdr:row>
      <xdr:rowOff>49530</xdr:rowOff>
    </xdr:from>
    <xdr:to>
      <xdr:col>16</xdr:col>
      <xdr:colOff>7620</xdr:colOff>
      <xdr:row>138</xdr:row>
      <xdr:rowOff>49530</xdr:rowOff>
    </xdr:to>
    <xdr:cxnSp macro="">
      <xdr:nvCxnSpPr>
        <xdr:cNvPr id="276" name="Straight Connector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CxnSpPr/>
      </xdr:nvCxnSpPr>
      <xdr:spPr>
        <a:xfrm>
          <a:off x="2849880" y="17887950"/>
          <a:ext cx="1348740" cy="0"/>
        </a:xfrm>
        <a:prstGeom prst="line">
          <a:avLst/>
        </a:prstGeom>
        <a:ln w="9525">
          <a:solidFill>
            <a:srgbClr val="0070C0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179070</xdr:colOff>
      <xdr:row>160</xdr:row>
      <xdr:rowOff>0</xdr:rowOff>
    </xdr:from>
    <xdr:to>
      <xdr:col>15</xdr:col>
      <xdr:colOff>186690</xdr:colOff>
      <xdr:row>160</xdr:row>
      <xdr:rowOff>0</xdr:rowOff>
    </xdr:to>
    <xdr:sp macro="" textlink="">
      <xdr:nvSpPr>
        <xdr:cNvPr id="279" name="Freeform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3989070" y="20269200"/>
          <a:ext cx="198120" cy="0"/>
        </a:xfrm>
        <a:custGeom>
          <a:avLst/>
          <a:gdLst>
            <a:gd name="connsiteX0" fmla="*/ 198120 w 198120"/>
            <a:gd name="connsiteY0" fmla="*/ 0 h 0"/>
            <a:gd name="connsiteX1" fmla="*/ 0 w 19812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8120">
              <a:moveTo>
                <a:pt x="19812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186690</xdr:colOff>
      <xdr:row>159</xdr:row>
      <xdr:rowOff>133350</xdr:rowOff>
    </xdr:from>
    <xdr:to>
      <xdr:col>14</xdr:col>
      <xdr:colOff>182880</xdr:colOff>
      <xdr:row>162</xdr:row>
      <xdr:rowOff>7620</xdr:rowOff>
    </xdr:to>
    <xdr:sp macro="" textlink="">
      <xdr:nvSpPr>
        <xdr:cNvPr id="280" name="Freeform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3044190" y="20265390"/>
          <a:ext cx="948690" cy="278130"/>
        </a:xfrm>
        <a:custGeom>
          <a:avLst/>
          <a:gdLst>
            <a:gd name="connsiteX0" fmla="*/ 0 w 948690"/>
            <a:gd name="connsiteY0" fmla="*/ 0 h 278130"/>
            <a:gd name="connsiteX1" fmla="*/ 476250 w 948690"/>
            <a:gd name="connsiteY1" fmla="*/ 278130 h 278130"/>
            <a:gd name="connsiteX2" fmla="*/ 948690 w 948690"/>
            <a:gd name="connsiteY2" fmla="*/ 0 h 278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8690" h="278130">
              <a:moveTo>
                <a:pt x="0" y="0"/>
              </a:moveTo>
              <a:cubicBezTo>
                <a:pt x="159067" y="139065"/>
                <a:pt x="318135" y="278130"/>
                <a:pt x="476250" y="278130"/>
              </a:cubicBezTo>
              <a:cubicBezTo>
                <a:pt x="634365" y="278130"/>
                <a:pt x="791527" y="139065"/>
                <a:pt x="94869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133350</xdr:colOff>
      <xdr:row>160</xdr:row>
      <xdr:rowOff>133350</xdr:rowOff>
    </xdr:from>
    <xdr:to>
      <xdr:col>15</xdr:col>
      <xdr:colOff>41910</xdr:colOff>
      <xdr:row>163</xdr:row>
      <xdr:rowOff>11430</xdr:rowOff>
    </xdr:to>
    <xdr:sp macro="" textlink="">
      <xdr:nvSpPr>
        <xdr:cNvPr id="281" name="Freeform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2990850" y="20402550"/>
          <a:ext cx="1051560" cy="274320"/>
        </a:xfrm>
        <a:custGeom>
          <a:avLst/>
          <a:gdLst>
            <a:gd name="connsiteX0" fmla="*/ 0 w 1051560"/>
            <a:gd name="connsiteY0" fmla="*/ 0 h 274320"/>
            <a:gd name="connsiteX1" fmla="*/ 514350 w 1051560"/>
            <a:gd name="connsiteY1" fmla="*/ 274320 h 274320"/>
            <a:gd name="connsiteX2" fmla="*/ 1051560 w 1051560"/>
            <a:gd name="connsiteY2" fmla="*/ 0 h 274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1560" h="274320">
              <a:moveTo>
                <a:pt x="0" y="0"/>
              </a:moveTo>
              <a:cubicBezTo>
                <a:pt x="169545" y="137160"/>
                <a:pt x="339090" y="274320"/>
                <a:pt x="514350" y="274320"/>
              </a:cubicBezTo>
              <a:cubicBezTo>
                <a:pt x="689610" y="274320"/>
                <a:pt x="870585" y="137160"/>
                <a:pt x="10515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0</xdr:colOff>
      <xdr:row>160</xdr:row>
      <xdr:rowOff>129540</xdr:rowOff>
    </xdr:from>
    <xdr:to>
      <xdr:col>9</xdr:col>
      <xdr:colOff>125730</xdr:colOff>
      <xdr:row>160</xdr:row>
      <xdr:rowOff>129540</xdr:rowOff>
    </xdr:to>
    <xdr:sp macro="" textlink="">
      <xdr:nvSpPr>
        <xdr:cNvPr id="282" name="Freeform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2857500" y="20398740"/>
          <a:ext cx="125730" cy="0"/>
        </a:xfrm>
        <a:custGeom>
          <a:avLst/>
          <a:gdLst>
            <a:gd name="connsiteX0" fmla="*/ 125730 w 125730"/>
            <a:gd name="connsiteY0" fmla="*/ 0 h 0"/>
            <a:gd name="connsiteX1" fmla="*/ 0 w 12573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730">
              <a:moveTo>
                <a:pt x="12573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41910</xdr:colOff>
      <xdr:row>160</xdr:row>
      <xdr:rowOff>133350</xdr:rowOff>
    </xdr:from>
    <xdr:to>
      <xdr:col>16</xdr:col>
      <xdr:colOff>0</xdr:colOff>
      <xdr:row>161</xdr:row>
      <xdr:rowOff>0</xdr:rowOff>
    </xdr:to>
    <xdr:sp macro="" textlink="">
      <xdr:nvSpPr>
        <xdr:cNvPr id="283" name="Freeform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4042410" y="20402550"/>
          <a:ext cx="148590" cy="3810"/>
        </a:xfrm>
        <a:custGeom>
          <a:avLst/>
          <a:gdLst>
            <a:gd name="connsiteX0" fmla="*/ 0 w 148590"/>
            <a:gd name="connsiteY0" fmla="*/ 0 h 3810"/>
            <a:gd name="connsiteX1" fmla="*/ 148590 w 148590"/>
            <a:gd name="connsiteY1" fmla="*/ 3810 h 3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8590" h="3810">
              <a:moveTo>
                <a:pt x="0" y="0"/>
              </a:moveTo>
              <a:lnTo>
                <a:pt x="148590" y="381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133350</xdr:colOff>
      <xdr:row>165</xdr:row>
      <xdr:rowOff>3810</xdr:rowOff>
    </xdr:from>
    <xdr:to>
      <xdr:col>16</xdr:col>
      <xdr:colOff>41910</xdr:colOff>
      <xdr:row>165</xdr:row>
      <xdr:rowOff>3810</xdr:rowOff>
    </xdr:to>
    <xdr:cxnSp macro="">
      <xdr:nvCxnSpPr>
        <xdr:cNvPr id="284" name="Straight Connector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CxnSpPr/>
      </xdr:nvCxnSpPr>
      <xdr:spPr>
        <a:xfrm>
          <a:off x="2800350" y="1880997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164</xdr:row>
      <xdr:rowOff>102870</xdr:rowOff>
    </xdr:from>
    <xdr:to>
      <xdr:col>9</xdr:col>
      <xdr:colOff>26670</xdr:colOff>
      <xdr:row>165</xdr:row>
      <xdr:rowOff>38100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CxnSpPr/>
      </xdr:nvCxnSpPr>
      <xdr:spPr>
        <a:xfrm flipH="1">
          <a:off x="2823210" y="2089785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163830</xdr:colOff>
      <xdr:row>164</xdr:row>
      <xdr:rowOff>102870</xdr:rowOff>
    </xdr:from>
    <xdr:to>
      <xdr:col>16</xdr:col>
      <xdr:colOff>30480</xdr:colOff>
      <xdr:row>165</xdr:row>
      <xdr:rowOff>34290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CxnSpPr/>
      </xdr:nvCxnSpPr>
      <xdr:spPr>
        <a:xfrm flipH="1">
          <a:off x="4164330" y="2089785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186690</xdr:colOff>
      <xdr:row>163</xdr:row>
      <xdr:rowOff>19050</xdr:rowOff>
    </xdr:from>
    <xdr:to>
      <xdr:col>8</xdr:col>
      <xdr:colOff>186690</xdr:colOff>
      <xdr:row>165</xdr:row>
      <xdr:rowOff>76200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CxnSpPr/>
      </xdr:nvCxnSpPr>
      <xdr:spPr>
        <a:xfrm>
          <a:off x="2853690" y="20684490"/>
          <a:ext cx="0" cy="3162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163</xdr:row>
      <xdr:rowOff>22860</xdr:rowOff>
    </xdr:from>
    <xdr:to>
      <xdr:col>16</xdr:col>
      <xdr:colOff>0</xdr:colOff>
      <xdr:row>165</xdr:row>
      <xdr:rowOff>72390</xdr:rowOff>
    </xdr:to>
    <xdr:cxnSp macro="">
      <xdr:nvCxnSpPr>
        <xdr:cNvPr id="290" name="Straight Connector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CxnSpPr/>
      </xdr:nvCxnSpPr>
      <xdr:spPr>
        <a:xfrm>
          <a:off x="4191000" y="2068830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91440</xdr:colOff>
      <xdr:row>157</xdr:row>
      <xdr:rowOff>11430</xdr:rowOff>
    </xdr:from>
    <xdr:to>
      <xdr:col>12</xdr:col>
      <xdr:colOff>91440</xdr:colOff>
      <xdr:row>159</xdr:row>
      <xdr:rowOff>125730</xdr:rowOff>
    </xdr:to>
    <xdr:cxnSp macro="">
      <xdr:nvCxnSpPr>
        <xdr:cNvPr id="292" name="Straight Arrow Connector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CxnSpPr/>
      </xdr:nvCxnSpPr>
      <xdr:spPr>
        <a:xfrm>
          <a:off x="3520440" y="15038070"/>
          <a:ext cx="0" cy="373380"/>
        </a:xfrm>
        <a:prstGeom prst="straightConnector1">
          <a:avLst/>
        </a:prstGeom>
        <a:ln w="15875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49530</xdr:colOff>
      <xdr:row>159</xdr:row>
      <xdr:rowOff>133350</xdr:rowOff>
    </xdr:from>
    <xdr:to>
      <xdr:col>18</xdr:col>
      <xdr:colOff>57150</xdr:colOff>
      <xdr:row>159</xdr:row>
      <xdr:rowOff>133350</xdr:rowOff>
    </xdr:to>
    <xdr:cxnSp macro="">
      <xdr:nvCxnSpPr>
        <xdr:cNvPr id="294" name="Straight Connector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CxnSpPr/>
      </xdr:nvCxnSpPr>
      <xdr:spPr>
        <a:xfrm>
          <a:off x="4431030" y="20783550"/>
          <a:ext cx="19812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159</xdr:row>
      <xdr:rowOff>80010</xdr:rowOff>
    </xdr:from>
    <xdr:to>
      <xdr:col>18</xdr:col>
      <xdr:colOff>0</xdr:colOff>
      <xdr:row>162</xdr:row>
      <xdr:rowOff>57150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CxnSpPr/>
      </xdr:nvCxnSpPr>
      <xdr:spPr>
        <a:xfrm>
          <a:off x="4572000" y="20730210"/>
          <a:ext cx="0" cy="3810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64770</xdr:colOff>
      <xdr:row>162</xdr:row>
      <xdr:rowOff>0</xdr:rowOff>
    </xdr:from>
    <xdr:to>
      <xdr:col>18</xdr:col>
      <xdr:colOff>49530</xdr:colOff>
      <xdr:row>162</xdr:row>
      <xdr:rowOff>0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CxnSpPr/>
      </xdr:nvCxnSpPr>
      <xdr:spPr>
        <a:xfrm>
          <a:off x="3684270" y="2105406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159</xdr:row>
      <xdr:rowOff>102870</xdr:rowOff>
    </xdr:from>
    <xdr:to>
      <xdr:col>18</xdr:col>
      <xdr:colOff>30480</xdr:colOff>
      <xdr:row>160</xdr:row>
      <xdr:rowOff>26670</xdr:rowOff>
    </xdr:to>
    <xdr:cxnSp macro="">
      <xdr:nvCxnSpPr>
        <xdr:cNvPr id="301" name="Straight Connector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CxnSpPr/>
      </xdr:nvCxnSpPr>
      <xdr:spPr>
        <a:xfrm flipH="1">
          <a:off x="4541520" y="2075307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161</xdr:row>
      <xdr:rowOff>99060</xdr:rowOff>
    </xdr:from>
    <xdr:to>
      <xdr:col>18</xdr:col>
      <xdr:colOff>26670</xdr:colOff>
      <xdr:row>162</xdr:row>
      <xdr:rowOff>30480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CxnSpPr/>
      </xdr:nvCxnSpPr>
      <xdr:spPr>
        <a:xfrm flipH="1">
          <a:off x="4545330" y="21023580"/>
          <a:ext cx="5334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166</xdr:row>
      <xdr:rowOff>80010</xdr:rowOff>
    </xdr:from>
    <xdr:to>
      <xdr:col>11</xdr:col>
      <xdr:colOff>95250</xdr:colOff>
      <xdr:row>169</xdr:row>
      <xdr:rowOff>30480</xdr:rowOff>
    </xdr:to>
    <xdr:sp macro="" textlink="">
      <xdr:nvSpPr>
        <xdr:cNvPr id="305" name="Rectangle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3337560" y="19160490"/>
          <a:ext cx="186690" cy="35433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34290</xdr:colOff>
      <xdr:row>166</xdr:row>
      <xdr:rowOff>80010</xdr:rowOff>
    </xdr:from>
    <xdr:to>
      <xdr:col>13</xdr:col>
      <xdr:colOff>45720</xdr:colOff>
      <xdr:row>166</xdr:row>
      <xdr:rowOff>80010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CxnSpPr/>
      </xdr:nvCxnSpPr>
      <xdr:spPr>
        <a:xfrm>
          <a:off x="3653790" y="1916049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166</xdr:row>
      <xdr:rowOff>30480</xdr:rowOff>
    </xdr:from>
    <xdr:to>
      <xdr:col>13</xdr:col>
      <xdr:colOff>0</xdr:colOff>
      <xdr:row>169</xdr:row>
      <xdr:rowOff>68580</xdr:rowOff>
    </xdr:to>
    <xdr:cxnSp macro="">
      <xdr:nvCxnSpPr>
        <xdr:cNvPr id="307" name="Straight Connector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CxnSpPr/>
      </xdr:nvCxnSpPr>
      <xdr:spPr>
        <a:xfrm>
          <a:off x="3810000" y="19110960"/>
          <a:ext cx="0" cy="441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</xdr:colOff>
      <xdr:row>169</xdr:row>
      <xdr:rowOff>26670</xdr:rowOff>
    </xdr:from>
    <xdr:to>
      <xdr:col>13</xdr:col>
      <xdr:colOff>57150</xdr:colOff>
      <xdr:row>169</xdr:row>
      <xdr:rowOff>26670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CxnSpPr/>
      </xdr:nvCxnSpPr>
      <xdr:spPr>
        <a:xfrm>
          <a:off x="3646170" y="1951101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160020</xdr:colOff>
      <xdr:row>166</xdr:row>
      <xdr:rowOff>49530</xdr:rowOff>
    </xdr:from>
    <xdr:to>
      <xdr:col>13</xdr:col>
      <xdr:colOff>30480</xdr:colOff>
      <xdr:row>166</xdr:row>
      <xdr:rowOff>114300</xdr:rowOff>
    </xdr:to>
    <xdr:cxnSp macro="">
      <xdr:nvCxnSpPr>
        <xdr:cNvPr id="309" name="Straight Connector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CxnSpPr/>
      </xdr:nvCxnSpPr>
      <xdr:spPr>
        <a:xfrm flipH="1">
          <a:off x="3779520" y="1913001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156210</xdr:colOff>
      <xdr:row>168</xdr:row>
      <xdr:rowOff>121920</xdr:rowOff>
    </xdr:from>
    <xdr:to>
      <xdr:col>13</xdr:col>
      <xdr:colOff>34290</xdr:colOff>
      <xdr:row>169</xdr:row>
      <xdr:rowOff>60960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CxnSpPr/>
      </xdr:nvCxnSpPr>
      <xdr:spPr>
        <a:xfrm flipH="1">
          <a:off x="3775710" y="1947672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102870</xdr:colOff>
      <xdr:row>169</xdr:row>
      <xdr:rowOff>76200</xdr:rowOff>
    </xdr:from>
    <xdr:to>
      <xdr:col>10</xdr:col>
      <xdr:colOff>102870</xdr:colOff>
      <xdr:row>171</xdr:row>
      <xdr:rowOff>57150</xdr:rowOff>
    </xdr:to>
    <xdr:cxnSp macro="">
      <xdr:nvCxnSpPr>
        <xdr:cNvPr id="311" name="Straight Connector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CxnSpPr/>
      </xdr:nvCxnSpPr>
      <xdr:spPr>
        <a:xfrm>
          <a:off x="3341370" y="1956054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</xdr:colOff>
      <xdr:row>171</xdr:row>
      <xdr:rowOff>0</xdr:rowOff>
    </xdr:from>
    <xdr:to>
      <xdr:col>11</xdr:col>
      <xdr:colOff>144780</xdr:colOff>
      <xdr:row>171</xdr:row>
      <xdr:rowOff>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CxnSpPr/>
      </xdr:nvCxnSpPr>
      <xdr:spPr>
        <a:xfrm>
          <a:off x="3291840" y="1974342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169</xdr:row>
      <xdr:rowOff>60960</xdr:rowOff>
    </xdr:from>
    <xdr:to>
      <xdr:col>11</xdr:col>
      <xdr:colOff>102870</xdr:colOff>
      <xdr:row>171</xdr:row>
      <xdr:rowOff>41910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CxnSpPr/>
      </xdr:nvCxnSpPr>
      <xdr:spPr>
        <a:xfrm>
          <a:off x="3531870" y="195453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72390</xdr:colOff>
      <xdr:row>170</xdr:row>
      <xdr:rowOff>95250</xdr:rowOff>
    </xdr:from>
    <xdr:to>
      <xdr:col>10</xdr:col>
      <xdr:colOff>137160</xdr:colOff>
      <xdr:row>171</xdr:row>
      <xdr:rowOff>34290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CxnSpPr/>
      </xdr:nvCxnSpPr>
      <xdr:spPr>
        <a:xfrm flipH="1">
          <a:off x="3310890" y="1970913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</xdr:colOff>
      <xdr:row>170</xdr:row>
      <xdr:rowOff>99060</xdr:rowOff>
    </xdr:from>
    <xdr:to>
      <xdr:col>11</xdr:col>
      <xdr:colOff>137160</xdr:colOff>
      <xdr:row>171</xdr:row>
      <xdr:rowOff>38100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CxnSpPr/>
      </xdr:nvCxnSpPr>
      <xdr:spPr>
        <a:xfrm flipH="1">
          <a:off x="3501390" y="1971294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177</xdr:row>
      <xdr:rowOff>53340</xdr:rowOff>
    </xdr:from>
    <xdr:to>
      <xdr:col>9</xdr:col>
      <xdr:colOff>0</xdr:colOff>
      <xdr:row>178</xdr:row>
      <xdr:rowOff>121920</xdr:rowOff>
    </xdr:to>
    <xdr:cxnSp macro="">
      <xdr:nvCxnSpPr>
        <xdr:cNvPr id="318" name="Straight Arrow Connector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CxnSpPr/>
      </xdr:nvCxnSpPr>
      <xdr:spPr>
        <a:xfrm>
          <a:off x="28575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</xdr:colOff>
      <xdr:row>177</xdr:row>
      <xdr:rowOff>53340</xdr:rowOff>
    </xdr:from>
    <xdr:to>
      <xdr:col>10</xdr:col>
      <xdr:colOff>3810</xdr:colOff>
      <xdr:row>178</xdr:row>
      <xdr:rowOff>121920</xdr:rowOff>
    </xdr:to>
    <xdr:cxnSp macro="">
      <xdr:nvCxnSpPr>
        <xdr:cNvPr id="319" name="Straight Arrow Connector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CxnSpPr/>
      </xdr:nvCxnSpPr>
      <xdr:spPr>
        <a:xfrm>
          <a:off x="30518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</xdr:colOff>
      <xdr:row>177</xdr:row>
      <xdr:rowOff>57150</xdr:rowOff>
    </xdr:from>
    <xdr:to>
      <xdr:col>11</xdr:col>
      <xdr:colOff>3810</xdr:colOff>
      <xdr:row>178</xdr:row>
      <xdr:rowOff>125730</xdr:rowOff>
    </xdr:to>
    <xdr:cxnSp macro="">
      <xdr:nvCxnSpPr>
        <xdr:cNvPr id="320" name="Straight Arrow Connector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CxnSpPr/>
      </xdr:nvCxnSpPr>
      <xdr:spPr>
        <a:xfrm>
          <a:off x="3242310" y="1789557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177</xdr:row>
      <xdr:rowOff>53340</xdr:rowOff>
    </xdr:from>
    <xdr:to>
      <xdr:col>12</xdr:col>
      <xdr:colOff>0</xdr:colOff>
      <xdr:row>178</xdr:row>
      <xdr:rowOff>121920</xdr:rowOff>
    </xdr:to>
    <xdr:cxnSp macro="">
      <xdr:nvCxnSpPr>
        <xdr:cNvPr id="321" name="Straight Arrow Connector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CxnSpPr/>
      </xdr:nvCxnSpPr>
      <xdr:spPr>
        <a:xfrm>
          <a:off x="34290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</xdr:colOff>
      <xdr:row>177</xdr:row>
      <xdr:rowOff>53340</xdr:rowOff>
    </xdr:from>
    <xdr:to>
      <xdr:col>13</xdr:col>
      <xdr:colOff>3810</xdr:colOff>
      <xdr:row>178</xdr:row>
      <xdr:rowOff>121920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CxnSpPr/>
      </xdr:nvCxnSpPr>
      <xdr:spPr>
        <a:xfrm>
          <a:off x="36233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177</xdr:row>
      <xdr:rowOff>57150</xdr:rowOff>
    </xdr:from>
    <xdr:to>
      <xdr:col>14</xdr:col>
      <xdr:colOff>0</xdr:colOff>
      <xdr:row>178</xdr:row>
      <xdr:rowOff>125730</xdr:rowOff>
    </xdr:to>
    <xdr:cxnSp macro="">
      <xdr:nvCxnSpPr>
        <xdr:cNvPr id="323" name="Straight Arrow Connector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CxnSpPr/>
      </xdr:nvCxnSpPr>
      <xdr:spPr>
        <a:xfrm>
          <a:off x="3810000" y="1789557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177</xdr:row>
      <xdr:rowOff>53340</xdr:rowOff>
    </xdr:from>
    <xdr:to>
      <xdr:col>15</xdr:col>
      <xdr:colOff>0</xdr:colOff>
      <xdr:row>178</xdr:row>
      <xdr:rowOff>121920</xdr:rowOff>
    </xdr:to>
    <xdr:cxnSp macro="">
      <xdr:nvCxnSpPr>
        <xdr:cNvPr id="324" name="Straight Arrow Connector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CxnSpPr/>
      </xdr:nvCxnSpPr>
      <xdr:spPr>
        <a:xfrm>
          <a:off x="400050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</xdr:colOff>
      <xdr:row>177</xdr:row>
      <xdr:rowOff>53340</xdr:rowOff>
    </xdr:from>
    <xdr:to>
      <xdr:col>16</xdr:col>
      <xdr:colOff>3810</xdr:colOff>
      <xdr:row>178</xdr:row>
      <xdr:rowOff>121920</xdr:rowOff>
    </xdr:to>
    <xdr:cxnSp macro="">
      <xdr:nvCxnSpPr>
        <xdr:cNvPr id="325" name="Straight Arrow Connector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CxnSpPr/>
      </xdr:nvCxnSpPr>
      <xdr:spPr>
        <a:xfrm>
          <a:off x="4194810" y="17891760"/>
          <a:ext cx="0" cy="198120"/>
        </a:xfrm>
        <a:prstGeom prst="straightConnector1">
          <a:avLst/>
        </a:prstGeom>
        <a:ln w="9525">
          <a:solidFill>
            <a:srgbClr val="0070C0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182880</xdr:colOff>
      <xdr:row>177</xdr:row>
      <xdr:rowOff>49530</xdr:rowOff>
    </xdr:from>
    <xdr:to>
      <xdr:col>16</xdr:col>
      <xdr:colOff>7620</xdr:colOff>
      <xdr:row>177</xdr:row>
      <xdr:rowOff>49530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CxnSpPr/>
      </xdr:nvCxnSpPr>
      <xdr:spPr>
        <a:xfrm>
          <a:off x="2849880" y="17887950"/>
          <a:ext cx="1348740" cy="0"/>
        </a:xfrm>
        <a:prstGeom prst="line">
          <a:avLst/>
        </a:prstGeom>
        <a:ln w="9525">
          <a:solidFill>
            <a:srgbClr val="0070C0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186690</xdr:colOff>
      <xdr:row>181</xdr:row>
      <xdr:rowOff>19050</xdr:rowOff>
    </xdr:from>
    <xdr:to>
      <xdr:col>15</xdr:col>
      <xdr:colOff>186690</xdr:colOff>
      <xdr:row>184</xdr:row>
      <xdr:rowOff>80010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CxnSpPr/>
      </xdr:nvCxnSpPr>
      <xdr:spPr>
        <a:xfrm>
          <a:off x="4187190" y="23625810"/>
          <a:ext cx="0" cy="449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184</xdr:row>
      <xdr:rowOff>3810</xdr:rowOff>
    </xdr:from>
    <xdr:to>
      <xdr:col>16</xdr:col>
      <xdr:colOff>41910</xdr:colOff>
      <xdr:row>184</xdr:row>
      <xdr:rowOff>3810</xdr:rowOff>
    </xdr:to>
    <xdr:cxnSp macro="">
      <xdr:nvCxnSpPr>
        <xdr:cNvPr id="330" name="Straight Connector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CxnSpPr/>
      </xdr:nvCxnSpPr>
      <xdr:spPr>
        <a:xfrm>
          <a:off x="2800350" y="21492210"/>
          <a:ext cx="14325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183</xdr:row>
      <xdr:rowOff>102870</xdr:rowOff>
    </xdr:from>
    <xdr:to>
      <xdr:col>9</xdr:col>
      <xdr:colOff>26670</xdr:colOff>
      <xdr:row>184</xdr:row>
      <xdr:rowOff>38100</xdr:rowOff>
    </xdr:to>
    <xdr:cxnSp macro="">
      <xdr:nvCxnSpPr>
        <xdr:cNvPr id="331" name="Straight Connector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CxnSpPr/>
      </xdr:nvCxnSpPr>
      <xdr:spPr>
        <a:xfrm flipH="1">
          <a:off x="2823210" y="2146173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163830</xdr:colOff>
      <xdr:row>183</xdr:row>
      <xdr:rowOff>102870</xdr:rowOff>
    </xdr:from>
    <xdr:to>
      <xdr:col>16</xdr:col>
      <xdr:colOff>30480</xdr:colOff>
      <xdr:row>184</xdr:row>
      <xdr:rowOff>34290</xdr:rowOff>
    </xdr:to>
    <xdr:cxnSp macro="">
      <xdr:nvCxnSpPr>
        <xdr:cNvPr id="332" name="Straight Connector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CxnSpPr/>
      </xdr:nvCxnSpPr>
      <xdr:spPr>
        <a:xfrm flipH="1">
          <a:off x="4164330" y="21461730"/>
          <a:ext cx="5715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186690</xdr:colOff>
      <xdr:row>182</xdr:row>
      <xdr:rowOff>19050</xdr:rowOff>
    </xdr:from>
    <xdr:to>
      <xdr:col>8</xdr:col>
      <xdr:colOff>186690</xdr:colOff>
      <xdr:row>184</xdr:row>
      <xdr:rowOff>76200</xdr:rowOff>
    </xdr:to>
    <xdr:cxnSp macro="">
      <xdr:nvCxnSpPr>
        <xdr:cNvPr id="333" name="Straight Connector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CxnSpPr/>
      </xdr:nvCxnSpPr>
      <xdr:spPr>
        <a:xfrm>
          <a:off x="2853690" y="21248370"/>
          <a:ext cx="0" cy="3162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22860</xdr:rowOff>
    </xdr:from>
    <xdr:to>
      <xdr:col>16</xdr:col>
      <xdr:colOff>0</xdr:colOff>
      <xdr:row>184</xdr:row>
      <xdr:rowOff>72390</xdr:rowOff>
    </xdr:to>
    <xdr:cxnSp macro="">
      <xdr:nvCxnSpPr>
        <xdr:cNvPr id="334" name="Straight Connector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CxnSpPr/>
      </xdr:nvCxnSpPr>
      <xdr:spPr>
        <a:xfrm>
          <a:off x="4191000" y="21252180"/>
          <a:ext cx="0" cy="3086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99060</xdr:colOff>
      <xdr:row>185</xdr:row>
      <xdr:rowOff>80010</xdr:rowOff>
    </xdr:from>
    <xdr:to>
      <xdr:col>11</xdr:col>
      <xdr:colOff>95250</xdr:colOff>
      <xdr:row>188</xdr:row>
      <xdr:rowOff>30480</xdr:rowOff>
    </xdr:to>
    <xdr:sp macro="" textlink="">
      <xdr:nvSpPr>
        <xdr:cNvPr id="335" name="Rectangle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3147060" y="21713190"/>
          <a:ext cx="186690" cy="354330"/>
        </a:xfrm>
        <a:prstGeom prst="rect">
          <a:avLst/>
        </a:prstGeom>
        <a:pattFill prst="ltDnDiag">
          <a:fgClr>
            <a:schemeClr val="accent1"/>
          </a:fgClr>
          <a:bgClr>
            <a:schemeClr val="bg1"/>
          </a:bgClr>
        </a:patt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34290</xdr:colOff>
      <xdr:row>185</xdr:row>
      <xdr:rowOff>80010</xdr:rowOff>
    </xdr:from>
    <xdr:to>
      <xdr:col>13</xdr:col>
      <xdr:colOff>45720</xdr:colOff>
      <xdr:row>185</xdr:row>
      <xdr:rowOff>80010</xdr:rowOff>
    </xdr:to>
    <xdr:cxnSp macro="">
      <xdr:nvCxnSpPr>
        <xdr:cNvPr id="336" name="Straight Connector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CxnSpPr/>
      </xdr:nvCxnSpPr>
      <xdr:spPr>
        <a:xfrm>
          <a:off x="3463290" y="21713190"/>
          <a:ext cx="20193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185</xdr:row>
      <xdr:rowOff>30480</xdr:rowOff>
    </xdr:from>
    <xdr:to>
      <xdr:col>13</xdr:col>
      <xdr:colOff>0</xdr:colOff>
      <xdr:row>188</xdr:row>
      <xdr:rowOff>68580</xdr:rowOff>
    </xdr:to>
    <xdr:cxnSp macro="">
      <xdr:nvCxnSpPr>
        <xdr:cNvPr id="337" name="Straight Connector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CxnSpPr/>
      </xdr:nvCxnSpPr>
      <xdr:spPr>
        <a:xfrm>
          <a:off x="3619500" y="21663660"/>
          <a:ext cx="0" cy="441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</xdr:colOff>
      <xdr:row>188</xdr:row>
      <xdr:rowOff>26670</xdr:rowOff>
    </xdr:from>
    <xdr:to>
      <xdr:col>13</xdr:col>
      <xdr:colOff>57150</xdr:colOff>
      <xdr:row>188</xdr:row>
      <xdr:rowOff>26670</xdr:rowOff>
    </xdr:to>
    <xdr:cxnSp macro="">
      <xdr:nvCxnSpPr>
        <xdr:cNvPr id="338" name="Straight Connector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CxnSpPr/>
      </xdr:nvCxnSpPr>
      <xdr:spPr>
        <a:xfrm>
          <a:off x="3455670" y="22063710"/>
          <a:ext cx="2209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160020</xdr:colOff>
      <xdr:row>185</xdr:row>
      <xdr:rowOff>49530</xdr:rowOff>
    </xdr:from>
    <xdr:to>
      <xdr:col>13</xdr:col>
      <xdr:colOff>30480</xdr:colOff>
      <xdr:row>185</xdr:row>
      <xdr:rowOff>114300</xdr:rowOff>
    </xdr:to>
    <xdr:cxnSp macro="">
      <xdr:nvCxnSpPr>
        <xdr:cNvPr id="339" name="Straight Connector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CxnSpPr/>
      </xdr:nvCxnSpPr>
      <xdr:spPr>
        <a:xfrm flipH="1">
          <a:off x="3589020" y="21682710"/>
          <a:ext cx="60960" cy="6477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156210</xdr:colOff>
      <xdr:row>187</xdr:row>
      <xdr:rowOff>121920</xdr:rowOff>
    </xdr:from>
    <xdr:to>
      <xdr:col>13</xdr:col>
      <xdr:colOff>34290</xdr:colOff>
      <xdr:row>188</xdr:row>
      <xdr:rowOff>60960</xdr:rowOff>
    </xdr:to>
    <xdr:cxnSp macro="">
      <xdr:nvCxnSpPr>
        <xdr:cNvPr id="340" name="Straight Connector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CxnSpPr/>
      </xdr:nvCxnSpPr>
      <xdr:spPr>
        <a:xfrm flipH="1">
          <a:off x="3585210" y="22029420"/>
          <a:ext cx="6858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102870</xdr:colOff>
      <xdr:row>188</xdr:row>
      <xdr:rowOff>76200</xdr:rowOff>
    </xdr:from>
    <xdr:to>
      <xdr:col>10</xdr:col>
      <xdr:colOff>102870</xdr:colOff>
      <xdr:row>190</xdr:row>
      <xdr:rowOff>57150</xdr:rowOff>
    </xdr:to>
    <xdr:cxnSp macro="">
      <xdr:nvCxnSpPr>
        <xdr:cNvPr id="341" name="Straight Connector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CxnSpPr/>
      </xdr:nvCxnSpPr>
      <xdr:spPr>
        <a:xfrm>
          <a:off x="3150870" y="2211324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53340</xdr:colOff>
      <xdr:row>190</xdr:row>
      <xdr:rowOff>0</xdr:rowOff>
    </xdr:from>
    <xdr:to>
      <xdr:col>11</xdr:col>
      <xdr:colOff>144780</xdr:colOff>
      <xdr:row>190</xdr:row>
      <xdr:rowOff>0</xdr:rowOff>
    </xdr:to>
    <xdr:cxnSp macro="">
      <xdr:nvCxnSpPr>
        <xdr:cNvPr id="342" name="Straight Connector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CxnSpPr/>
      </xdr:nvCxnSpPr>
      <xdr:spPr>
        <a:xfrm>
          <a:off x="3101340" y="22296120"/>
          <a:ext cx="28194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102870</xdr:colOff>
      <xdr:row>188</xdr:row>
      <xdr:rowOff>60960</xdr:rowOff>
    </xdr:from>
    <xdr:to>
      <xdr:col>11</xdr:col>
      <xdr:colOff>102870</xdr:colOff>
      <xdr:row>190</xdr:row>
      <xdr:rowOff>41910</xdr:rowOff>
    </xdr:to>
    <xdr:cxnSp macro="">
      <xdr:nvCxnSpPr>
        <xdr:cNvPr id="343" name="Straight Connector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CxnSpPr/>
      </xdr:nvCxnSpPr>
      <xdr:spPr>
        <a:xfrm>
          <a:off x="3341370" y="22098000"/>
          <a:ext cx="0" cy="2400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72390</xdr:colOff>
      <xdr:row>189</xdr:row>
      <xdr:rowOff>95250</xdr:rowOff>
    </xdr:from>
    <xdr:to>
      <xdr:col>10</xdr:col>
      <xdr:colOff>137160</xdr:colOff>
      <xdr:row>190</xdr:row>
      <xdr:rowOff>34290</xdr:rowOff>
    </xdr:to>
    <xdr:cxnSp macro="">
      <xdr:nvCxnSpPr>
        <xdr:cNvPr id="344" name="Straight Connector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CxnSpPr/>
      </xdr:nvCxnSpPr>
      <xdr:spPr>
        <a:xfrm flipH="1">
          <a:off x="3120390" y="2226183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</xdr:colOff>
      <xdr:row>189</xdr:row>
      <xdr:rowOff>99060</xdr:rowOff>
    </xdr:from>
    <xdr:to>
      <xdr:col>11</xdr:col>
      <xdr:colOff>137160</xdr:colOff>
      <xdr:row>190</xdr:row>
      <xdr:rowOff>38100</xdr:rowOff>
    </xdr:to>
    <xdr:cxnSp macro="">
      <xdr:nvCxnSpPr>
        <xdr:cNvPr id="345" name="Straight Connector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CxnSpPr/>
      </xdr:nvCxnSpPr>
      <xdr:spPr>
        <a:xfrm flipH="1">
          <a:off x="3310890" y="22265640"/>
          <a:ext cx="6477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160</xdr:row>
      <xdr:rowOff>0</xdr:rowOff>
    </xdr:from>
    <xdr:to>
      <xdr:col>9</xdr:col>
      <xdr:colOff>186690</xdr:colOff>
      <xdr:row>160</xdr:row>
      <xdr:rowOff>0</xdr:rowOff>
    </xdr:to>
    <xdr:sp macro="" textlink="">
      <xdr:nvSpPr>
        <xdr:cNvPr id="278" name="Freeform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2857500" y="20802600"/>
          <a:ext cx="186690" cy="0"/>
        </a:xfrm>
        <a:custGeom>
          <a:avLst/>
          <a:gdLst>
            <a:gd name="connsiteX0" fmla="*/ 0 w 186690"/>
            <a:gd name="connsiteY0" fmla="*/ 0 h 0"/>
            <a:gd name="connsiteX1" fmla="*/ 186690 w 1866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6690">
              <a:moveTo>
                <a:pt x="0" y="0"/>
              </a:moveTo>
              <a:lnTo>
                <a:pt x="1866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179070</xdr:colOff>
      <xdr:row>179</xdr:row>
      <xdr:rowOff>3810</xdr:rowOff>
    </xdr:from>
    <xdr:to>
      <xdr:col>15</xdr:col>
      <xdr:colOff>186690</xdr:colOff>
      <xdr:row>179</xdr:row>
      <xdr:rowOff>3810</xdr:rowOff>
    </xdr:to>
    <xdr:sp macro="" textlink="">
      <xdr:nvSpPr>
        <xdr:cNvPr id="346" name="Freeform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3989070" y="23343870"/>
          <a:ext cx="198120" cy="0"/>
        </a:xfrm>
        <a:custGeom>
          <a:avLst/>
          <a:gdLst>
            <a:gd name="connsiteX0" fmla="*/ 198120 w 198120"/>
            <a:gd name="connsiteY0" fmla="*/ 0 h 0"/>
            <a:gd name="connsiteX1" fmla="*/ 0 w 19812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8120">
              <a:moveTo>
                <a:pt x="19812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186690</xdr:colOff>
      <xdr:row>179</xdr:row>
      <xdr:rowOff>0</xdr:rowOff>
    </xdr:from>
    <xdr:to>
      <xdr:col>14</xdr:col>
      <xdr:colOff>182880</xdr:colOff>
      <xdr:row>181</xdr:row>
      <xdr:rowOff>26670</xdr:rowOff>
    </xdr:to>
    <xdr:sp macro="" textlink="">
      <xdr:nvSpPr>
        <xdr:cNvPr id="347" name="Freeform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3044190" y="23340060"/>
          <a:ext cx="948690" cy="293370"/>
        </a:xfrm>
        <a:custGeom>
          <a:avLst/>
          <a:gdLst>
            <a:gd name="connsiteX0" fmla="*/ 0 w 948690"/>
            <a:gd name="connsiteY0" fmla="*/ 0 h 278130"/>
            <a:gd name="connsiteX1" fmla="*/ 476250 w 948690"/>
            <a:gd name="connsiteY1" fmla="*/ 278130 h 278130"/>
            <a:gd name="connsiteX2" fmla="*/ 948690 w 948690"/>
            <a:gd name="connsiteY2" fmla="*/ 0 h 2781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8690" h="278130">
              <a:moveTo>
                <a:pt x="0" y="0"/>
              </a:moveTo>
              <a:cubicBezTo>
                <a:pt x="159067" y="139065"/>
                <a:pt x="318135" y="278130"/>
                <a:pt x="476250" y="278130"/>
              </a:cubicBezTo>
              <a:cubicBezTo>
                <a:pt x="634365" y="278130"/>
                <a:pt x="791527" y="139065"/>
                <a:pt x="94869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133350</xdr:colOff>
      <xdr:row>180</xdr:row>
      <xdr:rowOff>0</xdr:rowOff>
    </xdr:from>
    <xdr:to>
      <xdr:col>15</xdr:col>
      <xdr:colOff>41910</xdr:colOff>
      <xdr:row>182</xdr:row>
      <xdr:rowOff>45720</xdr:rowOff>
    </xdr:to>
    <xdr:sp macro="" textlink="">
      <xdr:nvSpPr>
        <xdr:cNvPr id="348" name="Freeform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2990850" y="23477220"/>
          <a:ext cx="1051560" cy="304800"/>
        </a:xfrm>
        <a:custGeom>
          <a:avLst/>
          <a:gdLst>
            <a:gd name="connsiteX0" fmla="*/ 0 w 1051560"/>
            <a:gd name="connsiteY0" fmla="*/ 0 h 274320"/>
            <a:gd name="connsiteX1" fmla="*/ 514350 w 1051560"/>
            <a:gd name="connsiteY1" fmla="*/ 274320 h 274320"/>
            <a:gd name="connsiteX2" fmla="*/ 1051560 w 1051560"/>
            <a:gd name="connsiteY2" fmla="*/ 0 h 2743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1560" h="274320">
              <a:moveTo>
                <a:pt x="0" y="0"/>
              </a:moveTo>
              <a:cubicBezTo>
                <a:pt x="169545" y="137160"/>
                <a:pt x="339090" y="274320"/>
                <a:pt x="514350" y="274320"/>
              </a:cubicBezTo>
              <a:cubicBezTo>
                <a:pt x="689610" y="274320"/>
                <a:pt x="870585" y="137160"/>
                <a:pt x="1051560" y="0"/>
              </a:cubicBez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0</xdr:colOff>
      <xdr:row>179</xdr:row>
      <xdr:rowOff>133350</xdr:rowOff>
    </xdr:from>
    <xdr:to>
      <xdr:col>9</xdr:col>
      <xdr:colOff>125730</xdr:colOff>
      <xdr:row>179</xdr:row>
      <xdr:rowOff>133350</xdr:rowOff>
    </xdr:to>
    <xdr:sp macro="" textlink="">
      <xdr:nvSpPr>
        <xdr:cNvPr id="349" name="Freeform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2857500" y="23473410"/>
          <a:ext cx="125730" cy="0"/>
        </a:xfrm>
        <a:custGeom>
          <a:avLst/>
          <a:gdLst>
            <a:gd name="connsiteX0" fmla="*/ 125730 w 125730"/>
            <a:gd name="connsiteY0" fmla="*/ 0 h 0"/>
            <a:gd name="connsiteX1" fmla="*/ 0 w 12573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730">
              <a:moveTo>
                <a:pt x="125730" y="0"/>
              </a:moveTo>
              <a:lnTo>
                <a:pt x="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41910</xdr:colOff>
      <xdr:row>180</xdr:row>
      <xdr:rowOff>0</xdr:rowOff>
    </xdr:from>
    <xdr:to>
      <xdr:col>16</xdr:col>
      <xdr:colOff>0</xdr:colOff>
      <xdr:row>180</xdr:row>
      <xdr:rowOff>3810</xdr:rowOff>
    </xdr:to>
    <xdr:sp macro="" textlink="">
      <xdr:nvSpPr>
        <xdr:cNvPr id="350" name="Freeform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4042410" y="23477220"/>
          <a:ext cx="148590" cy="3810"/>
        </a:xfrm>
        <a:custGeom>
          <a:avLst/>
          <a:gdLst>
            <a:gd name="connsiteX0" fmla="*/ 0 w 148590"/>
            <a:gd name="connsiteY0" fmla="*/ 0 h 3810"/>
            <a:gd name="connsiteX1" fmla="*/ 148590 w 148590"/>
            <a:gd name="connsiteY1" fmla="*/ 3810 h 38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8590" h="3810">
              <a:moveTo>
                <a:pt x="0" y="0"/>
              </a:moveTo>
              <a:lnTo>
                <a:pt x="148590" y="381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9</xdr:col>
      <xdr:colOff>0</xdr:colOff>
      <xdr:row>179</xdr:row>
      <xdr:rowOff>3810</xdr:rowOff>
    </xdr:from>
    <xdr:to>
      <xdr:col>9</xdr:col>
      <xdr:colOff>186690</xdr:colOff>
      <xdr:row>179</xdr:row>
      <xdr:rowOff>3810</xdr:rowOff>
    </xdr:to>
    <xdr:sp macro="" textlink="">
      <xdr:nvSpPr>
        <xdr:cNvPr id="351" name="Freeform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2857500" y="23343870"/>
          <a:ext cx="186690" cy="0"/>
        </a:xfrm>
        <a:custGeom>
          <a:avLst/>
          <a:gdLst>
            <a:gd name="connsiteX0" fmla="*/ 0 w 186690"/>
            <a:gd name="connsiteY0" fmla="*/ 0 h 0"/>
            <a:gd name="connsiteX1" fmla="*/ 186690 w 18669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6690">
              <a:moveTo>
                <a:pt x="0" y="0"/>
              </a:moveTo>
              <a:lnTo>
                <a:pt x="186690" y="0"/>
              </a:lnTo>
            </a:path>
          </a:pathLst>
        </a:custGeom>
        <a:noFill/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17</xdr:col>
      <xdr:colOff>49530</xdr:colOff>
      <xdr:row>178</xdr:row>
      <xdr:rowOff>133350</xdr:rowOff>
    </xdr:from>
    <xdr:to>
      <xdr:col>18</xdr:col>
      <xdr:colOff>57150</xdr:colOff>
      <xdr:row>178</xdr:row>
      <xdr:rowOff>133350</xdr:rowOff>
    </xdr:to>
    <xdr:cxnSp macro="">
      <xdr:nvCxnSpPr>
        <xdr:cNvPr id="352" name="Straight Connector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CxnSpPr/>
      </xdr:nvCxnSpPr>
      <xdr:spPr>
        <a:xfrm>
          <a:off x="4431030" y="20798790"/>
          <a:ext cx="19812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178</xdr:row>
      <xdr:rowOff>80010</xdr:rowOff>
    </xdr:from>
    <xdr:to>
      <xdr:col>18</xdr:col>
      <xdr:colOff>0</xdr:colOff>
      <xdr:row>181</xdr:row>
      <xdr:rowOff>99060</xdr:rowOff>
    </xdr:to>
    <xdr:cxnSp macro="">
      <xdr:nvCxnSpPr>
        <xdr:cNvPr id="353" name="Straight Connector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CxnSpPr/>
      </xdr:nvCxnSpPr>
      <xdr:spPr>
        <a:xfrm>
          <a:off x="4572000" y="23282910"/>
          <a:ext cx="0" cy="42291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178</xdr:row>
      <xdr:rowOff>99060</xdr:rowOff>
    </xdr:from>
    <xdr:to>
      <xdr:col>18</xdr:col>
      <xdr:colOff>30480</xdr:colOff>
      <xdr:row>179</xdr:row>
      <xdr:rowOff>22860</xdr:rowOff>
    </xdr:to>
    <xdr:cxnSp macro="">
      <xdr:nvCxnSpPr>
        <xdr:cNvPr id="354" name="Straight Connector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CxnSpPr/>
      </xdr:nvCxnSpPr>
      <xdr:spPr>
        <a:xfrm flipH="1">
          <a:off x="4541520" y="2330196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181</xdr:row>
      <xdr:rowOff>3810</xdr:rowOff>
    </xdr:from>
    <xdr:to>
      <xdr:col>18</xdr:col>
      <xdr:colOff>26670</xdr:colOff>
      <xdr:row>181</xdr:row>
      <xdr:rowOff>64770</xdr:rowOff>
    </xdr:to>
    <xdr:cxnSp macro="">
      <xdr:nvCxnSpPr>
        <xdr:cNvPr id="355" name="Straight Connector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CxnSpPr/>
      </xdr:nvCxnSpPr>
      <xdr:spPr>
        <a:xfrm flipH="1">
          <a:off x="4545330" y="23610570"/>
          <a:ext cx="5334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181</xdr:row>
      <xdr:rowOff>34290</xdr:rowOff>
    </xdr:from>
    <xdr:to>
      <xdr:col>18</xdr:col>
      <xdr:colOff>60960</xdr:colOff>
      <xdr:row>181</xdr:row>
      <xdr:rowOff>34290</xdr:rowOff>
    </xdr:to>
    <xdr:cxnSp macro="">
      <xdr:nvCxnSpPr>
        <xdr:cNvPr id="356" name="Straight Connector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CxnSpPr/>
      </xdr:nvCxnSpPr>
      <xdr:spPr>
        <a:xfrm>
          <a:off x="3695700" y="2364105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139</xdr:row>
      <xdr:rowOff>133350</xdr:rowOff>
    </xdr:from>
    <xdr:to>
      <xdr:col>18</xdr:col>
      <xdr:colOff>57150</xdr:colOff>
      <xdr:row>139</xdr:row>
      <xdr:rowOff>133350</xdr:rowOff>
    </xdr:to>
    <xdr:cxnSp macro="">
      <xdr:nvCxnSpPr>
        <xdr:cNvPr id="267" name="Straight Connector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CxnSpPr/>
      </xdr:nvCxnSpPr>
      <xdr:spPr>
        <a:xfrm>
          <a:off x="3352800" y="19015710"/>
          <a:ext cx="3238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139</xdr:row>
      <xdr:rowOff>80010</xdr:rowOff>
    </xdr:from>
    <xdr:to>
      <xdr:col>18</xdr:col>
      <xdr:colOff>0</xdr:colOff>
      <xdr:row>142</xdr:row>
      <xdr:rowOff>57150</xdr:rowOff>
    </xdr:to>
    <xdr:cxnSp macro="">
      <xdr:nvCxnSpPr>
        <xdr:cNvPr id="275" name="Straight Connector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CxnSpPr/>
      </xdr:nvCxnSpPr>
      <xdr:spPr>
        <a:xfrm>
          <a:off x="3619500" y="21675090"/>
          <a:ext cx="0" cy="38862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139</xdr:row>
      <xdr:rowOff>102870</xdr:rowOff>
    </xdr:from>
    <xdr:to>
      <xdr:col>18</xdr:col>
      <xdr:colOff>30480</xdr:colOff>
      <xdr:row>140</xdr:row>
      <xdr:rowOff>26670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CxnSpPr/>
      </xdr:nvCxnSpPr>
      <xdr:spPr>
        <a:xfrm flipH="1">
          <a:off x="3589020" y="2169795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141</xdr:row>
      <xdr:rowOff>99060</xdr:rowOff>
    </xdr:from>
    <xdr:to>
      <xdr:col>18</xdr:col>
      <xdr:colOff>26670</xdr:colOff>
      <xdr:row>142</xdr:row>
      <xdr:rowOff>30480</xdr:rowOff>
    </xdr:to>
    <xdr:cxnSp macro="">
      <xdr:nvCxnSpPr>
        <xdr:cNvPr id="288" name="Straight Connector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CxnSpPr/>
      </xdr:nvCxnSpPr>
      <xdr:spPr>
        <a:xfrm flipH="1">
          <a:off x="3592830" y="21968460"/>
          <a:ext cx="5334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91440</xdr:colOff>
      <xdr:row>142</xdr:row>
      <xdr:rowOff>0</xdr:rowOff>
    </xdr:from>
    <xdr:to>
      <xdr:col>18</xdr:col>
      <xdr:colOff>76200</xdr:colOff>
      <xdr:row>142</xdr:row>
      <xdr:rowOff>0</xdr:rowOff>
    </xdr:to>
    <xdr:cxnSp macro="">
      <xdr:nvCxnSpPr>
        <xdr:cNvPr id="289" name="Straight Connector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CxnSpPr/>
      </xdr:nvCxnSpPr>
      <xdr:spPr>
        <a:xfrm>
          <a:off x="2758440" y="1928622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119</xdr:row>
      <xdr:rowOff>133350</xdr:rowOff>
    </xdr:from>
    <xdr:to>
      <xdr:col>18</xdr:col>
      <xdr:colOff>57150</xdr:colOff>
      <xdr:row>119</xdr:row>
      <xdr:rowOff>133350</xdr:rowOff>
    </xdr:to>
    <xdr:cxnSp macro="">
      <xdr:nvCxnSpPr>
        <xdr:cNvPr id="291" name="Straight Connector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CxnSpPr/>
      </xdr:nvCxnSpPr>
      <xdr:spPr>
        <a:xfrm>
          <a:off x="3352800" y="19015710"/>
          <a:ext cx="32385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119</xdr:row>
      <xdr:rowOff>80010</xdr:rowOff>
    </xdr:from>
    <xdr:to>
      <xdr:col>18</xdr:col>
      <xdr:colOff>0</xdr:colOff>
      <xdr:row>122</xdr:row>
      <xdr:rowOff>57150</xdr:rowOff>
    </xdr:to>
    <xdr:cxnSp macro="">
      <xdr:nvCxnSpPr>
        <xdr:cNvPr id="293" name="Straight Connector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CxnSpPr/>
      </xdr:nvCxnSpPr>
      <xdr:spPr>
        <a:xfrm>
          <a:off x="3619500" y="18962370"/>
          <a:ext cx="0" cy="38100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160020</xdr:colOff>
      <xdr:row>119</xdr:row>
      <xdr:rowOff>102870</xdr:rowOff>
    </xdr:from>
    <xdr:to>
      <xdr:col>18</xdr:col>
      <xdr:colOff>30480</xdr:colOff>
      <xdr:row>120</xdr:row>
      <xdr:rowOff>26670</xdr:rowOff>
    </xdr:to>
    <xdr:cxnSp macro="">
      <xdr:nvCxnSpPr>
        <xdr:cNvPr id="295" name="Straight Connector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CxnSpPr/>
      </xdr:nvCxnSpPr>
      <xdr:spPr>
        <a:xfrm flipH="1">
          <a:off x="3589020" y="18985230"/>
          <a:ext cx="60960" cy="6096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163830</xdr:colOff>
      <xdr:row>121</xdr:row>
      <xdr:rowOff>106680</xdr:rowOff>
    </xdr:from>
    <xdr:to>
      <xdr:col>18</xdr:col>
      <xdr:colOff>26670</xdr:colOff>
      <xdr:row>122</xdr:row>
      <xdr:rowOff>38100</xdr:rowOff>
    </xdr:to>
    <xdr:cxnSp macro="">
      <xdr:nvCxnSpPr>
        <xdr:cNvPr id="297" name="Straight Connector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CxnSpPr/>
      </xdr:nvCxnSpPr>
      <xdr:spPr>
        <a:xfrm flipH="1">
          <a:off x="3592830" y="16573500"/>
          <a:ext cx="53340" cy="6858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83820</xdr:colOff>
      <xdr:row>122</xdr:row>
      <xdr:rowOff>7620</xdr:rowOff>
    </xdr:from>
    <xdr:to>
      <xdr:col>18</xdr:col>
      <xdr:colOff>68580</xdr:colOff>
      <xdr:row>122</xdr:row>
      <xdr:rowOff>7620</xdr:rowOff>
    </xdr:to>
    <xdr:cxnSp macro="">
      <xdr:nvCxnSpPr>
        <xdr:cNvPr id="299" name="Straight Connector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CxnSpPr/>
      </xdr:nvCxnSpPr>
      <xdr:spPr>
        <a:xfrm>
          <a:off x="2750820" y="16611600"/>
          <a:ext cx="93726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  <a:prstDash val="dash"/>
        </a:ln>
      </a:spPr>
      <a:bodyPr vertOverflow="clip" horzOverflow="clip" rtlCol="0" anchor="t"/>
      <a:lstStyle>
        <a:defPPr algn="l">
          <a:defRPr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lnDef>
      <a:spPr>
        <a:ln w="9525">
          <a:solidFill>
            <a:schemeClr val="accent1">
              <a:lumMod val="60000"/>
              <a:lumOff val="40000"/>
            </a:schemeClr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2:AQ140"/>
  <sheetViews>
    <sheetView showGridLines="0" tabSelected="1" zoomScaleNormal="100" workbookViewId="0">
      <selection activeCell="AU4" sqref="AU4"/>
    </sheetView>
  </sheetViews>
  <sheetFormatPr defaultColWidth="8.85546875" defaultRowHeight="11.25"/>
  <cols>
    <col min="1" max="1052" width="2.7109375" style="4" customWidth="1"/>
    <col min="1053" max="16384" width="8.85546875" style="4"/>
  </cols>
  <sheetData>
    <row r="2" spans="2:43" ht="45.75" customHeight="1" thickBot="1">
      <c r="B2" s="57" t="s">
        <v>62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</row>
    <row r="3" spans="2:43" ht="11.25" customHeight="1" thickTop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" t="s">
        <v>50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</row>
    <row r="4" spans="2:43" ht="11.2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</row>
    <row r="5" spans="2:43" ht="11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 t="s">
        <v>1</v>
      </c>
      <c r="O5" s="52">
        <v>350</v>
      </c>
      <c r="P5" s="52"/>
      <c r="Q5" s="9" t="s">
        <v>2</v>
      </c>
      <c r="R5" s="9"/>
      <c r="S5" s="9"/>
      <c r="T5" s="9"/>
      <c r="U5" s="9"/>
      <c r="V5" s="9"/>
      <c r="W5" s="9"/>
      <c r="X5" s="9"/>
      <c r="Y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0"/>
    </row>
    <row r="6" spans="2:43" ht="11.2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1" t="s">
        <v>61</v>
      </c>
      <c r="V6" s="9"/>
      <c r="W6" s="9"/>
      <c r="X6" s="9"/>
      <c r="Y6" s="9"/>
      <c r="Z6" s="9"/>
      <c r="AA6" s="9"/>
      <c r="AB6" s="9"/>
      <c r="AC6" s="9"/>
      <c r="AD6" s="9"/>
      <c r="AM6" s="9"/>
      <c r="AN6" s="9"/>
      <c r="AO6" s="9"/>
      <c r="AP6" s="9"/>
      <c r="AQ6" s="10"/>
    </row>
    <row r="7" spans="2:43" ht="11.2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2" t="s">
        <v>51</v>
      </c>
      <c r="V7" s="62">
        <v>21000</v>
      </c>
      <c r="W7" s="62"/>
      <c r="X7" s="2" t="s">
        <v>64</v>
      </c>
      <c r="Y7" s="3"/>
      <c r="Z7" s="2"/>
      <c r="AA7" s="9"/>
      <c r="AB7" s="9"/>
      <c r="AC7" s="9"/>
      <c r="AD7" s="9"/>
      <c r="AM7" s="9"/>
      <c r="AN7" s="9"/>
      <c r="AO7" s="9"/>
      <c r="AP7" s="9"/>
      <c r="AQ7" s="10"/>
    </row>
    <row r="8" spans="2:43" ht="11.25" customHeight="1" thickBot="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10"/>
    </row>
    <row r="9" spans="2:43" ht="11.25" customHeight="1">
      <c r="B9" s="8"/>
      <c r="C9" s="9"/>
      <c r="D9" s="9"/>
      <c r="E9" s="9"/>
      <c r="F9" s="9"/>
      <c r="G9" s="9"/>
      <c r="H9" s="9"/>
      <c r="I9" s="9"/>
      <c r="J9" s="9"/>
      <c r="K9" s="9"/>
      <c r="L9" s="53" t="s">
        <v>4</v>
      </c>
      <c r="M9" s="9"/>
      <c r="N9" s="9"/>
      <c r="O9" s="12"/>
      <c r="P9" s="13"/>
      <c r="Q9" s="9"/>
      <c r="R9" s="9"/>
      <c r="S9" s="14" t="s">
        <v>0</v>
      </c>
      <c r="T9" s="9"/>
      <c r="U9" s="11" t="s">
        <v>10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</row>
    <row r="10" spans="2:43" ht="11.25" customHeight="1">
      <c r="B10" s="8"/>
      <c r="C10" s="9"/>
      <c r="D10" s="9"/>
      <c r="E10" s="9"/>
      <c r="F10" s="9"/>
      <c r="G10" s="9"/>
      <c r="H10" s="9"/>
      <c r="I10" s="9"/>
      <c r="J10" s="9"/>
      <c r="K10" s="9"/>
      <c r="L10" s="53"/>
      <c r="M10" s="9"/>
      <c r="N10" s="9"/>
      <c r="O10" s="15"/>
      <c r="P10" s="16"/>
      <c r="Q10" s="9"/>
      <c r="R10" s="9"/>
      <c r="S10" s="9"/>
      <c r="T10" s="9"/>
      <c r="U10" s="9" t="s">
        <v>6</v>
      </c>
      <c r="V10" s="9"/>
      <c r="W10" s="9"/>
      <c r="X10" s="9"/>
      <c r="Y10" s="9"/>
      <c r="Z10" s="9"/>
      <c r="AQ10" s="10"/>
    </row>
    <row r="11" spans="2:43" ht="11.25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55">
        <v>5.65</v>
      </c>
      <c r="M11" s="9"/>
      <c r="N11" s="9"/>
      <c r="O11" s="15"/>
      <c r="P11" s="16"/>
      <c r="Q11" s="9"/>
      <c r="R11" s="9"/>
      <c r="S11" s="9"/>
      <c r="T11" s="9"/>
      <c r="U11" s="9" t="s">
        <v>5</v>
      </c>
      <c r="V11" s="54">
        <f>+O5</f>
        <v>350</v>
      </c>
      <c r="W11" s="54"/>
      <c r="X11" s="17" t="s">
        <v>7</v>
      </c>
      <c r="Y11" s="54">
        <f>+L11*100</f>
        <v>565</v>
      </c>
      <c r="Z11" s="54"/>
      <c r="AA11" s="9" t="s">
        <v>8</v>
      </c>
      <c r="AB11" s="54">
        <f>+V7</f>
        <v>21000</v>
      </c>
      <c r="AC11" s="54"/>
      <c r="AD11" s="17" t="s">
        <v>7</v>
      </c>
      <c r="AE11" s="54">
        <f>+M19</f>
        <v>39.5</v>
      </c>
      <c r="AF11" s="54"/>
      <c r="AG11" s="9" t="s">
        <v>9</v>
      </c>
      <c r="AH11" s="54">
        <f>+V11*Y11/(AB11*AE11)</f>
        <v>0.23839662447257384</v>
      </c>
      <c r="AI11" s="54"/>
      <c r="AJ11" s="54"/>
      <c r="AK11" s="9" t="s">
        <v>52</v>
      </c>
      <c r="AQ11" s="10"/>
    </row>
    <row r="12" spans="2:43" ht="11.25" customHeight="1">
      <c r="B12" s="8"/>
      <c r="C12" s="9"/>
      <c r="D12" s="9"/>
      <c r="E12" s="9"/>
      <c r="F12" s="9"/>
      <c r="G12" s="9"/>
      <c r="H12" s="9"/>
      <c r="I12" s="9"/>
      <c r="J12" s="9"/>
      <c r="K12" s="9"/>
      <c r="L12" s="55"/>
      <c r="M12" s="9"/>
      <c r="N12" s="9"/>
      <c r="O12" s="15"/>
      <c r="P12" s="16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10"/>
    </row>
    <row r="13" spans="2:43" ht="11.25" customHeight="1">
      <c r="B13" s="8"/>
      <c r="C13" s="9"/>
      <c r="D13" s="9"/>
      <c r="E13" s="9"/>
      <c r="F13" s="9"/>
      <c r="G13" s="9"/>
      <c r="H13" s="9"/>
      <c r="I13" s="9"/>
      <c r="J13" s="9"/>
      <c r="K13" s="9"/>
      <c r="L13" s="55"/>
      <c r="M13" s="9"/>
      <c r="N13" s="9"/>
      <c r="O13" s="15"/>
      <c r="P13" s="16"/>
      <c r="Q13" s="9"/>
      <c r="R13" s="9"/>
      <c r="S13" s="9"/>
      <c r="T13" s="9"/>
      <c r="U13" s="11" t="s">
        <v>11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0"/>
    </row>
    <row r="14" spans="2:43" ht="11.25" customHeight="1">
      <c r="B14" s="8"/>
      <c r="C14" s="9"/>
      <c r="D14" s="9"/>
      <c r="E14" s="9"/>
      <c r="F14" s="9"/>
      <c r="G14" s="9"/>
      <c r="H14" s="9"/>
      <c r="I14" s="9"/>
      <c r="J14" s="9"/>
      <c r="K14" s="9"/>
      <c r="L14" s="53" t="s">
        <v>3</v>
      </c>
      <c r="M14" s="9"/>
      <c r="N14" s="9"/>
      <c r="O14" s="15"/>
      <c r="P14" s="16"/>
      <c r="Q14" s="9"/>
      <c r="R14" s="9"/>
      <c r="S14" s="9"/>
      <c r="T14" s="9"/>
      <c r="U14" s="9" t="s">
        <v>12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0"/>
    </row>
    <row r="15" spans="2:43" ht="11.25" customHeight="1">
      <c r="B15" s="8"/>
      <c r="C15" s="9"/>
      <c r="D15" s="9"/>
      <c r="E15" s="9"/>
      <c r="F15" s="9"/>
      <c r="G15" s="9"/>
      <c r="H15" s="9"/>
      <c r="I15" s="9"/>
      <c r="J15" s="9"/>
      <c r="K15" s="9"/>
      <c r="L15" s="53"/>
      <c r="M15" s="9"/>
      <c r="N15" s="9"/>
      <c r="O15" s="15"/>
      <c r="P15" s="16"/>
      <c r="Q15" s="9"/>
      <c r="R15" s="9"/>
      <c r="S15" s="9"/>
      <c r="T15" s="9"/>
      <c r="U15" s="9" t="s">
        <v>13</v>
      </c>
      <c r="V15" s="54">
        <f>+V7</f>
        <v>21000</v>
      </c>
      <c r="W15" s="54"/>
      <c r="X15" s="17" t="s">
        <v>7</v>
      </c>
      <c r="Y15" s="54">
        <f>+M19</f>
        <v>39.5</v>
      </c>
      <c r="Z15" s="54"/>
      <c r="AA15" s="9" t="s">
        <v>53</v>
      </c>
      <c r="AB15" s="54">
        <f>+L11*100</f>
        <v>565</v>
      </c>
      <c r="AC15" s="54"/>
      <c r="AD15" s="17" t="s">
        <v>15</v>
      </c>
      <c r="AE15" s="54">
        <f>+V15*Y15/AB15</f>
        <v>1468.141592920354</v>
      </c>
      <c r="AF15" s="54"/>
      <c r="AG15" s="54"/>
      <c r="AQ15" s="10"/>
    </row>
    <row r="16" spans="2:43" ht="11.25" customHeight="1" thickBo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8"/>
      <c r="P16" s="19"/>
      <c r="Q16" s="9"/>
      <c r="R16" s="9"/>
      <c r="S16" s="9"/>
      <c r="T16" s="9"/>
      <c r="U16" s="9"/>
      <c r="V16" s="9"/>
      <c r="W16" s="9"/>
      <c r="X16" s="9"/>
      <c r="Y16" s="9"/>
      <c r="Z16" s="9"/>
      <c r="AN16" s="9"/>
      <c r="AO16" s="9"/>
      <c r="AP16" s="9"/>
      <c r="AQ16" s="10"/>
    </row>
    <row r="17" spans="2:43" ht="11.25" customHeight="1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0"/>
      <c r="O17" s="20"/>
      <c r="P17" s="20"/>
      <c r="Q17" s="20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0"/>
    </row>
    <row r="18" spans="2:43" ht="11.25" customHeight="1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0"/>
    </row>
    <row r="19" spans="2:43" ht="11.25" customHeight="1">
      <c r="B19" s="8"/>
      <c r="C19" s="9"/>
      <c r="D19" s="9"/>
      <c r="E19" s="9"/>
      <c r="F19" s="9"/>
      <c r="G19" s="9" t="s">
        <v>58</v>
      </c>
      <c r="I19" s="9"/>
      <c r="J19" s="9"/>
      <c r="K19" s="9"/>
      <c r="L19" s="9"/>
      <c r="M19" s="52">
        <v>39.5</v>
      </c>
      <c r="N19" s="52"/>
      <c r="O19" s="21" t="s">
        <v>56</v>
      </c>
      <c r="P19" s="21"/>
      <c r="Q19" s="21"/>
      <c r="R19" s="21"/>
      <c r="S19" s="21"/>
      <c r="T19" s="21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0"/>
    </row>
    <row r="20" spans="2:43" ht="11.25" customHeight="1">
      <c r="B20" s="8"/>
      <c r="C20" s="9"/>
      <c r="D20" s="9"/>
      <c r="E20" s="9"/>
      <c r="F20" s="9"/>
      <c r="G20" s="63" t="s">
        <v>74</v>
      </c>
      <c r="I20" s="9"/>
      <c r="J20" s="9"/>
      <c r="K20" s="9"/>
      <c r="L20" s="9"/>
      <c r="M20" s="9"/>
      <c r="N20" s="21"/>
      <c r="O20" s="21"/>
      <c r="P20" s="52">
        <v>3060</v>
      </c>
      <c r="Q20" s="52"/>
      <c r="R20" s="21" t="s">
        <v>57</v>
      </c>
      <c r="S20" s="21"/>
      <c r="T20" s="21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0"/>
    </row>
    <row r="21" spans="2:43" ht="11.25" customHeight="1" thickBo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4"/>
    </row>
    <row r="22" spans="2:43" ht="11.25" customHeight="1" thickTop="1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</row>
    <row r="23" spans="2:43" ht="11.25" customHeight="1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4" t="s">
        <v>0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10"/>
    </row>
    <row r="24" spans="2:43" ht="11.25" customHeight="1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1" t="s">
        <v>61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P24" s="9"/>
      <c r="AQ24" s="10"/>
    </row>
    <row r="25" spans="2:43" ht="11.25" customHeight="1" thickBot="1">
      <c r="B25" s="8"/>
      <c r="C25" s="9"/>
      <c r="D25" s="9"/>
      <c r="E25" s="9"/>
      <c r="F25" s="9"/>
      <c r="G25" s="9"/>
      <c r="H25" s="9"/>
      <c r="I25" s="9"/>
      <c r="J25" s="9" t="s">
        <v>1</v>
      </c>
      <c r="K25" s="52">
        <v>35</v>
      </c>
      <c r="L25" s="52"/>
      <c r="M25" s="9" t="s">
        <v>2</v>
      </c>
      <c r="N25" s="9"/>
      <c r="O25" s="9"/>
      <c r="P25" s="9"/>
      <c r="Q25" s="9"/>
      <c r="R25" s="9"/>
      <c r="S25" s="9"/>
      <c r="T25" s="9"/>
      <c r="U25" s="2" t="s">
        <v>51</v>
      </c>
      <c r="V25" s="62">
        <v>21000</v>
      </c>
      <c r="W25" s="62"/>
      <c r="X25" s="2" t="s">
        <v>64</v>
      </c>
      <c r="Y25" s="3"/>
      <c r="Z25" s="2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P25" s="9"/>
      <c r="AQ25" s="10"/>
    </row>
    <row r="26" spans="2:43" ht="11.25" customHeight="1">
      <c r="B26" s="8"/>
      <c r="C26" s="9"/>
      <c r="D26" s="9"/>
      <c r="E26" s="9"/>
      <c r="F26" s="9"/>
      <c r="G26" s="9"/>
      <c r="H26" s="9"/>
      <c r="I26" s="9"/>
      <c r="J26" s="9"/>
      <c r="K26" s="9"/>
      <c r="L26" s="42"/>
      <c r="M26" s="9"/>
      <c r="N26" s="9"/>
      <c r="O26" s="25"/>
      <c r="P26" s="9"/>
      <c r="Q26" s="9"/>
      <c r="R26" s="53" t="s">
        <v>4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10"/>
    </row>
    <row r="27" spans="2:43" ht="11.25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6"/>
      <c r="P27" s="9"/>
      <c r="Q27" s="9"/>
      <c r="R27" s="53"/>
      <c r="S27" s="9"/>
      <c r="T27" s="9"/>
      <c r="U27" s="11" t="s">
        <v>10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10"/>
    </row>
    <row r="28" spans="2:43" ht="11.25" customHeight="1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26"/>
      <c r="P28" s="9"/>
      <c r="Q28" s="9"/>
      <c r="R28" s="55">
        <v>5.65</v>
      </c>
      <c r="S28" s="9"/>
      <c r="T28" s="9"/>
      <c r="U28" s="9" t="s">
        <v>18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M28" s="9"/>
      <c r="AN28" s="9"/>
      <c r="AO28" s="9"/>
      <c r="AP28" s="9"/>
      <c r="AQ28" s="10"/>
    </row>
    <row r="29" spans="2:43" ht="11.25" customHeight="1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6"/>
      <c r="P29" s="9"/>
      <c r="Q29" s="9"/>
      <c r="R29" s="55"/>
      <c r="S29" s="9"/>
      <c r="T29" s="9"/>
      <c r="U29" s="9" t="s">
        <v>5</v>
      </c>
      <c r="V29" s="54">
        <f>+K25</f>
        <v>35</v>
      </c>
      <c r="W29" s="54"/>
      <c r="X29" s="17" t="s">
        <v>7</v>
      </c>
      <c r="Y29" s="54">
        <f>+R28*100</f>
        <v>565</v>
      </c>
      <c r="Z29" s="54"/>
      <c r="AA29" s="27" t="s">
        <v>19</v>
      </c>
      <c r="AB29" s="9"/>
      <c r="AC29" s="9">
        <v>3</v>
      </c>
      <c r="AD29" s="17" t="s">
        <v>7</v>
      </c>
      <c r="AE29" s="54">
        <f>+V25</f>
        <v>21000</v>
      </c>
      <c r="AF29" s="54"/>
      <c r="AG29" s="17" t="s">
        <v>7</v>
      </c>
      <c r="AH29" s="54">
        <f>+P36</f>
        <v>3060</v>
      </c>
      <c r="AI29" s="54"/>
      <c r="AJ29" s="9" t="s">
        <v>9</v>
      </c>
      <c r="AK29" s="54">
        <f>+V29*Y29^3/(AC29*AE29*AH29)</f>
        <v>32.745483841684823</v>
      </c>
      <c r="AL29" s="54"/>
      <c r="AM29" s="54"/>
      <c r="AN29" s="9" t="s">
        <v>52</v>
      </c>
      <c r="AO29" s="9"/>
      <c r="AP29" s="9"/>
      <c r="AQ29" s="10"/>
    </row>
    <row r="30" spans="2:43" ht="11.25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6"/>
      <c r="P30" s="9"/>
      <c r="Q30" s="9"/>
      <c r="R30" s="55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N30" s="9"/>
      <c r="AO30" s="9"/>
      <c r="AP30" s="9"/>
      <c r="AQ30" s="10"/>
    </row>
    <row r="31" spans="2:43" ht="11.25" customHeight="1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6"/>
      <c r="P31" s="9"/>
      <c r="Q31" s="9"/>
      <c r="R31" s="53" t="s">
        <v>3</v>
      </c>
      <c r="S31" s="9"/>
      <c r="T31" s="9"/>
      <c r="U31" s="11" t="s">
        <v>11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0"/>
    </row>
    <row r="32" spans="2:43" ht="11.25" customHeight="1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6"/>
      <c r="P32" s="9"/>
      <c r="Q32" s="9"/>
      <c r="R32" s="53"/>
      <c r="S32" s="9"/>
      <c r="T32" s="9"/>
      <c r="U32" s="9" t="s">
        <v>20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M32" s="9"/>
      <c r="AQ32" s="10"/>
    </row>
    <row r="33" spans="2:43" ht="11.25" customHeight="1" thickBo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6"/>
      <c r="P33" s="9"/>
      <c r="Q33" s="9"/>
      <c r="R33" s="9"/>
      <c r="S33" s="9"/>
      <c r="T33" s="9"/>
      <c r="U33" s="9" t="s">
        <v>13</v>
      </c>
      <c r="V33" s="9">
        <v>3</v>
      </c>
      <c r="W33" s="17" t="s">
        <v>7</v>
      </c>
      <c r="X33" s="54">
        <f>+V25</f>
        <v>21000</v>
      </c>
      <c r="Y33" s="54"/>
      <c r="Z33" s="17" t="s">
        <v>7</v>
      </c>
      <c r="AA33" s="54">
        <f>+P36</f>
        <v>3060</v>
      </c>
      <c r="AB33" s="54"/>
      <c r="AC33" s="9" t="s">
        <v>21</v>
      </c>
      <c r="AD33" s="54">
        <f>+R28*100</f>
        <v>565</v>
      </c>
      <c r="AE33" s="54"/>
      <c r="AF33" s="9" t="s">
        <v>22</v>
      </c>
      <c r="AG33" s="54">
        <f>V33*X33*AA33/AD33^3</f>
        <v>1.0688496822711531</v>
      </c>
      <c r="AH33" s="54"/>
      <c r="AQ33" s="10"/>
    </row>
    <row r="34" spans="2:43" ht="11.25" customHeight="1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0"/>
      <c r="O34" s="20"/>
      <c r="P34" s="20"/>
      <c r="Q34" s="9"/>
      <c r="R34" s="9"/>
      <c r="S34" s="9"/>
      <c r="T34" s="9"/>
      <c r="AN34" s="9"/>
      <c r="AO34" s="9"/>
      <c r="AP34" s="9"/>
      <c r="AQ34" s="10"/>
    </row>
    <row r="35" spans="2:43" ht="11.25" customHeight="1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AN35" s="9"/>
      <c r="AO35" s="9"/>
      <c r="AP35" s="9"/>
      <c r="AQ35" s="10"/>
    </row>
    <row r="36" spans="2:43" ht="11.25" customHeight="1">
      <c r="B36" s="8"/>
      <c r="C36" s="9"/>
      <c r="D36" s="9"/>
      <c r="E36" s="9"/>
      <c r="F36" s="9"/>
      <c r="G36" s="63" t="s">
        <v>74</v>
      </c>
      <c r="H36" s="9"/>
      <c r="I36" s="9"/>
      <c r="J36" s="9"/>
      <c r="K36" s="9"/>
      <c r="L36" s="9"/>
      <c r="M36" s="9"/>
      <c r="N36" s="21"/>
      <c r="O36" s="21"/>
      <c r="P36" s="52">
        <v>3060</v>
      </c>
      <c r="Q36" s="52"/>
      <c r="R36" s="21" t="s">
        <v>57</v>
      </c>
      <c r="S36" s="9"/>
      <c r="T36" s="9"/>
      <c r="AN36" s="9"/>
      <c r="AO36" s="9"/>
      <c r="AP36" s="9"/>
      <c r="AQ36" s="10"/>
    </row>
    <row r="37" spans="2:43" ht="11.25" customHeight="1" thickBot="1"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</row>
    <row r="38" spans="2:43" ht="11.25" customHeight="1" thickTop="1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7"/>
    </row>
    <row r="39" spans="2:43" ht="11.25" customHeight="1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4" t="s">
        <v>0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0"/>
    </row>
    <row r="40" spans="2:43" ht="11.25" customHeight="1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</row>
    <row r="41" spans="2:43" ht="11.25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10"/>
    </row>
    <row r="42" spans="2:43" ht="11.25" customHeight="1" thickBot="1">
      <c r="B42" s="8"/>
      <c r="C42" s="9"/>
      <c r="D42" s="9"/>
      <c r="E42" s="9"/>
      <c r="F42" s="9"/>
      <c r="G42" s="9"/>
      <c r="H42" s="9"/>
      <c r="I42" s="9" t="s">
        <v>1</v>
      </c>
      <c r="J42" s="52">
        <v>35</v>
      </c>
      <c r="K42" s="52"/>
      <c r="L42" s="9" t="s">
        <v>2</v>
      </c>
      <c r="M42" s="28"/>
      <c r="N42" s="28"/>
      <c r="O42" s="28"/>
      <c r="P42" s="28"/>
      <c r="Q42" s="28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10"/>
    </row>
    <row r="43" spans="2:43" ht="11.2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/>
      <c r="O43" s="9"/>
      <c r="P43" s="9"/>
      <c r="Q43" s="9"/>
      <c r="R43" s="9"/>
      <c r="S43" s="53" t="s">
        <v>4</v>
      </c>
      <c r="T43" s="9"/>
      <c r="U43" s="11" t="s">
        <v>61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0"/>
    </row>
    <row r="44" spans="2:43" ht="11.2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53"/>
      <c r="T44" s="9"/>
      <c r="U44" s="2" t="s">
        <v>51</v>
      </c>
      <c r="V44" s="62">
        <v>21000</v>
      </c>
      <c r="W44" s="62"/>
      <c r="X44" s="2" t="s">
        <v>64</v>
      </c>
      <c r="Y44" s="3"/>
      <c r="Z44" s="2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0"/>
    </row>
    <row r="45" spans="2:43" ht="11.25" customHeight="1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6"/>
      <c r="O45" s="9"/>
      <c r="P45" s="9"/>
      <c r="Q45" s="9"/>
      <c r="R45" s="9"/>
      <c r="S45" s="55">
        <v>5.65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</row>
    <row r="46" spans="2:43" ht="11.25" customHeight="1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/>
      <c r="O46" s="9"/>
      <c r="P46" s="9"/>
      <c r="Q46" s="9"/>
      <c r="R46" s="9"/>
      <c r="S46" s="55"/>
      <c r="T46" s="9"/>
      <c r="U46" s="11" t="s">
        <v>10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10"/>
    </row>
    <row r="47" spans="2:43" ht="11.25" customHeight="1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6"/>
      <c r="O47" s="9"/>
      <c r="P47" s="9"/>
      <c r="Q47" s="9"/>
      <c r="R47" s="9"/>
      <c r="S47" s="55"/>
      <c r="T47" s="9"/>
      <c r="U47" s="9" t="s">
        <v>24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Q47" s="10"/>
    </row>
    <row r="48" spans="2:43" ht="11.25" customHeight="1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/>
      <c r="O48" s="9"/>
      <c r="P48" s="9"/>
      <c r="Q48" s="9"/>
      <c r="R48" s="9"/>
      <c r="S48" s="53" t="s">
        <v>3</v>
      </c>
      <c r="T48" s="9"/>
      <c r="U48" s="9" t="s">
        <v>5</v>
      </c>
      <c r="V48" s="54">
        <f>+J42</f>
        <v>35</v>
      </c>
      <c r="W48" s="54"/>
      <c r="X48" s="17" t="s">
        <v>7</v>
      </c>
      <c r="Y48" s="54">
        <f>+S45*100</f>
        <v>565</v>
      </c>
      <c r="Z48" s="54"/>
      <c r="AA48" s="27" t="s">
        <v>33</v>
      </c>
      <c r="AB48" s="9"/>
      <c r="AC48" s="9">
        <v>12</v>
      </c>
      <c r="AD48" s="17" t="s">
        <v>7</v>
      </c>
      <c r="AE48" s="54">
        <f>+V44</f>
        <v>21000</v>
      </c>
      <c r="AF48" s="54"/>
      <c r="AG48" s="17" t="s">
        <v>7</v>
      </c>
      <c r="AH48" s="54">
        <f>+P53</f>
        <v>3060</v>
      </c>
      <c r="AI48" s="54"/>
      <c r="AJ48" s="9" t="s">
        <v>9</v>
      </c>
      <c r="AK48" s="54">
        <f>+V48*Y48^3/(AC48*AE48*AH48)</f>
        <v>8.1863709604212058</v>
      </c>
      <c r="AL48" s="54"/>
      <c r="AM48" s="54"/>
      <c r="AN48" s="9" t="s">
        <v>52</v>
      </c>
      <c r="AQ48" s="10"/>
    </row>
    <row r="49" spans="2:43" ht="11.25" customHeight="1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6"/>
      <c r="O49" s="9"/>
      <c r="P49" s="9"/>
      <c r="Q49" s="9"/>
      <c r="R49" s="9"/>
      <c r="S49" s="53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0"/>
    </row>
    <row r="50" spans="2:43" ht="11.25" customHeight="1" thickBot="1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9"/>
      <c r="O50" s="9"/>
      <c r="P50" s="9"/>
      <c r="Q50" s="9"/>
      <c r="R50" s="9"/>
      <c r="S50" s="9"/>
      <c r="T50" s="9"/>
      <c r="U50" s="11" t="s">
        <v>11</v>
      </c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0"/>
    </row>
    <row r="51" spans="2:43" ht="11.25" customHeight="1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20"/>
      <c r="N51" s="20"/>
      <c r="O51" s="20"/>
      <c r="P51" s="9"/>
      <c r="Q51" s="9"/>
      <c r="R51" s="9"/>
      <c r="S51" s="9"/>
      <c r="T51" s="9"/>
      <c r="U51" s="9" t="s">
        <v>25</v>
      </c>
      <c r="V51" s="9"/>
      <c r="W51" s="9"/>
      <c r="X51" s="9"/>
      <c r="Y51" s="9"/>
      <c r="Z51" s="9"/>
      <c r="AA51" s="9"/>
      <c r="AB51" s="9"/>
      <c r="AI51" s="9"/>
      <c r="AJ51" s="9"/>
      <c r="AK51" s="9"/>
      <c r="AL51" s="9"/>
      <c r="AM51" s="9"/>
      <c r="AN51" s="9"/>
      <c r="AO51" s="9"/>
      <c r="AP51" s="9"/>
      <c r="AQ51" s="10"/>
    </row>
    <row r="52" spans="2:43" ht="11.25" customHeight="1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 t="s">
        <v>13</v>
      </c>
      <c r="V52" s="9">
        <v>12</v>
      </c>
      <c r="W52" s="17" t="s">
        <v>7</v>
      </c>
      <c r="X52" s="54">
        <f>+V44</f>
        <v>21000</v>
      </c>
      <c r="Y52" s="54"/>
      <c r="Z52" s="17" t="s">
        <v>7</v>
      </c>
      <c r="AA52" s="54">
        <f>+P53</f>
        <v>3060</v>
      </c>
      <c r="AB52" s="54"/>
      <c r="AC52" s="9" t="s">
        <v>21</v>
      </c>
      <c r="AD52" s="54">
        <f>+S45*100</f>
        <v>565</v>
      </c>
      <c r="AE52" s="54"/>
      <c r="AF52" s="9" t="s">
        <v>22</v>
      </c>
      <c r="AG52" s="54">
        <f>V52*X52*AA52/AD52^3</f>
        <v>4.2753987290846123</v>
      </c>
      <c r="AH52" s="54"/>
      <c r="AN52" s="9"/>
      <c r="AO52" s="9"/>
      <c r="AP52" s="9"/>
      <c r="AQ52" s="10"/>
    </row>
    <row r="53" spans="2:43" ht="11.25" customHeight="1">
      <c r="B53" s="8"/>
      <c r="C53" s="9"/>
      <c r="D53" s="9"/>
      <c r="E53" s="9"/>
      <c r="F53" s="9"/>
      <c r="G53" s="63" t="s">
        <v>74</v>
      </c>
      <c r="H53" s="9"/>
      <c r="I53" s="9"/>
      <c r="J53" s="9"/>
      <c r="K53" s="9"/>
      <c r="L53" s="9"/>
      <c r="M53" s="9"/>
      <c r="N53" s="21"/>
      <c r="O53" s="21"/>
      <c r="P53" s="52">
        <v>3060</v>
      </c>
      <c r="Q53" s="52"/>
      <c r="R53" s="21" t="s">
        <v>57</v>
      </c>
      <c r="S53" s="9"/>
      <c r="T53" s="9"/>
      <c r="AQ53" s="10"/>
    </row>
    <row r="54" spans="2:43" ht="11.25" customHeight="1" thickBot="1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4"/>
    </row>
    <row r="55" spans="2:43" ht="11.25" customHeight="1" thickTop="1"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7"/>
    </row>
    <row r="56" spans="2:43" ht="11.25" customHeight="1"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14" t="s">
        <v>0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10"/>
    </row>
    <row r="57" spans="2:43" ht="11.25" customHeight="1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AE57" s="9"/>
      <c r="AF57" s="9"/>
      <c r="AG57" s="9"/>
      <c r="AH57" s="9"/>
      <c r="AQ57" s="10"/>
    </row>
    <row r="58" spans="2:43" ht="11.25" customHeight="1" thickBot="1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1" t="s">
        <v>61</v>
      </c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Q58" s="10"/>
    </row>
    <row r="59" spans="2:43" ht="11.25" customHeight="1">
      <c r="B59" s="8"/>
      <c r="C59" s="9"/>
      <c r="D59" s="9"/>
      <c r="E59" s="9"/>
      <c r="F59" s="9"/>
      <c r="G59" s="9"/>
      <c r="H59" s="9"/>
      <c r="I59" s="9"/>
      <c r="J59" s="9"/>
      <c r="K59" s="9"/>
      <c r="L59" s="53" t="s">
        <v>28</v>
      </c>
      <c r="M59" s="9"/>
      <c r="N59" s="9"/>
      <c r="O59" s="25"/>
      <c r="P59" s="9"/>
      <c r="Q59" s="9"/>
      <c r="R59" s="53" t="s">
        <v>4</v>
      </c>
      <c r="S59" s="9"/>
      <c r="T59" s="9"/>
      <c r="U59" s="2" t="s">
        <v>51</v>
      </c>
      <c r="V59" s="62">
        <v>21000</v>
      </c>
      <c r="W59" s="62"/>
      <c r="X59" s="2" t="s">
        <v>64</v>
      </c>
      <c r="Y59" s="3"/>
      <c r="Z59" s="2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0"/>
    </row>
    <row r="60" spans="2:43" ht="11.25" customHeight="1">
      <c r="B60" s="8"/>
      <c r="C60" s="9"/>
      <c r="D60" s="9"/>
      <c r="E60" s="9"/>
      <c r="F60" s="9"/>
      <c r="G60" s="9"/>
      <c r="H60" s="9"/>
      <c r="I60" s="9"/>
      <c r="J60" s="9"/>
      <c r="K60" s="9"/>
      <c r="L60" s="53"/>
      <c r="M60" s="9"/>
      <c r="N60" s="9"/>
      <c r="O60" s="26"/>
      <c r="P60" s="9"/>
      <c r="Q60" s="9"/>
      <c r="R60" s="5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0"/>
    </row>
    <row r="61" spans="2:43" ht="11.25" customHeight="1">
      <c r="B61" s="8"/>
      <c r="C61" s="9"/>
      <c r="D61" s="9"/>
      <c r="E61" s="9"/>
      <c r="F61" s="9"/>
      <c r="G61" s="9"/>
      <c r="H61" s="9"/>
      <c r="I61" s="9"/>
      <c r="J61" s="9"/>
      <c r="K61" s="9"/>
      <c r="L61" s="53"/>
      <c r="M61" s="9"/>
      <c r="N61" s="9"/>
      <c r="O61" s="26"/>
      <c r="P61" s="9"/>
      <c r="Q61" s="9"/>
      <c r="R61" s="55">
        <v>5.65</v>
      </c>
      <c r="S61" s="9"/>
      <c r="T61" s="9"/>
      <c r="U61" s="11" t="s">
        <v>10</v>
      </c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10"/>
    </row>
    <row r="62" spans="2:43" ht="11.25" customHeight="1">
      <c r="B62" s="8"/>
      <c r="C62" s="9"/>
      <c r="D62" s="9"/>
      <c r="E62" s="9"/>
      <c r="F62" s="9"/>
      <c r="G62" s="9"/>
      <c r="H62" s="9"/>
      <c r="I62" s="9"/>
      <c r="J62" s="9"/>
      <c r="K62" s="9"/>
      <c r="L62" s="55">
        <v>15</v>
      </c>
      <c r="M62" s="9"/>
      <c r="N62" s="9"/>
      <c r="O62" s="26"/>
      <c r="P62" s="9"/>
      <c r="Q62" s="9"/>
      <c r="R62" s="55"/>
      <c r="S62" s="9"/>
      <c r="T62" s="9"/>
      <c r="U62" s="9" t="s">
        <v>26</v>
      </c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N62" s="9"/>
      <c r="AO62" s="9"/>
      <c r="AP62" s="9"/>
      <c r="AQ62" s="10"/>
    </row>
    <row r="63" spans="2:43" ht="11.25" customHeight="1">
      <c r="B63" s="8"/>
      <c r="C63" s="9"/>
      <c r="D63" s="9"/>
      <c r="E63" s="9"/>
      <c r="F63" s="9"/>
      <c r="G63" s="9"/>
      <c r="H63" s="9"/>
      <c r="I63" s="9"/>
      <c r="J63" s="9"/>
      <c r="K63" s="9"/>
      <c r="L63" s="55"/>
      <c r="M63" s="9"/>
      <c r="N63" s="9"/>
      <c r="O63" s="26"/>
      <c r="P63" s="9"/>
      <c r="Q63" s="9"/>
      <c r="R63" s="55"/>
      <c r="S63" s="9"/>
      <c r="T63" s="9"/>
      <c r="U63" s="9" t="s">
        <v>5</v>
      </c>
      <c r="V63" s="54">
        <f>+L62/100</f>
        <v>0.15</v>
      </c>
      <c r="W63" s="54"/>
      <c r="X63" s="17" t="s">
        <v>7</v>
      </c>
      <c r="Y63" s="54">
        <f>+R61*100</f>
        <v>565</v>
      </c>
      <c r="Z63" s="54"/>
      <c r="AA63" s="27" t="s">
        <v>19</v>
      </c>
      <c r="AB63" s="9"/>
      <c r="AC63" s="9">
        <v>8</v>
      </c>
      <c r="AD63" s="17" t="s">
        <v>7</v>
      </c>
      <c r="AE63" s="54">
        <f>+V59</f>
        <v>21000</v>
      </c>
      <c r="AF63" s="54"/>
      <c r="AG63" s="17" t="s">
        <v>7</v>
      </c>
      <c r="AH63" s="54">
        <f>+Q69</f>
        <v>3060</v>
      </c>
      <c r="AI63" s="54"/>
      <c r="AJ63" s="9" t="s">
        <v>9</v>
      </c>
      <c r="AK63" s="54">
        <f>+V63*Y63^3/(AC63*AE63*AH63)</f>
        <v>5.2626670459850609E-2</v>
      </c>
      <c r="AL63" s="54"/>
      <c r="AM63" s="54"/>
      <c r="AN63" s="9" t="s">
        <v>52</v>
      </c>
      <c r="AO63" s="9"/>
      <c r="AP63" s="9"/>
      <c r="AQ63" s="10"/>
    </row>
    <row r="64" spans="2:43" ht="11.25" customHeight="1">
      <c r="B64" s="8"/>
      <c r="C64" s="9"/>
      <c r="D64" s="9"/>
      <c r="E64" s="9"/>
      <c r="F64" s="9"/>
      <c r="G64" s="9"/>
      <c r="H64" s="9"/>
      <c r="I64" s="9"/>
      <c r="J64" s="9"/>
      <c r="K64" s="9"/>
      <c r="L64" s="55"/>
      <c r="M64" s="9"/>
      <c r="N64" s="9"/>
      <c r="O64" s="26"/>
      <c r="P64" s="9"/>
      <c r="Q64" s="9"/>
      <c r="R64" s="53" t="s">
        <v>3</v>
      </c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10"/>
    </row>
    <row r="65" spans="2:43" ht="11.25" customHeight="1">
      <c r="B65" s="8"/>
      <c r="C65" s="9"/>
      <c r="D65" s="9"/>
      <c r="E65" s="9"/>
      <c r="F65" s="9"/>
      <c r="G65" s="9"/>
      <c r="H65" s="9"/>
      <c r="I65" s="9"/>
      <c r="J65" s="9"/>
      <c r="K65" s="9"/>
      <c r="L65" s="53" t="s">
        <v>27</v>
      </c>
      <c r="M65" s="9"/>
      <c r="N65" s="9"/>
      <c r="O65" s="26"/>
      <c r="P65" s="9"/>
      <c r="Q65" s="9"/>
      <c r="R65" s="53"/>
      <c r="S65" s="9"/>
      <c r="T65" s="9"/>
      <c r="U65" s="11" t="s">
        <v>11</v>
      </c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Q65" s="10"/>
    </row>
    <row r="66" spans="2:43" ht="11.25" customHeight="1" thickBot="1">
      <c r="B66" s="8"/>
      <c r="C66" s="9"/>
      <c r="D66" s="9"/>
      <c r="E66" s="9"/>
      <c r="F66" s="9"/>
      <c r="G66" s="9"/>
      <c r="H66" s="9"/>
      <c r="I66" s="9"/>
      <c r="J66" s="9"/>
      <c r="K66" s="9"/>
      <c r="L66" s="53"/>
      <c r="M66" s="9"/>
      <c r="N66" s="9"/>
      <c r="O66" s="26"/>
      <c r="P66" s="9"/>
      <c r="Q66" s="9"/>
      <c r="R66" s="9"/>
      <c r="S66" s="9"/>
      <c r="T66" s="9"/>
      <c r="U66" s="9" t="s">
        <v>29</v>
      </c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Q66" s="10"/>
    </row>
    <row r="67" spans="2:43" ht="11.25" customHeight="1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0"/>
      <c r="O67" s="20"/>
      <c r="P67" s="20"/>
      <c r="Q67" s="9"/>
      <c r="R67" s="9"/>
      <c r="S67" s="9"/>
      <c r="T67" s="9"/>
      <c r="U67" s="9" t="s">
        <v>13</v>
      </c>
      <c r="V67" s="9">
        <v>8</v>
      </c>
      <c r="W67" s="17" t="s">
        <v>7</v>
      </c>
      <c r="X67" s="54">
        <f>+V59</f>
        <v>21000</v>
      </c>
      <c r="Y67" s="54"/>
      <c r="Z67" s="17" t="s">
        <v>7</v>
      </c>
      <c r="AA67" s="54">
        <f>+Q69</f>
        <v>3060</v>
      </c>
      <c r="AB67" s="54"/>
      <c r="AC67" s="9" t="s">
        <v>21</v>
      </c>
      <c r="AD67" s="54">
        <f>+R61*100</f>
        <v>565</v>
      </c>
      <c r="AE67" s="54"/>
      <c r="AF67" s="9" t="s">
        <v>22</v>
      </c>
      <c r="AG67" s="54">
        <f>V67*X67*AA67/AD67^3</f>
        <v>2.8502658193897417</v>
      </c>
      <c r="AH67" s="54"/>
      <c r="AN67" s="9"/>
      <c r="AO67" s="9"/>
      <c r="AP67" s="9"/>
      <c r="AQ67" s="10"/>
    </row>
    <row r="68" spans="2:43" ht="11.25" customHeight="1"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AN68" s="9"/>
      <c r="AO68" s="9"/>
      <c r="AP68" s="9"/>
      <c r="AQ68" s="10"/>
    </row>
    <row r="69" spans="2:43" ht="11.25" customHeight="1">
      <c r="B69" s="8"/>
      <c r="C69" s="9"/>
      <c r="D69" s="9"/>
      <c r="E69" s="9"/>
      <c r="F69" s="9"/>
      <c r="G69" s="9"/>
      <c r="H69" s="63" t="s">
        <v>74</v>
      </c>
      <c r="I69" s="9"/>
      <c r="J69" s="9"/>
      <c r="K69" s="9"/>
      <c r="L69" s="9"/>
      <c r="M69" s="9"/>
      <c r="N69" s="9"/>
      <c r="O69" s="21"/>
      <c r="P69" s="21"/>
      <c r="Q69" s="52">
        <v>3060</v>
      </c>
      <c r="R69" s="52"/>
      <c r="S69" s="21" t="s">
        <v>57</v>
      </c>
      <c r="T69" s="9"/>
      <c r="AN69" s="9"/>
      <c r="AO69" s="9"/>
      <c r="AP69" s="9"/>
      <c r="AQ69" s="10"/>
    </row>
    <row r="70" spans="2:43" ht="11.25" customHeight="1" thickBot="1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4"/>
    </row>
    <row r="71" spans="2:43" ht="11.25" customHeight="1" thickTop="1"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7"/>
    </row>
    <row r="72" spans="2:43" ht="11.25" customHeight="1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4" t="s">
        <v>0</v>
      </c>
      <c r="P72" s="9"/>
      <c r="Q72" s="9"/>
      <c r="R72" s="9"/>
      <c r="S72" s="9"/>
      <c r="T72" s="9"/>
      <c r="AQ72" s="10"/>
    </row>
    <row r="73" spans="2:43" ht="11.25" customHeight="1" thickBot="1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1" t="s">
        <v>61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Q73" s="10"/>
    </row>
    <row r="74" spans="2:43" ht="11.25" customHeight="1" thickBot="1">
      <c r="B74" s="8"/>
      <c r="C74" s="9" t="s">
        <v>1</v>
      </c>
      <c r="D74" s="52">
        <v>35</v>
      </c>
      <c r="E74" s="52"/>
      <c r="F74" s="9" t="s">
        <v>2</v>
      </c>
      <c r="G74" s="30"/>
      <c r="H74" s="31"/>
      <c r="I74" s="31"/>
      <c r="J74" s="31"/>
      <c r="K74" s="31"/>
      <c r="L74" s="31"/>
      <c r="M74" s="32"/>
      <c r="N74" s="33"/>
      <c r="O74" s="34"/>
      <c r="P74" s="35"/>
      <c r="Q74" s="9"/>
      <c r="R74" s="9"/>
      <c r="S74" s="9"/>
      <c r="T74" s="2" t="s">
        <v>51</v>
      </c>
      <c r="U74" s="62">
        <v>21000</v>
      </c>
      <c r="V74" s="62"/>
      <c r="W74" s="2" t="s">
        <v>64</v>
      </c>
      <c r="X74" s="3"/>
      <c r="Y74" s="2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Q74" s="10"/>
    </row>
    <row r="75" spans="2:43" ht="11.25" customHeight="1">
      <c r="B75" s="8"/>
      <c r="C75" s="9"/>
      <c r="D75" s="9"/>
      <c r="E75" s="9"/>
      <c r="F75" s="9"/>
      <c r="G75" s="12"/>
      <c r="H75" s="9"/>
      <c r="I75" s="9"/>
      <c r="J75" s="9"/>
      <c r="K75" s="9"/>
      <c r="L75" s="9"/>
      <c r="M75" s="13"/>
      <c r="N75" s="9"/>
      <c r="O75" s="9"/>
      <c r="P75" s="9"/>
      <c r="Q75" s="9"/>
      <c r="R75" s="53" t="s">
        <v>4</v>
      </c>
      <c r="S75" s="9"/>
      <c r="AG75" s="9"/>
      <c r="AH75" s="9"/>
      <c r="AI75" s="9"/>
      <c r="AJ75" s="9"/>
      <c r="AK75" s="9"/>
      <c r="AL75" s="9"/>
      <c r="AM75" s="9"/>
      <c r="AN75" s="9"/>
      <c r="AO75" s="9"/>
      <c r="AQ75" s="10"/>
    </row>
    <row r="76" spans="2:43" ht="11.25" customHeight="1">
      <c r="B76" s="8"/>
      <c r="C76" s="9"/>
      <c r="D76" s="9"/>
      <c r="E76" s="9"/>
      <c r="F76" s="9"/>
      <c r="G76" s="15"/>
      <c r="H76" s="9"/>
      <c r="I76" s="9"/>
      <c r="J76" s="9"/>
      <c r="K76" s="9"/>
      <c r="L76" s="9"/>
      <c r="M76" s="16"/>
      <c r="N76" s="9"/>
      <c r="O76" s="9"/>
      <c r="P76" s="9"/>
      <c r="Q76" s="9"/>
      <c r="R76" s="53"/>
      <c r="S76" s="9"/>
      <c r="T76" s="11" t="s">
        <v>10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Q76" s="10"/>
    </row>
    <row r="77" spans="2:43" ht="11.25" customHeight="1">
      <c r="B77" s="8"/>
      <c r="C77" s="9"/>
      <c r="D77" s="9"/>
      <c r="E77" s="9"/>
      <c r="F77" s="9"/>
      <c r="G77" s="15"/>
      <c r="H77" s="9"/>
      <c r="I77" s="9"/>
      <c r="J77" s="9"/>
      <c r="K77" s="9"/>
      <c r="L77" s="9"/>
      <c r="M77" s="16"/>
      <c r="N77" s="9"/>
      <c r="O77" s="9"/>
      <c r="P77" s="9"/>
      <c r="Q77" s="9"/>
      <c r="R77" s="55">
        <v>5.65</v>
      </c>
      <c r="S77" s="9"/>
      <c r="T77" s="9" t="s">
        <v>67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Q77" s="10"/>
    </row>
    <row r="78" spans="2:43" ht="11.25" customHeight="1">
      <c r="B78" s="8"/>
      <c r="C78" s="9"/>
      <c r="D78" s="9"/>
      <c r="E78" s="9"/>
      <c r="F78" s="9" t="s">
        <v>66</v>
      </c>
      <c r="G78" s="15"/>
      <c r="H78" s="9"/>
      <c r="I78" s="9"/>
      <c r="J78" s="9"/>
      <c r="K78" s="9"/>
      <c r="L78" s="9"/>
      <c r="M78" s="16" t="s">
        <v>65</v>
      </c>
      <c r="N78" s="9"/>
      <c r="O78" s="9"/>
      <c r="P78" s="9"/>
      <c r="Q78" s="9"/>
      <c r="R78" s="55"/>
      <c r="S78" s="9"/>
      <c r="T78" s="9" t="s">
        <v>5</v>
      </c>
      <c r="U78" s="54">
        <f>D74</f>
        <v>35</v>
      </c>
      <c r="V78" s="54"/>
      <c r="W78" s="17" t="s">
        <v>7</v>
      </c>
      <c r="X78" s="54">
        <f>+R77*100</f>
        <v>565</v>
      </c>
      <c r="Y78" s="54"/>
      <c r="Z78" s="27" t="s">
        <v>33</v>
      </c>
      <c r="AA78" s="9"/>
      <c r="AB78" s="9">
        <v>12</v>
      </c>
      <c r="AC78" s="17" t="s">
        <v>7</v>
      </c>
      <c r="AD78" s="54">
        <f>+U74</f>
        <v>21000</v>
      </c>
      <c r="AE78" s="54"/>
      <c r="AF78" s="9" t="s">
        <v>34</v>
      </c>
      <c r="AG78" s="54">
        <f>+L85</f>
        <v>3060</v>
      </c>
      <c r="AH78" s="54"/>
      <c r="AI78" s="17" t="s">
        <v>35</v>
      </c>
      <c r="AJ78" s="54">
        <f>+L87</f>
        <v>3060</v>
      </c>
      <c r="AK78" s="54"/>
      <c r="AL78" s="9" t="s">
        <v>59</v>
      </c>
      <c r="AM78" s="54">
        <f>+U78*X78^3/(AB78*AD78*(AG78+AJ78))</f>
        <v>4.0931854802106029</v>
      </c>
      <c r="AN78" s="54"/>
      <c r="AO78" s="54"/>
      <c r="AP78" s="49" t="s">
        <v>52</v>
      </c>
      <c r="AQ78" s="9"/>
    </row>
    <row r="79" spans="2:43" ht="11.25" customHeight="1">
      <c r="B79" s="8"/>
      <c r="C79" s="9"/>
      <c r="D79" s="9"/>
      <c r="E79" s="9"/>
      <c r="F79" s="9"/>
      <c r="G79" s="15"/>
      <c r="H79" s="9"/>
      <c r="I79" s="9"/>
      <c r="J79" s="9"/>
      <c r="K79" s="9"/>
      <c r="L79" s="9"/>
      <c r="M79" s="16"/>
      <c r="N79" s="9"/>
      <c r="O79" s="9"/>
      <c r="P79" s="9"/>
      <c r="Q79" s="9"/>
      <c r="R79" s="55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Q79" s="10"/>
    </row>
    <row r="80" spans="2:43" ht="11.25" customHeight="1">
      <c r="B80" s="8"/>
      <c r="C80" s="9"/>
      <c r="D80" s="9"/>
      <c r="E80" s="9"/>
      <c r="F80" s="9"/>
      <c r="G80" s="15"/>
      <c r="H80" s="9"/>
      <c r="I80" s="9"/>
      <c r="J80" s="9"/>
      <c r="K80" s="9"/>
      <c r="L80" s="9"/>
      <c r="M80" s="16"/>
      <c r="N80" s="9"/>
      <c r="O80" s="9"/>
      <c r="P80" s="9"/>
      <c r="Q80" s="9"/>
      <c r="R80" s="53" t="s">
        <v>3</v>
      </c>
      <c r="S80" s="9"/>
      <c r="T80" s="11" t="s">
        <v>11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Q80" s="10"/>
    </row>
    <row r="81" spans="2:43" ht="11.25" customHeight="1">
      <c r="B81" s="8"/>
      <c r="C81" s="9"/>
      <c r="D81" s="9"/>
      <c r="E81" s="9"/>
      <c r="F81" s="9"/>
      <c r="G81" s="15"/>
      <c r="H81" s="9"/>
      <c r="I81" s="9"/>
      <c r="J81" s="9"/>
      <c r="K81" s="9"/>
      <c r="L81" s="9"/>
      <c r="M81" s="16"/>
      <c r="N81" s="9"/>
      <c r="O81" s="9"/>
      <c r="P81" s="9"/>
      <c r="Q81" s="9"/>
      <c r="R81" s="53"/>
      <c r="S81" s="9"/>
      <c r="T81" s="9" t="s">
        <v>37</v>
      </c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K81" s="9"/>
      <c r="AL81" s="9"/>
      <c r="AM81" s="9"/>
      <c r="AN81" s="9"/>
      <c r="AO81" s="9"/>
      <c r="AQ81" s="10"/>
    </row>
    <row r="82" spans="2:43" ht="11.25" customHeight="1" thickBot="1">
      <c r="B82" s="8"/>
      <c r="C82" s="9"/>
      <c r="D82" s="9"/>
      <c r="E82" s="9"/>
      <c r="F82" s="9"/>
      <c r="G82" s="15"/>
      <c r="H82" s="9"/>
      <c r="I82" s="9"/>
      <c r="J82" s="9"/>
      <c r="K82" s="9"/>
      <c r="L82" s="9"/>
      <c r="M82" s="16"/>
      <c r="N82" s="9"/>
      <c r="O82" s="9"/>
      <c r="P82" s="9"/>
      <c r="Q82" s="9"/>
      <c r="R82" s="9"/>
      <c r="S82" s="9"/>
      <c r="T82" s="9" t="s">
        <v>13</v>
      </c>
      <c r="U82" s="9">
        <v>12</v>
      </c>
      <c r="V82" s="17" t="s">
        <v>7</v>
      </c>
      <c r="W82" s="54">
        <f>+U74</f>
        <v>21000</v>
      </c>
      <c r="X82" s="54"/>
      <c r="Y82" s="17" t="s">
        <v>34</v>
      </c>
      <c r="Z82" s="54">
        <f>+L85</f>
        <v>3060</v>
      </c>
      <c r="AA82" s="54"/>
      <c r="AB82" s="17" t="s">
        <v>35</v>
      </c>
      <c r="AC82" s="54">
        <f>+L87</f>
        <v>3060</v>
      </c>
      <c r="AD82" s="54"/>
      <c r="AE82" s="9" t="s">
        <v>60</v>
      </c>
      <c r="AF82" s="54">
        <f>+R77*100</f>
        <v>565</v>
      </c>
      <c r="AG82" s="54"/>
      <c r="AH82" s="9" t="s">
        <v>22</v>
      </c>
      <c r="AI82" s="54">
        <f>U82*W82*(Z82+AC82)/AF82^3</f>
        <v>8.5507974581692245</v>
      </c>
      <c r="AJ82" s="54"/>
      <c r="AK82" s="54"/>
      <c r="AQ82" s="10"/>
    </row>
    <row r="83" spans="2:43" ht="11.25" customHeight="1">
      <c r="B83" s="8"/>
      <c r="C83" s="9"/>
      <c r="D83" s="9"/>
      <c r="E83" s="9"/>
      <c r="F83" s="20"/>
      <c r="G83" s="20"/>
      <c r="H83" s="9"/>
      <c r="I83" s="9"/>
      <c r="J83" s="9"/>
      <c r="K83" s="9"/>
      <c r="L83" s="9"/>
      <c r="M83" s="20"/>
      <c r="N83" s="20"/>
      <c r="O83" s="9"/>
      <c r="P83" s="9"/>
      <c r="Q83" s="9"/>
      <c r="R83" s="9"/>
      <c r="S83" s="9"/>
      <c r="T83" s="9"/>
      <c r="AQ83" s="10"/>
    </row>
    <row r="84" spans="2:43" ht="11.25" customHeight="1"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AQ84" s="10"/>
    </row>
    <row r="85" spans="2:43" ht="11.25" customHeight="1">
      <c r="B85" s="8"/>
      <c r="C85" s="63" t="s">
        <v>75</v>
      </c>
      <c r="D85" s="9"/>
      <c r="E85" s="9"/>
      <c r="F85" s="9"/>
      <c r="G85" s="9"/>
      <c r="H85" s="9"/>
      <c r="I85" s="21"/>
      <c r="J85" s="21"/>
      <c r="L85" s="52">
        <v>3060</v>
      </c>
      <c r="M85" s="52"/>
      <c r="N85" s="21" t="s">
        <v>57</v>
      </c>
      <c r="O85" s="9"/>
      <c r="P85" s="9"/>
      <c r="T85" s="9"/>
      <c r="AQ85" s="10"/>
    </row>
    <row r="86" spans="2:43" ht="11.25" customHeight="1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AQ86" s="10"/>
    </row>
    <row r="87" spans="2:43" ht="11.25" customHeight="1">
      <c r="B87" s="8"/>
      <c r="C87" s="63" t="s">
        <v>76</v>
      </c>
      <c r="D87" s="9"/>
      <c r="E87" s="9"/>
      <c r="F87" s="9"/>
      <c r="G87" s="9"/>
      <c r="H87" s="9"/>
      <c r="I87" s="21"/>
      <c r="J87" s="21"/>
      <c r="L87" s="52">
        <v>3060</v>
      </c>
      <c r="M87" s="52"/>
      <c r="N87" s="21" t="s">
        <v>57</v>
      </c>
      <c r="O87" s="9"/>
      <c r="P87" s="9"/>
      <c r="Q87" s="9"/>
      <c r="R87" s="9"/>
      <c r="AQ87" s="10"/>
    </row>
    <row r="88" spans="2:43" ht="11.25" customHeight="1" thickBot="1"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4"/>
    </row>
    <row r="89" spans="2:43" ht="11.25" customHeight="1" thickTop="1"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10"/>
    </row>
    <row r="90" spans="2:43" ht="11.25" customHeight="1">
      <c r="B90" s="8"/>
      <c r="C90" s="9"/>
      <c r="D90" s="9"/>
      <c r="E90" s="9"/>
      <c r="F90" s="9"/>
      <c r="G90" s="9"/>
      <c r="H90" s="9"/>
      <c r="I90" s="9"/>
      <c r="J90" s="9"/>
      <c r="K90" s="9"/>
      <c r="L90" s="9" t="s">
        <v>1</v>
      </c>
      <c r="M90" s="52">
        <v>125</v>
      </c>
      <c r="N90" s="52"/>
      <c r="O90" s="9" t="s">
        <v>2</v>
      </c>
      <c r="P90" s="9"/>
      <c r="Q90" s="9"/>
      <c r="R90" s="9"/>
      <c r="T90" s="9"/>
      <c r="U90" s="11" t="s">
        <v>61</v>
      </c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10"/>
    </row>
    <row r="91" spans="2:43" ht="11.25" customHeight="1"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T91" s="9"/>
      <c r="U91" s="2" t="s">
        <v>51</v>
      </c>
      <c r="V91" s="62">
        <v>21000</v>
      </c>
      <c r="W91" s="62"/>
      <c r="X91" s="2" t="s">
        <v>64</v>
      </c>
      <c r="Y91" s="3"/>
      <c r="Z91" s="2"/>
      <c r="AA91" s="2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10"/>
    </row>
    <row r="92" spans="2:43" ht="11.25" customHeight="1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10"/>
    </row>
    <row r="93" spans="2:43" ht="11.25" customHeight="1" thickBot="1"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11" t="s">
        <v>10</v>
      </c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10"/>
    </row>
    <row r="94" spans="2:43" ht="11.25" customHeight="1" thickBot="1">
      <c r="B94" s="8"/>
      <c r="C94" s="9"/>
      <c r="D94" s="9"/>
      <c r="E94" s="9"/>
      <c r="F94" s="9"/>
      <c r="G94" s="9"/>
      <c r="H94" s="9"/>
      <c r="I94" s="9"/>
      <c r="J94" s="9"/>
      <c r="K94" s="36"/>
      <c r="L94" s="37"/>
      <c r="M94" s="37"/>
      <c r="N94" s="37"/>
      <c r="O94" s="37"/>
      <c r="P94" s="37"/>
      <c r="Q94" s="38"/>
      <c r="R94" s="9"/>
      <c r="S94" s="9"/>
      <c r="T94" s="41" t="s">
        <v>0</v>
      </c>
      <c r="U94" s="9" t="s">
        <v>39</v>
      </c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N94" s="9"/>
      <c r="AO94" s="9"/>
      <c r="AP94" s="9"/>
      <c r="AQ94" s="10"/>
    </row>
    <row r="95" spans="2:43" ht="11.25" customHeight="1"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41"/>
      <c r="U95" s="9" t="s">
        <v>5</v>
      </c>
      <c r="V95" s="54">
        <f>+M90</f>
        <v>125</v>
      </c>
      <c r="W95" s="54"/>
      <c r="X95" s="17" t="s">
        <v>7</v>
      </c>
      <c r="Y95" s="54">
        <f>+N98*100</f>
        <v>565</v>
      </c>
      <c r="Z95" s="54"/>
      <c r="AA95" s="27" t="s">
        <v>33</v>
      </c>
      <c r="AB95" s="9"/>
      <c r="AC95" s="9">
        <v>48</v>
      </c>
      <c r="AD95" s="17" t="s">
        <v>7</v>
      </c>
      <c r="AE95" s="54">
        <f>+V91</f>
        <v>21000</v>
      </c>
      <c r="AF95" s="54"/>
      <c r="AG95" s="17" t="s">
        <v>7</v>
      </c>
      <c r="AH95" s="54">
        <f>+L100</f>
        <v>3060</v>
      </c>
      <c r="AI95" s="54"/>
      <c r="AJ95" s="9" t="s">
        <v>9</v>
      </c>
      <c r="AK95" s="54">
        <f>+V95*Y95^3/(AC95*AE95*AH95)</f>
        <v>7.3092597860903616</v>
      </c>
      <c r="AL95" s="54"/>
      <c r="AM95" s="9" t="s">
        <v>52</v>
      </c>
      <c r="AN95" s="9"/>
      <c r="AO95" s="9"/>
      <c r="AP95" s="9"/>
      <c r="AQ95" s="10"/>
    </row>
    <row r="96" spans="2:43" ht="11.25" customHeight="1"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10"/>
    </row>
    <row r="97" spans="2:43" ht="11.25" customHeight="1"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T97" s="9"/>
      <c r="U97" s="11" t="s">
        <v>11</v>
      </c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Q97" s="10"/>
    </row>
    <row r="98" spans="2:43" ht="11.25" customHeight="1"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 t="s">
        <v>38</v>
      </c>
      <c r="N98" s="52">
        <v>5.65</v>
      </c>
      <c r="O98" s="52"/>
      <c r="P98" s="9" t="s">
        <v>4</v>
      </c>
      <c r="Q98" s="9"/>
      <c r="R98" s="9"/>
      <c r="T98" s="9"/>
      <c r="U98" s="9" t="s">
        <v>40</v>
      </c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Q98" s="10"/>
    </row>
    <row r="99" spans="2:43" ht="11.25" customHeight="1"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T99" s="9"/>
      <c r="U99" s="9" t="s">
        <v>13</v>
      </c>
      <c r="V99" s="9">
        <v>48</v>
      </c>
      <c r="W99" s="17" t="s">
        <v>7</v>
      </c>
      <c r="X99" s="54">
        <f>+V91</f>
        <v>21000</v>
      </c>
      <c r="Y99" s="54"/>
      <c r="Z99" s="17" t="s">
        <v>7</v>
      </c>
      <c r="AA99" s="54">
        <f>+L100</f>
        <v>3060</v>
      </c>
      <c r="AB99" s="54"/>
      <c r="AC99" s="9" t="s">
        <v>21</v>
      </c>
      <c r="AD99" s="54">
        <f>+N98*100</f>
        <v>565</v>
      </c>
      <c r="AE99" s="54"/>
      <c r="AF99" s="9" t="s">
        <v>22</v>
      </c>
      <c r="AG99" s="54">
        <f>V99*X99*AA99/AD99^3</f>
        <v>17.101594916338449</v>
      </c>
      <c r="AH99" s="54"/>
      <c r="AN99" s="9"/>
      <c r="AO99" s="9"/>
      <c r="AP99" s="9"/>
      <c r="AQ99" s="10"/>
    </row>
    <row r="100" spans="2:43" ht="11.25" customHeight="1">
      <c r="B100" s="8"/>
      <c r="C100" s="63" t="s">
        <v>77</v>
      </c>
      <c r="E100" s="9"/>
      <c r="F100" s="9"/>
      <c r="G100" s="9"/>
      <c r="H100" s="9"/>
      <c r="I100" s="9"/>
      <c r="J100" s="21"/>
      <c r="K100" s="21"/>
      <c r="L100" s="52">
        <v>3060</v>
      </c>
      <c r="M100" s="52"/>
      <c r="N100" s="21" t="s">
        <v>57</v>
      </c>
      <c r="O100" s="9"/>
      <c r="P100" s="9"/>
      <c r="Q100" s="9"/>
      <c r="R100" s="9"/>
      <c r="T100" s="9"/>
      <c r="AN100" s="9"/>
      <c r="AO100" s="9"/>
      <c r="AP100" s="9"/>
      <c r="AQ100" s="10"/>
    </row>
    <row r="101" spans="2:43" ht="11.25" customHeight="1" thickBot="1"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4"/>
    </row>
    <row r="102" spans="2:43" ht="11.25" customHeight="1" thickTop="1">
      <c r="B102" s="5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7"/>
    </row>
    <row r="103" spans="2:43" ht="11.25" customHeight="1">
      <c r="B103" s="8"/>
      <c r="C103" s="9"/>
      <c r="D103" s="9"/>
      <c r="E103" s="9"/>
      <c r="F103" s="9"/>
      <c r="G103" s="9"/>
      <c r="H103" s="9"/>
      <c r="I103" s="9"/>
      <c r="J103" s="9"/>
      <c r="K103" s="9" t="s">
        <v>27</v>
      </c>
      <c r="M103" s="52">
        <v>25</v>
      </c>
      <c r="N103" s="52"/>
      <c r="O103" s="9" t="s">
        <v>28</v>
      </c>
      <c r="P103" s="9"/>
      <c r="Q103" s="9"/>
      <c r="R103" s="9"/>
      <c r="S103" s="9"/>
      <c r="U103" s="11" t="s">
        <v>61</v>
      </c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10"/>
    </row>
    <row r="104" spans="2:43" ht="11.25" customHeight="1"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2" t="s">
        <v>51</v>
      </c>
      <c r="V104" s="62">
        <v>21000</v>
      </c>
      <c r="W104" s="62"/>
      <c r="X104" s="2" t="s">
        <v>64</v>
      </c>
      <c r="Y104" s="3"/>
      <c r="Z104" s="2"/>
      <c r="AA104" s="2"/>
      <c r="AB104" s="2"/>
      <c r="AC104" s="2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10"/>
    </row>
    <row r="105" spans="2:43" ht="11.25" customHeight="1" thickBot="1"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0"/>
    </row>
    <row r="106" spans="2:43" ht="11.25" customHeight="1" thickBot="1">
      <c r="B106" s="8"/>
      <c r="C106" s="9"/>
      <c r="D106" s="9"/>
      <c r="E106" s="9"/>
      <c r="F106" s="9"/>
      <c r="G106" s="9"/>
      <c r="H106" s="9"/>
      <c r="I106" s="9"/>
      <c r="J106" s="9"/>
      <c r="K106" s="36"/>
      <c r="L106" s="37"/>
      <c r="M106" s="37"/>
      <c r="N106" s="37"/>
      <c r="O106" s="37"/>
      <c r="P106" s="37"/>
      <c r="Q106" s="38"/>
      <c r="R106" s="9"/>
      <c r="S106" s="9"/>
      <c r="T106" s="41" t="s">
        <v>0</v>
      </c>
      <c r="U106" s="11" t="s">
        <v>10</v>
      </c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10"/>
    </row>
    <row r="107" spans="2:43" ht="11.25" customHeight="1"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41"/>
      <c r="U107" s="9" t="s">
        <v>41</v>
      </c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Q107" s="10"/>
    </row>
    <row r="108" spans="2:43" ht="11.25" customHeight="1"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 t="s">
        <v>5</v>
      </c>
      <c r="V108" s="9">
        <v>5</v>
      </c>
      <c r="W108" s="17" t="s">
        <v>7</v>
      </c>
      <c r="X108" s="54">
        <f>+M103/100</f>
        <v>0.25</v>
      </c>
      <c r="Y108" s="54"/>
      <c r="Z108" s="17" t="s">
        <v>7</v>
      </c>
      <c r="AA108" s="54">
        <f>+N110*100</f>
        <v>550</v>
      </c>
      <c r="AB108" s="54"/>
      <c r="AC108" s="27" t="s">
        <v>42</v>
      </c>
      <c r="AD108" s="9"/>
      <c r="AE108" s="54">
        <v>384</v>
      </c>
      <c r="AF108" s="54"/>
      <c r="AG108" s="17" t="s">
        <v>7</v>
      </c>
      <c r="AH108" s="54">
        <f>+V104</f>
        <v>21000</v>
      </c>
      <c r="AI108" s="54"/>
      <c r="AJ108" s="17" t="s">
        <v>7</v>
      </c>
      <c r="AK108" s="54">
        <f>+M112</f>
        <v>23130</v>
      </c>
      <c r="AL108" s="54"/>
      <c r="AM108" s="9" t="s">
        <v>9</v>
      </c>
      <c r="AN108" s="56">
        <f>V108*X108*AA108^4/(AE108*AH108*AK108)</f>
        <v>0.61324585171202795</v>
      </c>
      <c r="AO108" s="56"/>
      <c r="AP108" s="9" t="s">
        <v>52</v>
      </c>
      <c r="AQ108" s="10"/>
    </row>
    <row r="109" spans="2:43" ht="11.25" customHeight="1"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10"/>
    </row>
    <row r="110" spans="2:43" ht="11.25" customHeight="1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 t="s">
        <v>38</v>
      </c>
      <c r="N110" s="52">
        <v>5.5</v>
      </c>
      <c r="O110" s="52"/>
      <c r="P110" s="9" t="s">
        <v>4</v>
      </c>
      <c r="Q110" s="9"/>
      <c r="R110" s="9"/>
      <c r="S110" s="9"/>
      <c r="U110" s="11" t="s">
        <v>11</v>
      </c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10"/>
    </row>
    <row r="111" spans="2:43" ht="11.25" customHeight="1"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U111" s="9" t="s">
        <v>43</v>
      </c>
      <c r="V111" s="9"/>
      <c r="W111" s="9"/>
      <c r="X111" s="9"/>
      <c r="Y111" s="9"/>
      <c r="Z111" s="9"/>
      <c r="AA111" s="9"/>
      <c r="AB111" s="9"/>
      <c r="AC111" s="9"/>
      <c r="AL111" s="9"/>
      <c r="AM111" s="9"/>
      <c r="AN111" s="9"/>
      <c r="AO111" s="9"/>
      <c r="AP111" s="9"/>
      <c r="AQ111" s="10"/>
    </row>
    <row r="112" spans="2:43" ht="11.25" customHeight="1">
      <c r="B112" s="8"/>
      <c r="C112" s="9"/>
      <c r="D112" s="63" t="s">
        <v>77</v>
      </c>
      <c r="E112" s="9"/>
      <c r="F112" s="9"/>
      <c r="G112" s="9"/>
      <c r="H112" s="9"/>
      <c r="I112" s="9"/>
      <c r="J112" s="9"/>
      <c r="K112" s="21"/>
      <c r="L112" s="21"/>
      <c r="M112" s="52">
        <v>23130</v>
      </c>
      <c r="N112" s="52"/>
      <c r="O112" s="21" t="s">
        <v>57</v>
      </c>
      <c r="P112" s="9"/>
      <c r="Q112" s="9"/>
      <c r="R112" s="9"/>
      <c r="S112" s="9"/>
      <c r="U112" s="9" t="s">
        <v>13</v>
      </c>
      <c r="V112" s="54">
        <v>384</v>
      </c>
      <c r="W112" s="54"/>
      <c r="X112" s="17" t="s">
        <v>7</v>
      </c>
      <c r="Y112" s="54">
        <f>+V104</f>
        <v>21000</v>
      </c>
      <c r="Z112" s="54"/>
      <c r="AA112" s="17" t="s">
        <v>7</v>
      </c>
      <c r="AB112" s="54">
        <f>+M112</f>
        <v>23130</v>
      </c>
      <c r="AC112" s="54"/>
      <c r="AD112" s="9" t="s">
        <v>8</v>
      </c>
      <c r="AE112" s="9">
        <v>5</v>
      </c>
      <c r="AF112" s="17" t="s">
        <v>7</v>
      </c>
      <c r="AG112" s="54">
        <f>+N110*100</f>
        <v>550</v>
      </c>
      <c r="AH112" s="54"/>
      <c r="AI112" s="9" t="s">
        <v>44</v>
      </c>
      <c r="AJ112" s="54">
        <f>V112*Y112*AB112/(AE112*AG112^3)</f>
        <v>224.21676333583773</v>
      </c>
      <c r="AK112" s="54"/>
      <c r="AL112" s="54"/>
      <c r="AQ112" s="10"/>
    </row>
    <row r="113" spans="2:43" ht="11.25" customHeight="1" thickBot="1"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4"/>
    </row>
    <row r="114" spans="2:43" ht="11.25" customHeight="1" thickTop="1">
      <c r="B114" s="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7"/>
    </row>
    <row r="115" spans="2:43" ht="11.25" customHeight="1"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1</v>
      </c>
      <c r="M115" s="52">
        <v>350</v>
      </c>
      <c r="N115" s="52"/>
      <c r="O115" s="9" t="s">
        <v>2</v>
      </c>
      <c r="P115" s="9"/>
      <c r="Q115" s="9"/>
      <c r="R115" s="9"/>
      <c r="S115" s="9"/>
      <c r="T115" s="9"/>
      <c r="U115" s="11" t="s">
        <v>61</v>
      </c>
      <c r="V115" s="9"/>
      <c r="W115" s="9"/>
      <c r="X115" s="9"/>
      <c r="Y115" s="9"/>
      <c r="Z115" s="9"/>
      <c r="AA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10"/>
    </row>
    <row r="116" spans="2:43" ht="11.25" customHeight="1"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2" t="s">
        <v>51</v>
      </c>
      <c r="V116" s="62">
        <v>21000</v>
      </c>
      <c r="W116" s="62"/>
      <c r="X116" s="2" t="s">
        <v>64</v>
      </c>
      <c r="Y116" s="3"/>
      <c r="Z116" s="2"/>
      <c r="AA116" s="2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10"/>
    </row>
    <row r="117" spans="2:43" ht="11.25" customHeight="1"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10"/>
    </row>
    <row r="118" spans="2:43" ht="11.25" customHeight="1" thickBot="1">
      <c r="B118" s="8"/>
      <c r="C118" s="9"/>
      <c r="D118" s="9"/>
      <c r="E118" s="9"/>
      <c r="F118" s="9"/>
      <c r="G118" s="9"/>
      <c r="H118" s="9"/>
      <c r="I118" s="9"/>
      <c r="J118" s="39"/>
      <c r="K118" s="9"/>
      <c r="L118" s="9"/>
      <c r="M118" s="9"/>
      <c r="N118" s="9"/>
      <c r="O118" s="9"/>
      <c r="P118" s="9"/>
      <c r="Q118" s="9"/>
      <c r="R118" s="40"/>
      <c r="S118" s="9"/>
      <c r="T118" s="9"/>
      <c r="U118" s="11" t="s">
        <v>10</v>
      </c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10"/>
    </row>
    <row r="119" spans="2:43" ht="11.25" customHeight="1" thickBot="1">
      <c r="B119" s="8"/>
      <c r="C119" s="9"/>
      <c r="D119" s="9"/>
      <c r="E119" s="9"/>
      <c r="F119" s="9"/>
      <c r="G119" s="9"/>
      <c r="H119" s="9"/>
      <c r="I119" s="9"/>
      <c r="J119" s="39"/>
      <c r="K119" s="36"/>
      <c r="L119" s="37"/>
      <c r="M119" s="37"/>
      <c r="N119" s="37"/>
      <c r="O119" s="37"/>
      <c r="P119" s="37"/>
      <c r="Q119" s="37"/>
      <c r="R119" s="40"/>
      <c r="S119" s="9"/>
      <c r="T119" s="41" t="s">
        <v>0</v>
      </c>
      <c r="U119" s="9" t="s">
        <v>49</v>
      </c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P119" s="9"/>
      <c r="AQ119" s="10"/>
    </row>
    <row r="120" spans="2:43" ht="11.25" customHeight="1">
      <c r="B120" s="8"/>
      <c r="C120" s="9"/>
      <c r="D120" s="9"/>
      <c r="E120" s="9"/>
      <c r="F120" s="9"/>
      <c r="G120" s="9"/>
      <c r="H120" s="9"/>
      <c r="I120" s="9"/>
      <c r="J120" s="39"/>
      <c r="K120" s="9"/>
      <c r="L120" s="9"/>
      <c r="M120" s="9"/>
      <c r="N120" s="9"/>
      <c r="O120" s="9"/>
      <c r="P120" s="9"/>
      <c r="Q120" s="9"/>
      <c r="R120" s="40"/>
      <c r="S120" s="9"/>
      <c r="T120" s="41"/>
      <c r="U120" s="9" t="s">
        <v>5</v>
      </c>
      <c r="V120" s="54">
        <f>+M115</f>
        <v>350</v>
      </c>
      <c r="W120" s="54"/>
      <c r="X120" s="17" t="s">
        <v>7</v>
      </c>
      <c r="Y120" s="54">
        <f>+N123*100</f>
        <v>565</v>
      </c>
      <c r="Z120" s="54"/>
      <c r="AA120" s="27" t="s">
        <v>33</v>
      </c>
      <c r="AB120" s="9"/>
      <c r="AC120" s="54">
        <v>192</v>
      </c>
      <c r="AD120" s="54"/>
      <c r="AE120" s="17" t="s">
        <v>7</v>
      </c>
      <c r="AF120" s="54">
        <f>+V116</f>
        <v>21000</v>
      </c>
      <c r="AG120" s="54"/>
      <c r="AH120" s="54"/>
      <c r="AI120" s="17" t="s">
        <v>7</v>
      </c>
      <c r="AJ120" s="54">
        <f>+M125</f>
        <v>3060</v>
      </c>
      <c r="AK120" s="54"/>
      <c r="AL120" s="9" t="s">
        <v>9</v>
      </c>
      <c r="AM120" s="54">
        <f>+V120*Y120^3/(AC120*AF120*AJ120)</f>
        <v>5.1164818502632539</v>
      </c>
      <c r="AN120" s="54"/>
      <c r="AO120" s="54"/>
      <c r="AP120" s="9" t="s">
        <v>52</v>
      </c>
      <c r="AQ120" s="10"/>
    </row>
    <row r="121" spans="2:43" ht="11.25" customHeight="1">
      <c r="B121" s="8"/>
      <c r="C121" s="9"/>
      <c r="D121" s="9"/>
      <c r="E121" s="9"/>
      <c r="F121" s="9"/>
      <c r="G121" s="9"/>
      <c r="H121" s="9"/>
      <c r="I121" s="9"/>
      <c r="J121" s="39"/>
      <c r="K121" s="9"/>
      <c r="L121" s="9"/>
      <c r="M121" s="9"/>
      <c r="N121" s="9"/>
      <c r="O121" s="9"/>
      <c r="P121" s="9"/>
      <c r="Q121" s="9"/>
      <c r="R121" s="40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P121" s="9"/>
      <c r="AQ121" s="10"/>
    </row>
    <row r="122" spans="2:43" ht="11.25" customHeight="1"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11" t="s">
        <v>11</v>
      </c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10"/>
    </row>
    <row r="123" spans="2:43" ht="11.25" customHeight="1"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 t="s">
        <v>38</v>
      </c>
      <c r="N123" s="52">
        <v>5.65</v>
      </c>
      <c r="O123" s="52"/>
      <c r="P123" s="9" t="s">
        <v>4</v>
      </c>
      <c r="Q123" s="9"/>
      <c r="R123" s="9"/>
      <c r="S123" s="9"/>
      <c r="T123" s="9"/>
      <c r="U123" s="9" t="s">
        <v>45</v>
      </c>
      <c r="V123" s="9"/>
      <c r="W123" s="9"/>
      <c r="X123" s="9"/>
      <c r="Y123" s="9"/>
      <c r="Z123" s="9"/>
      <c r="AA123" s="9"/>
      <c r="AB123" s="9"/>
      <c r="AC123" s="9"/>
      <c r="AJ123" s="9"/>
      <c r="AK123" s="9"/>
      <c r="AL123" s="9"/>
      <c r="AM123" s="9"/>
      <c r="AN123" s="9"/>
      <c r="AO123" s="9"/>
      <c r="AP123" s="9"/>
      <c r="AQ123" s="10"/>
    </row>
    <row r="124" spans="2:43" ht="11.25" customHeight="1"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 t="s">
        <v>13</v>
      </c>
      <c r="V124" s="54">
        <v>192</v>
      </c>
      <c r="W124" s="54"/>
      <c r="X124" s="17" t="s">
        <v>7</v>
      </c>
      <c r="Y124" s="54">
        <f>+V116</f>
        <v>21000</v>
      </c>
      <c r="Z124" s="54"/>
      <c r="AA124" s="17" t="s">
        <v>7</v>
      </c>
      <c r="AB124" s="54">
        <f>+M125</f>
        <v>3060</v>
      </c>
      <c r="AC124" s="54"/>
      <c r="AD124" s="9" t="s">
        <v>21</v>
      </c>
      <c r="AE124" s="54">
        <f>+N123*100</f>
        <v>565</v>
      </c>
      <c r="AF124" s="54"/>
      <c r="AG124" s="9" t="s">
        <v>22</v>
      </c>
      <c r="AH124" s="54">
        <f>V124*Y124*AB124/AE124^3</f>
        <v>68.406379665353796</v>
      </c>
      <c r="AI124" s="54"/>
      <c r="AJ124" s="54"/>
      <c r="AO124" s="9"/>
      <c r="AP124" s="9"/>
      <c r="AQ124" s="10"/>
    </row>
    <row r="125" spans="2:43" ht="11.25" customHeight="1">
      <c r="B125" s="8"/>
      <c r="C125" s="9"/>
      <c r="D125" s="63" t="s">
        <v>77</v>
      </c>
      <c r="E125" s="9"/>
      <c r="F125" s="9"/>
      <c r="G125" s="9"/>
      <c r="H125" s="9"/>
      <c r="I125" s="9"/>
      <c r="J125" s="9"/>
      <c r="K125" s="21"/>
      <c r="L125" s="21"/>
      <c r="M125" s="52">
        <v>3060</v>
      </c>
      <c r="N125" s="52"/>
      <c r="O125" s="21" t="s">
        <v>57</v>
      </c>
      <c r="P125" s="9"/>
      <c r="Q125" s="9"/>
      <c r="R125" s="9"/>
      <c r="S125" s="9"/>
      <c r="T125" s="9"/>
      <c r="AQ125" s="10"/>
    </row>
    <row r="126" spans="2:43" ht="11.25" customHeight="1" thickBot="1"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4"/>
    </row>
    <row r="127" spans="2:43" ht="11.25" customHeight="1" thickTop="1"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7"/>
    </row>
    <row r="128" spans="2:43" ht="11.25" customHeight="1"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AQ128" s="10"/>
    </row>
    <row r="129" spans="2:43" ht="11.25" customHeight="1">
      <c r="B129" s="8"/>
      <c r="C129" s="9"/>
      <c r="D129" s="9"/>
      <c r="E129" s="9"/>
      <c r="F129" s="9"/>
      <c r="G129" s="9"/>
      <c r="H129" s="9"/>
      <c r="I129" s="9"/>
      <c r="J129" s="9"/>
      <c r="K129" s="9" t="s">
        <v>27</v>
      </c>
      <c r="M129" s="52">
        <v>15.5</v>
      </c>
      <c r="N129" s="52"/>
      <c r="O129" s="9" t="s">
        <v>28</v>
      </c>
      <c r="P129" s="9"/>
      <c r="Q129" s="9"/>
      <c r="R129" s="9"/>
      <c r="S129" s="9"/>
      <c r="T129" s="9"/>
      <c r="U129" s="11" t="s">
        <v>61</v>
      </c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Q129" s="10"/>
    </row>
    <row r="130" spans="2:43" ht="11.25" customHeight="1"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2" t="s">
        <v>51</v>
      </c>
      <c r="V130" s="62">
        <v>21000</v>
      </c>
      <c r="W130" s="62"/>
      <c r="X130" s="2" t="s">
        <v>64</v>
      </c>
      <c r="Y130" s="3"/>
      <c r="Z130" s="2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10"/>
    </row>
    <row r="131" spans="2:43" ht="11.25" customHeight="1" thickBot="1">
      <c r="B131" s="8"/>
      <c r="C131" s="9"/>
      <c r="D131" s="9"/>
      <c r="E131" s="9"/>
      <c r="F131" s="9"/>
      <c r="G131" s="9"/>
      <c r="H131" s="9"/>
      <c r="I131" s="9"/>
      <c r="J131" s="39"/>
      <c r="K131" s="9"/>
      <c r="L131" s="9"/>
      <c r="M131" s="9"/>
      <c r="N131" s="9"/>
      <c r="O131" s="9"/>
      <c r="P131" s="9"/>
      <c r="Q131" s="9"/>
      <c r="R131" s="40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10"/>
    </row>
    <row r="132" spans="2:43" ht="11.25" customHeight="1" thickBot="1">
      <c r="B132" s="8"/>
      <c r="C132" s="9"/>
      <c r="D132" s="9"/>
      <c r="E132" s="9"/>
      <c r="F132" s="9"/>
      <c r="G132" s="9"/>
      <c r="H132" s="9"/>
      <c r="I132" s="9"/>
      <c r="J132" s="39"/>
      <c r="K132" s="36"/>
      <c r="L132" s="37"/>
      <c r="M132" s="37"/>
      <c r="N132" s="37"/>
      <c r="O132" s="37"/>
      <c r="P132" s="37"/>
      <c r="Q132" s="38"/>
      <c r="R132" s="40"/>
      <c r="S132" s="9"/>
      <c r="T132" s="9"/>
      <c r="U132" s="11" t="s">
        <v>10</v>
      </c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10"/>
    </row>
    <row r="133" spans="2:43" ht="11.25" customHeight="1">
      <c r="B133" s="8"/>
      <c r="C133" s="9"/>
      <c r="D133" s="9"/>
      <c r="E133" s="9"/>
      <c r="F133" s="9"/>
      <c r="G133" s="9"/>
      <c r="H133" s="9"/>
      <c r="I133" s="9"/>
      <c r="J133" s="39"/>
      <c r="K133" s="9"/>
      <c r="L133" s="9"/>
      <c r="M133" s="9"/>
      <c r="N133" s="9"/>
      <c r="O133" s="9"/>
      <c r="P133" s="9"/>
      <c r="Q133" s="9"/>
      <c r="R133" s="40"/>
      <c r="S133" s="9"/>
      <c r="T133" s="41" t="s">
        <v>0</v>
      </c>
      <c r="U133" s="9" t="s">
        <v>47</v>
      </c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O133" s="9"/>
      <c r="AP133" s="9"/>
      <c r="AQ133" s="10"/>
    </row>
    <row r="134" spans="2:43" ht="11.25" customHeight="1">
      <c r="B134" s="8"/>
      <c r="C134" s="9"/>
      <c r="D134" s="9"/>
      <c r="E134" s="9"/>
      <c r="F134" s="9"/>
      <c r="G134" s="9"/>
      <c r="H134" s="9"/>
      <c r="I134" s="9"/>
      <c r="J134" s="39"/>
      <c r="K134" s="9"/>
      <c r="L134" s="9"/>
      <c r="M134" s="9"/>
      <c r="N134" s="9"/>
      <c r="O134" s="9"/>
      <c r="P134" s="9"/>
      <c r="Q134" s="9"/>
      <c r="R134" s="40"/>
      <c r="S134" s="9"/>
      <c r="T134" s="9"/>
      <c r="U134" s="9" t="s">
        <v>5</v>
      </c>
      <c r="V134" s="54">
        <f>+M129/100</f>
        <v>0.155</v>
      </c>
      <c r="W134" s="54"/>
      <c r="X134" s="17" t="s">
        <v>7</v>
      </c>
      <c r="Y134" s="54">
        <f>+N136*100</f>
        <v>565</v>
      </c>
      <c r="Z134" s="54"/>
      <c r="AA134" s="27" t="s">
        <v>48</v>
      </c>
      <c r="AB134" s="9"/>
      <c r="AC134" s="54">
        <v>384</v>
      </c>
      <c r="AD134" s="54"/>
      <c r="AE134" s="17" t="s">
        <v>7</v>
      </c>
      <c r="AF134" s="54">
        <f>+V130</f>
        <v>21000</v>
      </c>
      <c r="AG134" s="54"/>
      <c r="AH134" s="17" t="s">
        <v>7</v>
      </c>
      <c r="AI134" s="54">
        <f>+M138</f>
        <v>3060</v>
      </c>
      <c r="AJ134" s="54"/>
      <c r="AK134" s="9" t="s">
        <v>9</v>
      </c>
      <c r="AL134" s="54">
        <f>+V134*Y134^4/(AC134*AF134*AI134)</f>
        <v>0.64010842576686344</v>
      </c>
      <c r="AM134" s="54"/>
      <c r="AN134" s="54"/>
      <c r="AO134" s="9" t="s">
        <v>52</v>
      </c>
      <c r="AP134" s="9"/>
      <c r="AQ134" s="10"/>
    </row>
    <row r="135" spans="2:43" ht="11.25" customHeight="1"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P135" s="9"/>
      <c r="AQ135" s="10"/>
    </row>
    <row r="136" spans="2:43" ht="11.25" customHeight="1"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 t="s">
        <v>38</v>
      </c>
      <c r="N136" s="52">
        <v>5.65</v>
      </c>
      <c r="O136" s="52"/>
      <c r="P136" s="9" t="s">
        <v>4</v>
      </c>
      <c r="Q136" s="9"/>
      <c r="R136" s="9"/>
      <c r="S136" s="9"/>
      <c r="T136" s="9"/>
      <c r="U136" s="11" t="s">
        <v>11</v>
      </c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10"/>
    </row>
    <row r="137" spans="2:43" ht="11.25" customHeight="1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 t="s">
        <v>46</v>
      </c>
      <c r="V137" s="9"/>
      <c r="W137" s="9"/>
      <c r="X137" s="9"/>
      <c r="Y137" s="9"/>
      <c r="Z137" s="9"/>
      <c r="AA137" s="9"/>
      <c r="AB137" s="9"/>
      <c r="AC137" s="9"/>
      <c r="AJ137" s="9"/>
      <c r="AK137" s="9"/>
      <c r="AL137" s="9"/>
      <c r="AM137" s="9"/>
      <c r="AN137" s="9"/>
      <c r="AO137" s="9"/>
      <c r="AP137" s="9"/>
      <c r="AQ137" s="10"/>
    </row>
    <row r="138" spans="2:43" ht="11.25" customHeight="1">
      <c r="B138" s="8"/>
      <c r="C138" s="9"/>
      <c r="D138" s="63" t="s">
        <v>77</v>
      </c>
      <c r="E138" s="9"/>
      <c r="F138" s="9"/>
      <c r="G138" s="9"/>
      <c r="H138" s="9"/>
      <c r="I138" s="9"/>
      <c r="J138" s="9"/>
      <c r="K138" s="21"/>
      <c r="L138" s="21"/>
      <c r="M138" s="52">
        <v>3060</v>
      </c>
      <c r="N138" s="52"/>
      <c r="O138" s="21" t="s">
        <v>57</v>
      </c>
      <c r="P138" s="9"/>
      <c r="Q138" s="9"/>
      <c r="R138" s="9"/>
      <c r="S138" s="9"/>
      <c r="T138" s="9"/>
      <c r="U138" s="9" t="s">
        <v>13</v>
      </c>
      <c r="V138" s="54">
        <v>384</v>
      </c>
      <c r="W138" s="54"/>
      <c r="X138" s="17" t="s">
        <v>7</v>
      </c>
      <c r="Y138" s="54">
        <f>+V130</f>
        <v>21000</v>
      </c>
      <c r="Z138" s="54"/>
      <c r="AA138" s="17" t="s">
        <v>7</v>
      </c>
      <c r="AB138" s="54">
        <f>+M138</f>
        <v>3060</v>
      </c>
      <c r="AC138" s="54"/>
      <c r="AD138" s="9" t="s">
        <v>21</v>
      </c>
      <c r="AE138" s="54">
        <f>+N136*100</f>
        <v>565</v>
      </c>
      <c r="AF138" s="54"/>
      <c r="AG138" s="9" t="s">
        <v>22</v>
      </c>
      <c r="AH138" s="54">
        <f>V138*Y138*AB138/AE138^3</f>
        <v>136.81275933070759</v>
      </c>
      <c r="AI138" s="54"/>
      <c r="AJ138" s="54"/>
      <c r="AO138" s="9"/>
      <c r="AQ138" s="10"/>
    </row>
    <row r="139" spans="2:43" ht="11.25" customHeight="1" thickBot="1"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4"/>
    </row>
    <row r="140" spans="2:43" ht="12" thickTop="1"/>
  </sheetData>
  <sheetProtection algorithmName="SHA-512" hashValue="eK7WBt/LaTMep6z6NuY65tXqrThyyu4CD8QoX3mPPEMn+Ny2wer/KdiAuRx65LKx/6fXZZEpLKU/ESRF90qpsw==" saltValue="TVd5Q3d735V0lvIS2pJENg==" spinCount="100000" sheet="1" objects="1" scenarios="1"/>
  <mergeCells count="140">
    <mergeCell ref="B2:AQ2"/>
    <mergeCell ref="O5:P5"/>
    <mergeCell ref="V7:W7"/>
    <mergeCell ref="L9:L10"/>
    <mergeCell ref="AH11:AJ11"/>
    <mergeCell ref="Y15:Z15"/>
    <mergeCell ref="AB15:AC15"/>
    <mergeCell ref="AE15:AG15"/>
    <mergeCell ref="L14:L15"/>
    <mergeCell ref="V15:W15"/>
    <mergeCell ref="AE11:AF11"/>
    <mergeCell ref="L11:L13"/>
    <mergeCell ref="V11:W11"/>
    <mergeCell ref="Y11:Z11"/>
    <mergeCell ref="AB11:AC11"/>
    <mergeCell ref="V29:W29"/>
    <mergeCell ref="Y29:Z29"/>
    <mergeCell ref="AE29:AF29"/>
    <mergeCell ref="AH29:AI29"/>
    <mergeCell ref="AK29:AM29"/>
    <mergeCell ref="K25:L25"/>
    <mergeCell ref="R26:R27"/>
    <mergeCell ref="V25:W25"/>
    <mergeCell ref="R28:R30"/>
    <mergeCell ref="AH48:AI48"/>
    <mergeCell ref="S48:S49"/>
    <mergeCell ref="V48:W48"/>
    <mergeCell ref="Y48:Z48"/>
    <mergeCell ref="AE48:AF48"/>
    <mergeCell ref="AK48:AM48"/>
    <mergeCell ref="AE63:AF63"/>
    <mergeCell ref="AH63:AI63"/>
    <mergeCell ref="AD33:AE33"/>
    <mergeCell ref="AG33:AH33"/>
    <mergeCell ref="X33:Y33"/>
    <mergeCell ref="AA33:AB33"/>
    <mergeCell ref="Y63:Z63"/>
    <mergeCell ref="L62:L64"/>
    <mergeCell ref="R64:R65"/>
    <mergeCell ref="L59:L61"/>
    <mergeCell ref="R59:R60"/>
    <mergeCell ref="V59:W59"/>
    <mergeCell ref="R61:R63"/>
    <mergeCell ref="AK63:AM63"/>
    <mergeCell ref="AD52:AE52"/>
    <mergeCell ref="AG52:AH52"/>
    <mergeCell ref="P53:Q53"/>
    <mergeCell ref="X52:Y52"/>
    <mergeCell ref="AA52:AB52"/>
    <mergeCell ref="AM78:AO78"/>
    <mergeCell ref="AI82:AK82"/>
    <mergeCell ref="D74:E74"/>
    <mergeCell ref="R75:R76"/>
    <mergeCell ref="U74:V74"/>
    <mergeCell ref="Q69:R69"/>
    <mergeCell ref="X67:Y67"/>
    <mergeCell ref="AA67:AB67"/>
    <mergeCell ref="AD67:AE67"/>
    <mergeCell ref="AG67:AH67"/>
    <mergeCell ref="W82:X82"/>
    <mergeCell ref="Z82:AA82"/>
    <mergeCell ref="AC82:AD82"/>
    <mergeCell ref="AF82:AG82"/>
    <mergeCell ref="U78:V78"/>
    <mergeCell ref="X78:Y78"/>
    <mergeCell ref="AD78:AE78"/>
    <mergeCell ref="AG78:AH78"/>
    <mergeCell ref="AJ78:AK78"/>
    <mergeCell ref="AA99:AB99"/>
    <mergeCell ref="AD99:AE99"/>
    <mergeCell ref="AG99:AH99"/>
    <mergeCell ref="X99:Y99"/>
    <mergeCell ref="L100:M100"/>
    <mergeCell ref="AH95:AI95"/>
    <mergeCell ref="AK95:AL95"/>
    <mergeCell ref="N98:O98"/>
    <mergeCell ref="V95:W95"/>
    <mergeCell ref="Y95:Z95"/>
    <mergeCell ref="AE95:AF95"/>
    <mergeCell ref="AN108:AO108"/>
    <mergeCell ref="X108:Y108"/>
    <mergeCell ref="AA108:AB108"/>
    <mergeCell ref="AE108:AF108"/>
    <mergeCell ref="AH108:AI108"/>
    <mergeCell ref="AK108:AL108"/>
    <mergeCell ref="AJ112:AL112"/>
    <mergeCell ref="AB124:AC124"/>
    <mergeCell ref="AE124:AF124"/>
    <mergeCell ref="AB138:AC138"/>
    <mergeCell ref="AE138:AF138"/>
    <mergeCell ref="AC134:AD134"/>
    <mergeCell ref="AF134:AG134"/>
    <mergeCell ref="AJ120:AK120"/>
    <mergeCell ref="N123:O123"/>
    <mergeCell ref="AM120:AO120"/>
    <mergeCell ref="AH124:AJ124"/>
    <mergeCell ref="AB112:AC112"/>
    <mergeCell ref="AG112:AH112"/>
    <mergeCell ref="V112:W112"/>
    <mergeCell ref="Y112:Z112"/>
    <mergeCell ref="AI134:AJ134"/>
    <mergeCell ref="V134:W134"/>
    <mergeCell ref="Y134:Z134"/>
    <mergeCell ref="AL134:AN134"/>
    <mergeCell ref="AH138:AJ138"/>
    <mergeCell ref="M112:N112"/>
    <mergeCell ref="M125:N125"/>
    <mergeCell ref="M138:N138"/>
    <mergeCell ref="M19:N19"/>
    <mergeCell ref="P20:Q20"/>
    <mergeCell ref="P36:Q36"/>
    <mergeCell ref="R77:R79"/>
    <mergeCell ref="R80:R81"/>
    <mergeCell ref="S45:S47"/>
    <mergeCell ref="V44:W44"/>
    <mergeCell ref="M129:N129"/>
    <mergeCell ref="V130:W130"/>
    <mergeCell ref="V124:W124"/>
    <mergeCell ref="Y124:Z124"/>
    <mergeCell ref="V120:W120"/>
    <mergeCell ref="Y120:Z120"/>
    <mergeCell ref="AC120:AD120"/>
    <mergeCell ref="AF120:AH120"/>
    <mergeCell ref="Y138:Z138"/>
    <mergeCell ref="J42:K42"/>
    <mergeCell ref="S43:S44"/>
    <mergeCell ref="R31:R32"/>
    <mergeCell ref="L85:M85"/>
    <mergeCell ref="L87:M87"/>
    <mergeCell ref="V138:W138"/>
    <mergeCell ref="N136:O136"/>
    <mergeCell ref="M115:N115"/>
    <mergeCell ref="V116:W116"/>
    <mergeCell ref="N110:O110"/>
    <mergeCell ref="M103:N103"/>
    <mergeCell ref="V104:W104"/>
    <mergeCell ref="M90:N90"/>
    <mergeCell ref="V91:W91"/>
    <mergeCell ref="L65:L66"/>
    <mergeCell ref="V63:W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CE193"/>
  <sheetViews>
    <sheetView showGridLines="0" zoomScaleNormal="100" workbookViewId="0">
      <selection activeCell="AZ6" sqref="AZ6"/>
    </sheetView>
  </sheetViews>
  <sheetFormatPr defaultColWidth="8.85546875" defaultRowHeight="11.25"/>
  <cols>
    <col min="1" max="1056" width="2.7109375" style="4" customWidth="1"/>
    <col min="1057" max="16384" width="8.85546875" style="4"/>
  </cols>
  <sheetData>
    <row r="2" spans="2:83" ht="37.15" customHeight="1" thickBot="1">
      <c r="B2" s="57" t="s">
        <v>63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</row>
    <row r="3" spans="2:83" ht="11.25" customHeight="1" thickTop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" t="s">
        <v>50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7"/>
    </row>
    <row r="4" spans="2:83" ht="11.25" customHeigh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10"/>
    </row>
    <row r="5" spans="2:83" ht="11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 t="s">
        <v>1</v>
      </c>
      <c r="N5" s="52">
        <v>350</v>
      </c>
      <c r="O5" s="52"/>
      <c r="P5" s="9" t="s">
        <v>2</v>
      </c>
      <c r="Q5" s="9"/>
      <c r="R5" s="9"/>
      <c r="S5" s="9"/>
      <c r="T5" s="4" t="s">
        <v>55</v>
      </c>
      <c r="W5" s="9"/>
      <c r="X5" s="47" t="s">
        <v>71</v>
      </c>
      <c r="Y5" s="50">
        <v>35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</row>
    <row r="6" spans="2:83" ht="11.2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1" t="s">
        <v>54</v>
      </c>
      <c r="U6" s="9"/>
      <c r="V6" s="9"/>
      <c r="W6" s="9"/>
      <c r="X6" s="9"/>
      <c r="Y6" s="9"/>
      <c r="Z6" s="9"/>
      <c r="AA6" s="9"/>
      <c r="AB6" s="9"/>
      <c r="AC6" s="9"/>
      <c r="AL6" s="9"/>
      <c r="AM6" s="9"/>
      <c r="AN6" s="9"/>
      <c r="AO6" s="9"/>
      <c r="AP6" s="9"/>
      <c r="AQ6" s="9"/>
      <c r="AR6" s="9"/>
      <c r="AS6" s="9"/>
      <c r="AT6" s="9"/>
      <c r="AU6" s="10"/>
      <c r="BZ6" s="45"/>
      <c r="CA6" s="45"/>
      <c r="CB6" s="45"/>
      <c r="CC6" s="45"/>
      <c r="CD6" s="45"/>
      <c r="CE6" s="45"/>
    </row>
    <row r="7" spans="2:83" ht="11.25" customHeight="1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T7" s="43" t="s">
        <v>68</v>
      </c>
      <c r="U7" s="43"/>
      <c r="V7" s="45"/>
      <c r="W7" s="45"/>
      <c r="X7" s="45"/>
      <c r="Y7" s="45"/>
      <c r="Z7" s="45"/>
      <c r="AA7" s="45"/>
      <c r="AB7" s="45"/>
      <c r="AC7" s="61">
        <v>3250</v>
      </c>
      <c r="AD7" s="61"/>
      <c r="AE7" s="45" t="s">
        <v>72</v>
      </c>
      <c r="AF7" s="45"/>
      <c r="AG7" s="45">
        <f>+Y5</f>
        <v>35</v>
      </c>
      <c r="AH7" s="45" t="s">
        <v>69</v>
      </c>
      <c r="AI7" s="61">
        <v>14000</v>
      </c>
      <c r="AJ7" s="61"/>
      <c r="AK7" s="61"/>
      <c r="AL7" s="46" t="s">
        <v>15</v>
      </c>
      <c r="AM7" s="59">
        <f>+AC7*SQRT(AG7)+AI7</f>
        <v>33227.259295073753</v>
      </c>
      <c r="AN7" s="59"/>
      <c r="AO7" s="59"/>
      <c r="AP7" s="44" t="s">
        <v>70</v>
      </c>
      <c r="AQ7" s="9"/>
      <c r="AR7" s="9"/>
      <c r="AS7" s="9"/>
      <c r="AT7" s="9"/>
      <c r="AU7" s="10"/>
    </row>
    <row r="8" spans="2:83" ht="11.25" customHeight="1" thickBot="1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43" t="s">
        <v>73</v>
      </c>
      <c r="V8" s="60">
        <f>+AM7/10</f>
        <v>3322.7259295073754</v>
      </c>
      <c r="W8" s="60"/>
      <c r="X8" s="60"/>
      <c r="Y8" s="2" t="s">
        <v>64</v>
      </c>
      <c r="AQ8" s="9"/>
      <c r="AR8" s="9"/>
      <c r="AS8" s="9"/>
      <c r="AT8" s="9"/>
      <c r="AU8" s="10"/>
    </row>
    <row r="9" spans="2:83" ht="11.25" customHeight="1">
      <c r="B9" s="8"/>
      <c r="C9" s="9"/>
      <c r="D9" s="9"/>
      <c r="E9" s="9"/>
      <c r="F9" s="9"/>
      <c r="G9" s="9"/>
      <c r="H9" s="9"/>
      <c r="I9" s="9"/>
      <c r="J9" s="9"/>
      <c r="K9" s="53" t="s">
        <v>4</v>
      </c>
      <c r="L9" s="9"/>
      <c r="M9" s="9"/>
      <c r="N9" s="12"/>
      <c r="O9" s="13"/>
      <c r="P9" s="9"/>
      <c r="Q9" s="9"/>
      <c r="R9" s="14" t="s">
        <v>0</v>
      </c>
      <c r="S9" s="9"/>
      <c r="T9" s="11" t="s">
        <v>10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/>
    </row>
    <row r="10" spans="2:83" ht="11.25" customHeight="1">
      <c r="B10" s="8"/>
      <c r="C10" s="9"/>
      <c r="D10" s="9"/>
      <c r="E10" s="9"/>
      <c r="F10" s="9"/>
      <c r="G10" s="9"/>
      <c r="H10" s="9"/>
      <c r="I10" s="9"/>
      <c r="J10" s="9"/>
      <c r="K10" s="53"/>
      <c r="L10" s="9"/>
      <c r="M10" s="9"/>
      <c r="N10" s="15"/>
      <c r="O10" s="16"/>
      <c r="P10" s="9"/>
      <c r="Q10" s="9"/>
      <c r="R10" s="9"/>
      <c r="S10" s="9"/>
      <c r="T10" s="9" t="s">
        <v>6</v>
      </c>
      <c r="U10" s="9"/>
      <c r="V10" s="9"/>
      <c r="W10" s="9"/>
      <c r="X10" s="9"/>
      <c r="Y10" s="9"/>
      <c r="AQ10" s="9"/>
      <c r="AR10" s="9"/>
      <c r="AS10" s="9"/>
      <c r="AT10" s="9"/>
      <c r="AU10" s="10"/>
    </row>
    <row r="11" spans="2:83" ht="11.25" customHeight="1">
      <c r="B11" s="8"/>
      <c r="C11" s="9"/>
      <c r="D11" s="9"/>
      <c r="E11" s="9"/>
      <c r="F11" s="9"/>
      <c r="G11" s="9"/>
      <c r="H11" s="9"/>
      <c r="I11" s="9"/>
      <c r="J11" s="9"/>
      <c r="K11" s="55">
        <v>5.65</v>
      </c>
      <c r="L11" s="9"/>
      <c r="M11" s="9"/>
      <c r="N11" s="15"/>
      <c r="O11" s="16"/>
      <c r="P11" s="9"/>
      <c r="Q11" s="9"/>
      <c r="R11" s="9"/>
      <c r="S11" s="9"/>
      <c r="T11" s="9" t="s">
        <v>5</v>
      </c>
      <c r="U11" s="54">
        <f>+N5</f>
        <v>350</v>
      </c>
      <c r="V11" s="54"/>
      <c r="W11" s="17" t="s">
        <v>7</v>
      </c>
      <c r="X11" s="54">
        <f>+K11*100</f>
        <v>565</v>
      </c>
      <c r="Y11" s="54"/>
      <c r="Z11" s="9" t="s">
        <v>8</v>
      </c>
      <c r="AA11" s="54">
        <f>+V8</f>
        <v>3322.7259295073754</v>
      </c>
      <c r="AB11" s="54"/>
      <c r="AC11" s="54"/>
      <c r="AD11" s="17" t="s">
        <v>7</v>
      </c>
      <c r="AE11" s="54">
        <f>+N23*100</f>
        <v>50</v>
      </c>
      <c r="AF11" s="54"/>
      <c r="AG11" s="17" t="s">
        <v>7</v>
      </c>
      <c r="AH11" s="54">
        <f>+Q20*100</f>
        <v>60</v>
      </c>
      <c r="AI11" s="54"/>
      <c r="AJ11" s="9" t="s">
        <v>9</v>
      </c>
      <c r="AK11" s="54">
        <f>+U11*X11/(AA11*AE11*AH11)</f>
        <v>1.9838129314637576E-2</v>
      </c>
      <c r="AL11" s="54"/>
      <c r="AM11" s="54"/>
      <c r="AN11" s="9" t="s">
        <v>52</v>
      </c>
      <c r="AU11" s="10"/>
    </row>
    <row r="12" spans="2:83" ht="11.25" customHeight="1">
      <c r="B12" s="8"/>
      <c r="C12" s="9"/>
      <c r="D12" s="9"/>
      <c r="E12" s="9"/>
      <c r="F12" s="9"/>
      <c r="G12" s="9"/>
      <c r="H12" s="9"/>
      <c r="I12" s="9"/>
      <c r="J12" s="9"/>
      <c r="K12" s="55"/>
      <c r="L12" s="9"/>
      <c r="M12" s="9"/>
      <c r="N12" s="15"/>
      <c r="O12" s="1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M12" s="9"/>
      <c r="AN12" s="9"/>
      <c r="AO12" s="9"/>
      <c r="AP12" s="9"/>
      <c r="AQ12" s="9"/>
      <c r="AR12" s="9"/>
      <c r="AS12" s="9"/>
      <c r="AT12" s="9"/>
      <c r="AU12" s="10"/>
    </row>
    <row r="13" spans="2:83" ht="11.25" customHeight="1">
      <c r="B13" s="8"/>
      <c r="C13" s="9"/>
      <c r="D13" s="9"/>
      <c r="E13" s="9"/>
      <c r="F13" s="9"/>
      <c r="G13" s="9"/>
      <c r="H13" s="9"/>
      <c r="I13" s="9"/>
      <c r="J13" s="9"/>
      <c r="K13" s="55"/>
      <c r="L13" s="9"/>
      <c r="M13" s="9"/>
      <c r="N13" s="15"/>
      <c r="O13" s="16"/>
      <c r="P13" s="9"/>
      <c r="Q13" s="9"/>
      <c r="R13" s="9"/>
      <c r="S13" s="9"/>
      <c r="T13" s="11" t="s">
        <v>11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10"/>
    </row>
    <row r="14" spans="2:83" ht="11.25" customHeight="1">
      <c r="B14" s="8"/>
      <c r="C14" s="9"/>
      <c r="D14" s="9"/>
      <c r="E14" s="9"/>
      <c r="F14" s="9"/>
      <c r="G14" s="9"/>
      <c r="H14" s="9"/>
      <c r="I14" s="9"/>
      <c r="J14" s="9"/>
      <c r="K14" s="53" t="s">
        <v>3</v>
      </c>
      <c r="L14" s="9"/>
      <c r="M14" s="9"/>
      <c r="N14" s="15"/>
      <c r="O14" s="16"/>
      <c r="P14" s="9"/>
      <c r="Q14" s="9"/>
      <c r="R14" s="9"/>
      <c r="S14" s="9"/>
      <c r="T14" s="9" t="s">
        <v>12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/>
    </row>
    <row r="15" spans="2:83" ht="11.25" customHeight="1">
      <c r="B15" s="8"/>
      <c r="C15" s="9"/>
      <c r="D15" s="9"/>
      <c r="E15" s="9"/>
      <c r="F15" s="9"/>
      <c r="G15" s="9"/>
      <c r="H15" s="9"/>
      <c r="I15" s="9"/>
      <c r="J15" s="9"/>
      <c r="K15" s="53"/>
      <c r="L15" s="9"/>
      <c r="M15" s="9"/>
      <c r="N15" s="15"/>
      <c r="O15" s="16"/>
      <c r="P15" s="9"/>
      <c r="Q15" s="9"/>
      <c r="R15" s="9"/>
      <c r="S15" s="9"/>
      <c r="T15" s="9" t="s">
        <v>13</v>
      </c>
      <c r="U15" s="54">
        <f>+AA11</f>
        <v>3322.7259295073754</v>
      </c>
      <c r="V15" s="54"/>
      <c r="W15" s="54"/>
      <c r="X15" s="17" t="s">
        <v>7</v>
      </c>
      <c r="Y15" s="54">
        <f>+AE11</f>
        <v>50</v>
      </c>
      <c r="Z15" s="54"/>
      <c r="AA15" s="17" t="s">
        <v>7</v>
      </c>
      <c r="AB15" s="54">
        <f>+AH11</f>
        <v>60</v>
      </c>
      <c r="AC15" s="54"/>
      <c r="AD15" s="9" t="s">
        <v>53</v>
      </c>
      <c r="AE15" s="54">
        <f>+K11*100</f>
        <v>565</v>
      </c>
      <c r="AF15" s="54"/>
      <c r="AG15" s="17" t="s">
        <v>15</v>
      </c>
      <c r="AH15" s="54">
        <f>+U15*Y15*AB15/AE15</f>
        <v>17642.792546056862</v>
      </c>
      <c r="AI15" s="54"/>
      <c r="AJ15" s="54"/>
      <c r="AQ15" s="9"/>
      <c r="AR15" s="9"/>
      <c r="AS15" s="9"/>
      <c r="AT15" s="9"/>
      <c r="AU15" s="10"/>
    </row>
    <row r="16" spans="2:83" ht="11.25" customHeight="1" thickBot="1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8"/>
      <c r="O16" s="19"/>
      <c r="P16" s="9"/>
      <c r="Q16" s="9"/>
      <c r="R16" s="9"/>
      <c r="S16" s="9"/>
      <c r="T16" s="9"/>
      <c r="U16" s="9"/>
      <c r="V16" s="9"/>
      <c r="AM16" s="9"/>
      <c r="AN16" s="9"/>
      <c r="AO16" s="9"/>
      <c r="AP16" s="9"/>
      <c r="AQ16" s="9"/>
      <c r="AR16" s="9"/>
      <c r="AS16" s="9"/>
      <c r="AT16" s="9"/>
      <c r="AU16" s="10"/>
    </row>
    <row r="17" spans="2:47" ht="11.25" customHeight="1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20"/>
      <c r="N17" s="20"/>
      <c r="O17" s="20"/>
      <c r="P17" s="20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</row>
    <row r="18" spans="2:47" ht="11.25" customHeight="1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10"/>
    </row>
    <row r="19" spans="2:47" ht="11.25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10"/>
    </row>
    <row r="20" spans="2:47" ht="11.25" customHeight="1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52">
        <v>0.6</v>
      </c>
      <c r="R20" s="52"/>
      <c r="S20" s="9" t="s">
        <v>4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10"/>
    </row>
    <row r="21" spans="2:47" ht="11.25" customHeight="1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10"/>
    </row>
    <row r="22" spans="2:47" ht="11.25" customHeight="1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10"/>
    </row>
    <row r="23" spans="2:47" ht="11.25" customHeight="1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52">
        <v>0.5</v>
      </c>
      <c r="O23" s="52"/>
      <c r="P23" s="9" t="s">
        <v>4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10"/>
    </row>
    <row r="24" spans="2:47" ht="11.25" customHeight="1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0"/>
    </row>
    <row r="25" spans="2:47" ht="11.25" customHeight="1" thickBot="1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4"/>
    </row>
    <row r="26" spans="2:47" ht="11.25" customHeight="1" thickTop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7"/>
    </row>
    <row r="27" spans="2:47" ht="11.25" customHeight="1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4" t="s"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</row>
    <row r="28" spans="2:47" ht="11.25" customHeight="1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4" t="s">
        <v>55</v>
      </c>
      <c r="W28" s="9"/>
      <c r="X28" s="47" t="s">
        <v>71</v>
      </c>
      <c r="Y28" s="50">
        <v>35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</row>
    <row r="29" spans="2:47" ht="11.25" customHeight="1" thickBot="1">
      <c r="B29" s="8"/>
      <c r="C29" s="9"/>
      <c r="D29" s="9"/>
      <c r="E29" s="9"/>
      <c r="F29" s="9"/>
      <c r="G29" s="9"/>
      <c r="H29" s="9"/>
      <c r="I29" s="9" t="s">
        <v>1</v>
      </c>
      <c r="J29" s="52">
        <v>35</v>
      </c>
      <c r="K29" s="52"/>
      <c r="L29" s="9" t="s">
        <v>2</v>
      </c>
      <c r="M29" s="9"/>
      <c r="N29" s="9"/>
      <c r="O29" s="9"/>
      <c r="P29" s="9"/>
      <c r="Q29" s="9"/>
      <c r="R29" s="9"/>
      <c r="S29" s="9"/>
      <c r="T29" s="11" t="s">
        <v>54</v>
      </c>
      <c r="U29" s="9"/>
      <c r="V29" s="9"/>
      <c r="W29" s="9"/>
      <c r="X29" s="9"/>
      <c r="Y29" s="9"/>
      <c r="Z29" s="9"/>
      <c r="AA29" s="9"/>
      <c r="AB29" s="9"/>
      <c r="AC29" s="9"/>
      <c r="AL29" s="9"/>
      <c r="AM29" s="9"/>
      <c r="AN29" s="9"/>
      <c r="AO29" s="9"/>
      <c r="AP29" s="9"/>
      <c r="AQ29" s="9"/>
      <c r="AR29" s="9"/>
      <c r="AS29" s="9"/>
      <c r="AT29" s="9"/>
      <c r="AU29" s="10"/>
    </row>
    <row r="30" spans="2:47" ht="11.25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25"/>
      <c r="O30" s="9"/>
      <c r="P30" s="9"/>
      <c r="Q30" s="53" t="s">
        <v>4</v>
      </c>
      <c r="R30" s="9"/>
      <c r="S30" s="9"/>
      <c r="T30" s="43" t="s">
        <v>68</v>
      </c>
      <c r="U30" s="43"/>
      <c r="V30" s="45"/>
      <c r="W30" s="45"/>
      <c r="X30" s="45"/>
      <c r="Y30" s="45"/>
      <c r="Z30" s="45"/>
      <c r="AA30" s="45"/>
      <c r="AB30" s="45"/>
      <c r="AC30" s="61">
        <v>3250</v>
      </c>
      <c r="AD30" s="61"/>
      <c r="AE30" s="45" t="s">
        <v>72</v>
      </c>
      <c r="AF30" s="45"/>
      <c r="AG30" s="45">
        <f>+Y28</f>
        <v>35</v>
      </c>
      <c r="AH30" s="45" t="s">
        <v>69</v>
      </c>
      <c r="AI30" s="61">
        <v>14000</v>
      </c>
      <c r="AJ30" s="61"/>
      <c r="AK30" s="61"/>
      <c r="AL30" s="46" t="s">
        <v>15</v>
      </c>
      <c r="AM30" s="59">
        <f>+AC30*SQRT(AG30)+AI30</f>
        <v>33227.259295073753</v>
      </c>
      <c r="AN30" s="59"/>
      <c r="AO30" s="59"/>
      <c r="AP30" s="44" t="s">
        <v>70</v>
      </c>
      <c r="AQ30" s="9"/>
      <c r="AR30" s="9"/>
      <c r="AS30" s="9"/>
      <c r="AT30" s="9"/>
      <c r="AU30" s="10"/>
    </row>
    <row r="31" spans="2:47" ht="11.25" customHeight="1"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6"/>
      <c r="O31" s="9"/>
      <c r="P31" s="9"/>
      <c r="Q31" s="53"/>
      <c r="R31" s="9"/>
      <c r="S31" s="9"/>
      <c r="T31" s="43" t="s">
        <v>73</v>
      </c>
      <c r="V31" s="60">
        <f>+AM30/10</f>
        <v>3322.7259295073754</v>
      </c>
      <c r="W31" s="60"/>
      <c r="X31" s="60"/>
      <c r="Y31" s="2" t="s">
        <v>64</v>
      </c>
      <c r="AQ31" s="9"/>
      <c r="AR31" s="9"/>
      <c r="AS31" s="9"/>
      <c r="AT31" s="9"/>
      <c r="AU31" s="10"/>
    </row>
    <row r="32" spans="2:47" ht="11.25" customHeight="1"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26"/>
      <c r="O32" s="9"/>
      <c r="P32" s="9"/>
      <c r="Q32" s="55">
        <v>5.65</v>
      </c>
      <c r="R32" s="9"/>
      <c r="S32" s="9"/>
      <c r="T32" s="11" t="s">
        <v>23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10"/>
    </row>
    <row r="33" spans="2:47" ht="11.25" customHeight="1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6"/>
      <c r="O33" s="9"/>
      <c r="P33" s="9"/>
      <c r="Q33" s="55"/>
      <c r="R33" s="9"/>
      <c r="S33" s="9"/>
      <c r="T33" s="9" t="s">
        <v>14</v>
      </c>
      <c r="U33" s="54">
        <f>+P41*10</f>
        <v>6</v>
      </c>
      <c r="V33" s="54"/>
      <c r="W33" s="17" t="s">
        <v>7</v>
      </c>
      <c r="X33" s="54">
        <f>+M45*10</f>
        <v>5</v>
      </c>
      <c r="Y33" s="54"/>
      <c r="Z33" s="9" t="s">
        <v>16</v>
      </c>
      <c r="AA33" s="9">
        <v>12</v>
      </c>
      <c r="AB33" s="17" t="s">
        <v>15</v>
      </c>
      <c r="AC33" s="54">
        <f>+U33*X33^3/AA33</f>
        <v>62.5</v>
      </c>
      <c r="AD33" s="54"/>
      <c r="AE33" s="9" t="s">
        <v>17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</row>
    <row r="34" spans="2:47" ht="11.25" customHeight="1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6"/>
      <c r="O34" s="9"/>
      <c r="P34" s="9"/>
      <c r="Q34" s="55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</row>
    <row r="35" spans="2:47" ht="11.25" customHeight="1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26"/>
      <c r="O35" s="9"/>
      <c r="P35" s="9"/>
      <c r="Q35" s="53" t="s">
        <v>3</v>
      </c>
      <c r="R35" s="9"/>
      <c r="S35" s="9"/>
      <c r="T35" s="11" t="s">
        <v>10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</row>
    <row r="36" spans="2:47" ht="11.25" customHeight="1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26"/>
      <c r="O36" s="9"/>
      <c r="P36" s="9"/>
      <c r="Q36" s="53"/>
      <c r="R36" s="9"/>
      <c r="S36" s="9"/>
      <c r="T36" s="9" t="s">
        <v>18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Q36" s="9"/>
      <c r="AR36" s="9"/>
      <c r="AS36" s="9"/>
      <c r="AT36" s="9"/>
      <c r="AU36" s="10"/>
    </row>
    <row r="37" spans="2:47" ht="11.25" customHeight="1" thickBot="1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6"/>
      <c r="O37" s="9"/>
      <c r="P37" s="9"/>
      <c r="Q37" s="9"/>
      <c r="R37" s="9"/>
      <c r="S37" s="9"/>
      <c r="T37" s="9" t="s">
        <v>5</v>
      </c>
      <c r="U37" s="54">
        <f>+J29</f>
        <v>35</v>
      </c>
      <c r="V37" s="54"/>
      <c r="W37" s="17" t="s">
        <v>7</v>
      </c>
      <c r="X37" s="54">
        <f>+Q32*100</f>
        <v>565</v>
      </c>
      <c r="Y37" s="54"/>
      <c r="Z37" s="27" t="s">
        <v>19</v>
      </c>
      <c r="AA37" s="9"/>
      <c r="AB37" s="9">
        <v>3</v>
      </c>
      <c r="AC37" s="17" t="s">
        <v>7</v>
      </c>
      <c r="AD37" s="54">
        <f>+V31</f>
        <v>3322.7259295073754</v>
      </c>
      <c r="AE37" s="54"/>
      <c r="AF37" s="54"/>
      <c r="AG37" s="17" t="s">
        <v>7</v>
      </c>
      <c r="AH37" s="54">
        <f>+AC33</f>
        <v>62.5</v>
      </c>
      <c r="AI37" s="54"/>
      <c r="AJ37" s="17" t="s">
        <v>7</v>
      </c>
      <c r="AK37" s="54">
        <v>10000</v>
      </c>
      <c r="AL37" s="54"/>
      <c r="AM37" s="9" t="s">
        <v>9</v>
      </c>
      <c r="AN37" s="54">
        <f>+U37*X37^3/(AB37*AD37*AH37*AK37)</f>
        <v>1.0132522928744288</v>
      </c>
      <c r="AO37" s="54"/>
      <c r="AP37" s="54"/>
      <c r="AQ37" s="9" t="s">
        <v>52</v>
      </c>
      <c r="AR37" s="9"/>
      <c r="AS37" s="9"/>
      <c r="AT37" s="9"/>
      <c r="AU37" s="10"/>
    </row>
    <row r="38" spans="2:47" ht="11.25" customHeight="1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20"/>
      <c r="N38" s="20"/>
      <c r="O38" s="20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</row>
    <row r="39" spans="2:47" ht="11.25" customHeight="1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1" t="s">
        <v>11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</row>
    <row r="40" spans="2:47" ht="11.25" customHeight="1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 t="s">
        <v>20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L40" s="9"/>
      <c r="AM40" s="9"/>
      <c r="AN40" s="9"/>
      <c r="AO40" s="9"/>
      <c r="AP40" s="9"/>
      <c r="AQ40" s="9"/>
      <c r="AR40" s="9"/>
      <c r="AS40" s="9"/>
      <c r="AT40" s="9"/>
      <c r="AU40" s="10"/>
    </row>
    <row r="41" spans="2:47" ht="11.25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52">
        <v>0.6</v>
      </c>
      <c r="Q41" s="52"/>
      <c r="R41" s="9" t="s">
        <v>4</v>
      </c>
      <c r="S41" s="9"/>
      <c r="T41" s="9" t="s">
        <v>13</v>
      </c>
      <c r="U41" s="9">
        <v>3</v>
      </c>
      <c r="V41" s="17" t="s">
        <v>7</v>
      </c>
      <c r="W41" s="54">
        <f>+V31</f>
        <v>3322.7259295073754</v>
      </c>
      <c r="X41" s="54"/>
      <c r="Y41" s="54"/>
      <c r="Z41" s="17" t="s">
        <v>7</v>
      </c>
      <c r="AA41" s="54">
        <f>+AC33</f>
        <v>62.5</v>
      </c>
      <c r="AB41" s="54"/>
      <c r="AC41" s="17" t="s">
        <v>7</v>
      </c>
      <c r="AD41" s="54">
        <v>10000</v>
      </c>
      <c r="AE41" s="54"/>
      <c r="AF41" s="9" t="s">
        <v>21</v>
      </c>
      <c r="AG41" s="54">
        <f>+Q32*100</f>
        <v>565</v>
      </c>
      <c r="AH41" s="54"/>
      <c r="AI41" s="9" t="s">
        <v>22</v>
      </c>
      <c r="AJ41" s="54">
        <f>U41*W41*AA41*AD41/AG41^3</f>
        <v>34.542236169740903</v>
      </c>
      <c r="AK41" s="54"/>
      <c r="AL41" s="54"/>
      <c r="AM41" s="9"/>
      <c r="AN41" s="9"/>
      <c r="AO41" s="9"/>
      <c r="AP41" s="9"/>
      <c r="AQ41" s="9"/>
      <c r="AR41" s="9"/>
      <c r="AS41" s="9"/>
      <c r="AT41" s="9"/>
      <c r="AU41" s="10"/>
    </row>
    <row r="42" spans="2:47" ht="11.25" customHeight="1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AL42" s="9"/>
      <c r="AM42" s="9"/>
      <c r="AN42" s="9"/>
      <c r="AO42" s="9"/>
      <c r="AP42" s="9"/>
      <c r="AQ42" s="9"/>
      <c r="AR42" s="9"/>
      <c r="AS42" s="9"/>
      <c r="AT42" s="9"/>
      <c r="AU42" s="10"/>
    </row>
    <row r="43" spans="2:47" ht="11.2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</row>
    <row r="44" spans="2:47" ht="11.2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</row>
    <row r="45" spans="2:47" ht="11.25" customHeight="1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52">
        <v>0.5</v>
      </c>
      <c r="N45" s="52"/>
      <c r="O45" s="9" t="s">
        <v>4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</row>
    <row r="46" spans="2:47" ht="11.25" customHeight="1" thickBo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</row>
    <row r="47" spans="2:47" ht="11.25" customHeight="1" thickTop="1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7"/>
    </row>
    <row r="48" spans="2:47" ht="11.25" customHeight="1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4" t="s">
        <v>0</v>
      </c>
      <c r="O48" s="9"/>
      <c r="P48" s="9"/>
      <c r="Q48" s="9"/>
      <c r="R48" s="9"/>
      <c r="S48" s="9"/>
      <c r="T48" s="4" t="s">
        <v>55</v>
      </c>
      <c r="W48" s="9"/>
      <c r="X48" s="47" t="s">
        <v>71</v>
      </c>
      <c r="Y48" s="50">
        <v>35</v>
      </c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</row>
    <row r="49" spans="2:47" ht="11.25" customHeight="1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1" t="s">
        <v>54</v>
      </c>
      <c r="U49" s="9"/>
      <c r="V49" s="9"/>
      <c r="W49" s="9"/>
      <c r="X49" s="9"/>
      <c r="Y49" s="9"/>
      <c r="Z49" s="9"/>
      <c r="AA49" s="9"/>
      <c r="AB49" s="9"/>
      <c r="AC49" s="9"/>
      <c r="AL49" s="9"/>
      <c r="AM49" s="9"/>
      <c r="AN49" s="9"/>
      <c r="AO49" s="9"/>
      <c r="AP49" s="9"/>
      <c r="AQ49" s="9"/>
      <c r="AR49" s="9"/>
      <c r="AS49" s="9"/>
      <c r="AT49" s="9"/>
      <c r="AU49" s="10"/>
    </row>
    <row r="50" spans="2:47" ht="11.25" customHeight="1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43" t="s">
        <v>68</v>
      </c>
      <c r="U50" s="43"/>
      <c r="V50" s="45"/>
      <c r="W50" s="45"/>
      <c r="X50" s="45"/>
      <c r="Y50" s="45"/>
      <c r="Z50" s="45"/>
      <c r="AA50" s="45"/>
      <c r="AB50" s="45"/>
      <c r="AC50" s="61">
        <v>3250</v>
      </c>
      <c r="AD50" s="61"/>
      <c r="AE50" s="45" t="s">
        <v>72</v>
      </c>
      <c r="AF50" s="45"/>
      <c r="AG50" s="45">
        <f>+Y48</f>
        <v>35</v>
      </c>
      <c r="AH50" s="45" t="s">
        <v>69</v>
      </c>
      <c r="AI50" s="61">
        <v>14000</v>
      </c>
      <c r="AJ50" s="61"/>
      <c r="AK50" s="61"/>
      <c r="AL50" s="46" t="s">
        <v>15</v>
      </c>
      <c r="AM50" s="59">
        <f>+AC50*SQRT(AG50)+AI50</f>
        <v>33227.259295073753</v>
      </c>
      <c r="AN50" s="59"/>
      <c r="AO50" s="59"/>
      <c r="AP50" s="44" t="s">
        <v>70</v>
      </c>
      <c r="AQ50" s="9"/>
      <c r="AR50" s="9"/>
      <c r="AS50" s="9"/>
      <c r="AT50" s="9"/>
      <c r="AU50" s="10"/>
    </row>
    <row r="51" spans="2:47" ht="11.25" customHeight="1" thickBot="1">
      <c r="B51" s="8"/>
      <c r="C51" s="9"/>
      <c r="D51" s="9"/>
      <c r="E51" s="9"/>
      <c r="F51" s="9"/>
      <c r="G51" s="9"/>
      <c r="H51" s="9" t="s">
        <v>1</v>
      </c>
      <c r="I51" s="52">
        <v>35</v>
      </c>
      <c r="J51" s="52"/>
      <c r="K51" s="9" t="s">
        <v>2</v>
      </c>
      <c r="L51" s="28"/>
      <c r="M51" s="28"/>
      <c r="N51" s="28"/>
      <c r="O51" s="28"/>
      <c r="P51" s="28"/>
      <c r="Q51" s="9"/>
      <c r="R51" s="9"/>
      <c r="S51" s="9"/>
      <c r="T51" s="43" t="s">
        <v>73</v>
      </c>
      <c r="V51" s="60">
        <f>+AM50/10</f>
        <v>3322.7259295073754</v>
      </c>
      <c r="W51" s="60"/>
      <c r="X51" s="60"/>
      <c r="Y51" s="2" t="s">
        <v>64</v>
      </c>
      <c r="AQ51" s="9"/>
      <c r="AR51" s="9"/>
      <c r="AS51" s="9"/>
      <c r="AT51" s="9"/>
      <c r="AU51" s="10"/>
    </row>
    <row r="52" spans="2:47" ht="11.25" customHeight="1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25"/>
      <c r="N52" s="9"/>
      <c r="O52" s="9"/>
      <c r="P52" s="9"/>
      <c r="Q52" s="9"/>
      <c r="R52" s="53" t="s">
        <v>4</v>
      </c>
      <c r="S52" s="9"/>
      <c r="T52" s="11" t="s">
        <v>23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</row>
    <row r="53" spans="2:47" ht="11.25" customHeight="1"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26"/>
      <c r="N53" s="9"/>
      <c r="O53" s="9"/>
      <c r="P53" s="9"/>
      <c r="Q53" s="9"/>
      <c r="R53" s="53"/>
      <c r="S53" s="9"/>
      <c r="T53" s="9" t="s">
        <v>14</v>
      </c>
      <c r="U53" s="54">
        <f>+O64*10</f>
        <v>6</v>
      </c>
      <c r="V53" s="54"/>
      <c r="W53" s="17" t="s">
        <v>7</v>
      </c>
      <c r="X53" s="54">
        <f>+L68*10</f>
        <v>5</v>
      </c>
      <c r="Y53" s="54"/>
      <c r="Z53" s="9" t="s">
        <v>16</v>
      </c>
      <c r="AA53" s="9">
        <v>12</v>
      </c>
      <c r="AB53" s="17" t="s">
        <v>15</v>
      </c>
      <c r="AC53" s="54">
        <f>+U53*X53^3/AA53</f>
        <v>62.5</v>
      </c>
      <c r="AD53" s="54"/>
      <c r="AE53" s="9" t="s">
        <v>17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</row>
    <row r="54" spans="2:47" ht="11.25" customHeight="1"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26"/>
      <c r="N54" s="9"/>
      <c r="O54" s="9"/>
      <c r="P54" s="9"/>
      <c r="Q54" s="9"/>
      <c r="R54" s="55">
        <v>5.65</v>
      </c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</row>
    <row r="55" spans="2:47" ht="11.25" customHeight="1"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26"/>
      <c r="N55" s="9"/>
      <c r="O55" s="9"/>
      <c r="P55" s="9"/>
      <c r="Q55" s="9"/>
      <c r="R55" s="55"/>
      <c r="S55" s="9"/>
      <c r="T55" s="11" t="s">
        <v>10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10"/>
    </row>
    <row r="56" spans="2:47" ht="11.25" customHeight="1"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26"/>
      <c r="N56" s="9"/>
      <c r="O56" s="9"/>
      <c r="P56" s="9"/>
      <c r="Q56" s="9"/>
      <c r="R56" s="55"/>
      <c r="S56" s="9"/>
      <c r="T56" s="9" t="s">
        <v>24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P56" s="9"/>
      <c r="AQ56" s="9"/>
      <c r="AR56" s="9"/>
      <c r="AS56" s="9"/>
      <c r="AT56" s="9"/>
      <c r="AU56" s="10"/>
    </row>
    <row r="57" spans="2:47" ht="11.25" customHeight="1"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26"/>
      <c r="N57" s="9"/>
      <c r="O57" s="9"/>
      <c r="P57" s="9"/>
      <c r="Q57" s="9"/>
      <c r="R57" s="53" t="s">
        <v>3</v>
      </c>
      <c r="S57" s="9"/>
      <c r="T57" s="9" t="s">
        <v>5</v>
      </c>
      <c r="U57" s="54">
        <f>+I51</f>
        <v>35</v>
      </c>
      <c r="V57" s="54"/>
      <c r="W57" s="17" t="s">
        <v>7</v>
      </c>
      <c r="X57" s="54">
        <f>+R54*100</f>
        <v>565</v>
      </c>
      <c r="Y57" s="54"/>
      <c r="Z57" s="27" t="s">
        <v>33</v>
      </c>
      <c r="AA57" s="9"/>
      <c r="AB57" s="9">
        <v>12</v>
      </c>
      <c r="AC57" s="17" t="s">
        <v>7</v>
      </c>
      <c r="AD57" s="54">
        <f>+V51</f>
        <v>3322.7259295073754</v>
      </c>
      <c r="AE57" s="54"/>
      <c r="AF57" s="54"/>
      <c r="AG57" s="17" t="s">
        <v>7</v>
      </c>
      <c r="AH57" s="54">
        <f>+AC53</f>
        <v>62.5</v>
      </c>
      <c r="AI57" s="54"/>
      <c r="AJ57" s="17" t="s">
        <v>7</v>
      </c>
      <c r="AK57" s="54">
        <v>10000</v>
      </c>
      <c r="AL57" s="54"/>
      <c r="AM57" s="9" t="s">
        <v>9</v>
      </c>
      <c r="AN57" s="54">
        <f>+U57*X57^3/(AB57*AD57*AH57*AK57)</f>
        <v>0.25331307321860719</v>
      </c>
      <c r="AO57" s="54"/>
      <c r="AP57" s="54"/>
      <c r="AQ57" s="9" t="s">
        <v>52</v>
      </c>
      <c r="AR57" s="9"/>
      <c r="AS57" s="9"/>
      <c r="AT57" s="9"/>
      <c r="AU57" s="10"/>
    </row>
    <row r="58" spans="2:47" ht="11.25" customHeight="1"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26"/>
      <c r="N58" s="9"/>
      <c r="O58" s="9"/>
      <c r="P58" s="9"/>
      <c r="Q58" s="9"/>
      <c r="R58" s="53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0"/>
    </row>
    <row r="59" spans="2:47" ht="11.25" customHeight="1" thickBot="1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29"/>
      <c r="N59" s="9"/>
      <c r="O59" s="9"/>
      <c r="P59" s="9"/>
      <c r="Q59" s="9"/>
      <c r="R59" s="9"/>
      <c r="S59" s="9"/>
      <c r="T59" s="11" t="s">
        <v>11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</row>
    <row r="60" spans="2:47" ht="11.25" customHeight="1">
      <c r="B60" s="8"/>
      <c r="C60" s="9"/>
      <c r="D60" s="9"/>
      <c r="E60" s="9"/>
      <c r="F60" s="9"/>
      <c r="G60" s="9"/>
      <c r="H60" s="9"/>
      <c r="I60" s="9"/>
      <c r="J60" s="9"/>
      <c r="K60" s="9"/>
      <c r="L60" s="20"/>
      <c r="M60" s="20"/>
      <c r="N60" s="20"/>
      <c r="O60" s="9"/>
      <c r="P60" s="9"/>
      <c r="Q60" s="9"/>
      <c r="R60" s="9"/>
      <c r="S60" s="9"/>
      <c r="T60" s="9" t="s">
        <v>25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10"/>
    </row>
    <row r="61" spans="2:47" ht="11.25" customHeight="1"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 t="s">
        <v>13</v>
      </c>
      <c r="U61" s="9">
        <v>12</v>
      </c>
      <c r="V61" s="17" t="s">
        <v>7</v>
      </c>
      <c r="W61" s="54">
        <f>+V51</f>
        <v>3322.7259295073754</v>
      </c>
      <c r="X61" s="54"/>
      <c r="Y61" s="54"/>
      <c r="Z61" s="17" t="s">
        <v>7</v>
      </c>
      <c r="AA61" s="54">
        <f>+AC53</f>
        <v>62.5</v>
      </c>
      <c r="AB61" s="54"/>
      <c r="AC61" s="17" t="s">
        <v>7</v>
      </c>
      <c r="AD61" s="54">
        <v>10000</v>
      </c>
      <c r="AE61" s="54"/>
      <c r="AF61" s="9" t="s">
        <v>21</v>
      </c>
      <c r="AG61" s="54">
        <f>+R54*100</f>
        <v>565</v>
      </c>
      <c r="AH61" s="54"/>
      <c r="AI61" s="9" t="s">
        <v>22</v>
      </c>
      <c r="AJ61" s="54">
        <f>U61*W61*AA61*AD61/AG61^3</f>
        <v>138.16894467896361</v>
      </c>
      <c r="AK61" s="54"/>
      <c r="AL61" s="54"/>
      <c r="AM61" s="9"/>
      <c r="AN61" s="9"/>
      <c r="AO61" s="9"/>
      <c r="AP61" s="9"/>
      <c r="AQ61" s="9"/>
      <c r="AR61" s="9"/>
      <c r="AS61" s="9"/>
      <c r="AT61" s="9"/>
      <c r="AU61" s="10"/>
    </row>
    <row r="62" spans="2:47" ht="11.25" customHeight="1"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AR62" s="9"/>
      <c r="AS62" s="9"/>
      <c r="AT62" s="9"/>
      <c r="AU62" s="10"/>
    </row>
    <row r="63" spans="2:47" ht="11.25" customHeight="1"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AR63" s="9"/>
      <c r="AS63" s="9"/>
      <c r="AT63" s="9"/>
      <c r="AU63" s="10"/>
    </row>
    <row r="64" spans="2:47" ht="11.25" customHeight="1"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52">
        <v>0.6</v>
      </c>
      <c r="P64" s="52"/>
      <c r="Q64" s="9" t="s">
        <v>4</v>
      </c>
      <c r="R64" s="9"/>
      <c r="S64" s="9"/>
      <c r="AR64" s="9"/>
      <c r="AS64" s="9"/>
      <c r="AT64" s="9"/>
      <c r="AU64" s="10"/>
    </row>
    <row r="65" spans="2:47" ht="11.25" customHeight="1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10"/>
    </row>
    <row r="66" spans="2:47" ht="11.25" customHeight="1"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10"/>
    </row>
    <row r="67" spans="2:47" ht="11.25" customHeight="1"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10"/>
    </row>
    <row r="68" spans="2:47" ht="11.25" customHeight="1">
      <c r="B68" s="8"/>
      <c r="C68" s="9"/>
      <c r="D68" s="9"/>
      <c r="E68" s="9"/>
      <c r="F68" s="9"/>
      <c r="G68" s="9"/>
      <c r="H68" s="9"/>
      <c r="I68" s="9"/>
      <c r="J68" s="9"/>
      <c r="K68" s="9"/>
      <c r="L68" s="52">
        <v>0.5</v>
      </c>
      <c r="M68" s="52"/>
      <c r="N68" s="9" t="s">
        <v>4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10"/>
    </row>
    <row r="69" spans="2:47" ht="11.25" customHeight="1" thickBot="1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4"/>
    </row>
    <row r="70" spans="2:47" ht="11.25" customHeight="1" thickTop="1">
      <c r="B70" s="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7"/>
    </row>
    <row r="71" spans="2:47" ht="11.25" customHeight="1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4" t="s">
        <v>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10"/>
    </row>
    <row r="72" spans="2:47" ht="11.25" customHeight="1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4" t="s">
        <v>55</v>
      </c>
      <c r="W72" s="9"/>
      <c r="X72" s="47" t="s">
        <v>71</v>
      </c>
      <c r="Y72" s="50">
        <v>35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10"/>
    </row>
    <row r="73" spans="2:47" ht="11.25" customHeight="1" thickBot="1"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1" t="s">
        <v>54</v>
      </c>
      <c r="U73" s="9"/>
      <c r="V73" s="9"/>
      <c r="W73" s="9"/>
      <c r="X73" s="9"/>
      <c r="Y73" s="9"/>
      <c r="Z73" s="9"/>
      <c r="AA73" s="9"/>
      <c r="AB73" s="9"/>
      <c r="AC73" s="9"/>
      <c r="AL73" s="9"/>
      <c r="AM73" s="9"/>
      <c r="AN73" s="9"/>
      <c r="AO73" s="9"/>
      <c r="AP73" s="9"/>
      <c r="AQ73" s="9"/>
      <c r="AR73" s="9"/>
      <c r="AS73" s="9"/>
      <c r="AT73" s="9"/>
      <c r="AU73" s="10"/>
    </row>
    <row r="74" spans="2:47" ht="11.25" customHeight="1">
      <c r="B74" s="8"/>
      <c r="C74" s="9"/>
      <c r="D74" s="9"/>
      <c r="E74" s="9"/>
      <c r="F74" s="9"/>
      <c r="G74" s="9"/>
      <c r="H74" s="9"/>
      <c r="I74" s="9"/>
      <c r="J74" s="9"/>
      <c r="K74" s="53" t="s">
        <v>28</v>
      </c>
      <c r="L74" s="9"/>
      <c r="M74" s="9"/>
      <c r="N74" s="25"/>
      <c r="O74" s="9"/>
      <c r="P74" s="9"/>
      <c r="Q74" s="53" t="s">
        <v>4</v>
      </c>
      <c r="R74" s="9"/>
      <c r="S74" s="9"/>
      <c r="T74" s="43" t="s">
        <v>68</v>
      </c>
      <c r="U74" s="43"/>
      <c r="V74" s="45"/>
      <c r="W74" s="45"/>
      <c r="X74" s="45"/>
      <c r="Y74" s="45"/>
      <c r="Z74" s="45"/>
      <c r="AA74" s="45"/>
      <c r="AB74" s="45"/>
      <c r="AC74" s="61">
        <v>3250</v>
      </c>
      <c r="AD74" s="61"/>
      <c r="AE74" s="45" t="s">
        <v>72</v>
      </c>
      <c r="AF74" s="45"/>
      <c r="AG74" s="45">
        <f>+Y72</f>
        <v>35</v>
      </c>
      <c r="AH74" s="45" t="s">
        <v>69</v>
      </c>
      <c r="AI74" s="61">
        <v>14000</v>
      </c>
      <c r="AJ74" s="61"/>
      <c r="AK74" s="61"/>
      <c r="AL74" s="46" t="s">
        <v>15</v>
      </c>
      <c r="AM74" s="59">
        <f>+AC74*SQRT(AG74)+AI74</f>
        <v>33227.259295073753</v>
      </c>
      <c r="AN74" s="59"/>
      <c r="AO74" s="59"/>
      <c r="AP74" s="44" t="s">
        <v>70</v>
      </c>
      <c r="AQ74" s="9"/>
      <c r="AR74" s="9"/>
      <c r="AS74" s="9"/>
      <c r="AT74" s="9"/>
      <c r="AU74" s="10"/>
    </row>
    <row r="75" spans="2:47" ht="11.25" customHeight="1">
      <c r="B75" s="8"/>
      <c r="C75" s="9"/>
      <c r="D75" s="9"/>
      <c r="E75" s="9"/>
      <c r="F75" s="9"/>
      <c r="G75" s="9"/>
      <c r="H75" s="9"/>
      <c r="I75" s="9"/>
      <c r="J75" s="9"/>
      <c r="K75" s="53"/>
      <c r="L75" s="9"/>
      <c r="M75" s="9"/>
      <c r="N75" s="26"/>
      <c r="O75" s="9"/>
      <c r="P75" s="9"/>
      <c r="Q75" s="53"/>
      <c r="R75" s="9"/>
      <c r="S75" s="9"/>
      <c r="T75" s="43" t="s">
        <v>73</v>
      </c>
      <c r="V75" s="60">
        <f>+AM74/10</f>
        <v>3322.7259295073754</v>
      </c>
      <c r="W75" s="60"/>
      <c r="X75" s="60"/>
      <c r="Y75" s="2" t="s">
        <v>64</v>
      </c>
      <c r="AQ75" s="9"/>
      <c r="AR75" s="9"/>
      <c r="AS75" s="9"/>
      <c r="AT75" s="9"/>
      <c r="AU75" s="10"/>
    </row>
    <row r="76" spans="2:47" ht="11.25" customHeight="1">
      <c r="B76" s="8"/>
      <c r="C76" s="9"/>
      <c r="D76" s="9"/>
      <c r="E76" s="9"/>
      <c r="F76" s="9"/>
      <c r="G76" s="9"/>
      <c r="H76" s="9"/>
      <c r="I76" s="9"/>
      <c r="J76" s="9"/>
      <c r="K76" s="53"/>
      <c r="L76" s="9"/>
      <c r="M76" s="9"/>
      <c r="N76" s="26"/>
      <c r="O76" s="9"/>
      <c r="P76" s="9"/>
      <c r="Q76" s="55">
        <v>5.65</v>
      </c>
      <c r="R76" s="9"/>
      <c r="S76" s="9"/>
      <c r="T76" s="11" t="s">
        <v>23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10"/>
    </row>
    <row r="77" spans="2:47" ht="11.25" customHeight="1">
      <c r="B77" s="8"/>
      <c r="C77" s="9"/>
      <c r="D77" s="9"/>
      <c r="E77" s="9"/>
      <c r="F77" s="9"/>
      <c r="G77" s="9"/>
      <c r="H77" s="9"/>
      <c r="I77" s="9"/>
      <c r="J77" s="9"/>
      <c r="K77" s="55">
        <v>15</v>
      </c>
      <c r="L77" s="9"/>
      <c r="M77" s="9"/>
      <c r="N77" s="26"/>
      <c r="O77" s="9"/>
      <c r="P77" s="9"/>
      <c r="Q77" s="55"/>
      <c r="R77" s="9"/>
      <c r="S77" s="9"/>
      <c r="T77" s="9" t="s">
        <v>14</v>
      </c>
      <c r="U77" s="54">
        <f>+P85*10</f>
        <v>6</v>
      </c>
      <c r="V77" s="54"/>
      <c r="W77" s="17" t="s">
        <v>7</v>
      </c>
      <c r="X77" s="54">
        <f>+M89*10</f>
        <v>5</v>
      </c>
      <c r="Y77" s="54"/>
      <c r="Z77" s="9" t="s">
        <v>16</v>
      </c>
      <c r="AA77" s="9">
        <v>12</v>
      </c>
      <c r="AB77" s="17" t="s">
        <v>15</v>
      </c>
      <c r="AC77" s="54">
        <f>+U77*X77^3/AA77</f>
        <v>62.5</v>
      </c>
      <c r="AD77" s="54"/>
      <c r="AE77" s="9" t="s">
        <v>17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10"/>
    </row>
    <row r="78" spans="2:47" ht="11.25" customHeight="1">
      <c r="B78" s="8"/>
      <c r="C78" s="9"/>
      <c r="D78" s="9"/>
      <c r="E78" s="9"/>
      <c r="F78" s="9"/>
      <c r="G78" s="9"/>
      <c r="H78" s="9"/>
      <c r="I78" s="9"/>
      <c r="J78" s="9"/>
      <c r="K78" s="55"/>
      <c r="L78" s="9"/>
      <c r="M78" s="9"/>
      <c r="N78" s="26"/>
      <c r="O78" s="9"/>
      <c r="P78" s="9"/>
      <c r="Q78" s="55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10"/>
    </row>
    <row r="79" spans="2:47" ht="11.25" customHeight="1">
      <c r="B79" s="8"/>
      <c r="C79" s="9"/>
      <c r="D79" s="9"/>
      <c r="E79" s="9"/>
      <c r="F79" s="9"/>
      <c r="G79" s="9"/>
      <c r="H79" s="9"/>
      <c r="I79" s="9"/>
      <c r="J79" s="9"/>
      <c r="K79" s="55"/>
      <c r="L79" s="9"/>
      <c r="M79" s="9"/>
      <c r="N79" s="26"/>
      <c r="O79" s="9"/>
      <c r="P79" s="9"/>
      <c r="Q79" s="53" t="s">
        <v>3</v>
      </c>
      <c r="R79" s="9"/>
      <c r="S79" s="9"/>
      <c r="T79" s="11" t="s">
        <v>10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10"/>
    </row>
    <row r="80" spans="2:47" ht="11.25" customHeight="1">
      <c r="B80" s="8"/>
      <c r="C80" s="9"/>
      <c r="D80" s="9"/>
      <c r="E80" s="9"/>
      <c r="F80" s="9"/>
      <c r="G80" s="9"/>
      <c r="H80" s="9"/>
      <c r="I80" s="9"/>
      <c r="J80" s="9"/>
      <c r="K80" s="53" t="s">
        <v>27</v>
      </c>
      <c r="L80" s="9"/>
      <c r="M80" s="9"/>
      <c r="N80" s="26"/>
      <c r="O80" s="9"/>
      <c r="P80" s="9"/>
      <c r="Q80" s="53"/>
      <c r="R80" s="9"/>
      <c r="S80" s="9"/>
      <c r="T80" s="9" t="s">
        <v>26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P80" s="9"/>
      <c r="AQ80" s="9"/>
      <c r="AR80" s="9"/>
      <c r="AS80" s="9"/>
      <c r="AT80" s="9"/>
      <c r="AU80" s="10"/>
    </row>
    <row r="81" spans="2:47" ht="11.25" customHeight="1" thickBot="1">
      <c r="B81" s="8"/>
      <c r="C81" s="9"/>
      <c r="D81" s="9"/>
      <c r="E81" s="9"/>
      <c r="F81" s="9"/>
      <c r="G81" s="9"/>
      <c r="H81" s="9"/>
      <c r="I81" s="9"/>
      <c r="J81" s="9"/>
      <c r="K81" s="53"/>
      <c r="L81" s="9"/>
      <c r="M81" s="9"/>
      <c r="N81" s="26"/>
      <c r="O81" s="9"/>
      <c r="P81" s="9"/>
      <c r="Q81" s="9"/>
      <c r="R81" s="9"/>
      <c r="S81" s="9"/>
      <c r="T81" s="9" t="s">
        <v>5</v>
      </c>
      <c r="U81" s="54">
        <f>+K77/100</f>
        <v>0.15</v>
      </c>
      <c r="V81" s="54"/>
      <c r="W81" s="17" t="s">
        <v>7</v>
      </c>
      <c r="X81" s="54">
        <f>+Q76*100</f>
        <v>565</v>
      </c>
      <c r="Y81" s="54"/>
      <c r="Z81" s="27" t="s">
        <v>19</v>
      </c>
      <c r="AA81" s="9"/>
      <c r="AB81" s="9">
        <v>8</v>
      </c>
      <c r="AC81" s="17" t="s">
        <v>7</v>
      </c>
      <c r="AD81" s="54">
        <f>+V75</f>
        <v>3322.7259295073754</v>
      </c>
      <c r="AE81" s="54"/>
      <c r="AF81" s="54"/>
      <c r="AG81" s="17" t="s">
        <v>7</v>
      </c>
      <c r="AH81" s="54">
        <f>+AC77</f>
        <v>62.5</v>
      </c>
      <c r="AI81" s="54"/>
      <c r="AJ81" s="17" t="s">
        <v>7</v>
      </c>
      <c r="AK81" s="54">
        <v>10000</v>
      </c>
      <c r="AL81" s="54"/>
      <c r="AM81" s="9" t="s">
        <v>9</v>
      </c>
      <c r="AN81" s="54">
        <f>+U81*X81^3/(AB81*AD81*AH81*AK81)</f>
        <v>1.6284411849767611E-3</v>
      </c>
      <c r="AO81" s="54"/>
      <c r="AP81" s="54"/>
      <c r="AQ81" s="9" t="s">
        <v>52</v>
      </c>
      <c r="AR81" s="9"/>
      <c r="AS81" s="9"/>
      <c r="AT81" s="9"/>
      <c r="AU81" s="10"/>
    </row>
    <row r="82" spans="2:47" ht="11.25" customHeight="1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20"/>
      <c r="N82" s="20"/>
      <c r="O82" s="20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P82" s="9"/>
      <c r="AQ82" s="9"/>
      <c r="AR82" s="9"/>
      <c r="AS82" s="9"/>
      <c r="AT82" s="9"/>
      <c r="AU82" s="10"/>
    </row>
    <row r="83" spans="2:47" ht="11.25" customHeight="1"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11" t="s">
        <v>11</v>
      </c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10"/>
    </row>
    <row r="84" spans="2:47" ht="11.25" customHeight="1"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 t="s">
        <v>29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10"/>
    </row>
    <row r="85" spans="2:47" ht="11.25" customHeight="1"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52">
        <v>0.6</v>
      </c>
      <c r="Q85" s="52"/>
      <c r="R85" s="9" t="s">
        <v>4</v>
      </c>
      <c r="S85" s="9"/>
      <c r="T85" s="9" t="s">
        <v>13</v>
      </c>
      <c r="U85" s="9">
        <v>8</v>
      </c>
      <c r="V85" s="17" t="s">
        <v>7</v>
      </c>
      <c r="W85" s="54">
        <f>+V75</f>
        <v>3322.7259295073754</v>
      </c>
      <c r="X85" s="54"/>
      <c r="Y85" s="54"/>
      <c r="Z85" s="17" t="s">
        <v>7</v>
      </c>
      <c r="AA85" s="54">
        <f>+AC77</f>
        <v>62.5</v>
      </c>
      <c r="AB85" s="54"/>
      <c r="AC85" s="17" t="s">
        <v>7</v>
      </c>
      <c r="AD85" s="54">
        <v>10000</v>
      </c>
      <c r="AE85" s="54"/>
      <c r="AF85" s="9" t="s">
        <v>21</v>
      </c>
      <c r="AG85" s="54">
        <f>+Q76*100</f>
        <v>565</v>
      </c>
      <c r="AH85" s="54"/>
      <c r="AI85" s="9" t="s">
        <v>22</v>
      </c>
      <c r="AJ85" s="54">
        <f>U85*W85*AA85*AD85/AG85^3</f>
        <v>92.112629785975727</v>
      </c>
      <c r="AK85" s="54"/>
      <c r="AL85" s="54"/>
      <c r="AM85" s="9"/>
      <c r="AN85" s="9"/>
      <c r="AO85" s="9"/>
      <c r="AP85" s="9"/>
      <c r="AQ85" s="9"/>
      <c r="AR85" s="9"/>
      <c r="AS85" s="9"/>
      <c r="AT85" s="9"/>
      <c r="AU85" s="10"/>
    </row>
    <row r="86" spans="2:47" ht="11.25" customHeight="1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10"/>
    </row>
    <row r="87" spans="2:47" ht="11.25" customHeight="1"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10"/>
    </row>
    <row r="88" spans="2:47" ht="11.25" customHeight="1"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10"/>
    </row>
    <row r="89" spans="2:47" ht="11.25" customHeight="1"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52">
        <v>0.5</v>
      </c>
      <c r="N89" s="52"/>
      <c r="O89" s="9" t="s">
        <v>4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10"/>
    </row>
    <row r="90" spans="2:47" ht="11.25" customHeight="1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10"/>
    </row>
    <row r="91" spans="2:47" ht="11.25" customHeight="1" thickBot="1"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4"/>
    </row>
    <row r="92" spans="2:47" ht="11.25" customHeight="1" thickTop="1"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7"/>
    </row>
    <row r="93" spans="2:47" ht="11.25" customHeight="1"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AU93" s="10"/>
    </row>
    <row r="94" spans="2:47" ht="11.25" customHeight="1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14" t="s">
        <v>0</v>
      </c>
      <c r="O94" s="9"/>
      <c r="P94" s="9"/>
      <c r="Q94" s="9"/>
      <c r="R94" s="9"/>
      <c r="S94" s="9"/>
      <c r="AU94" s="10"/>
    </row>
    <row r="95" spans="2:47" ht="11.25" customHeight="1" thickBot="1">
      <c r="B95" s="8" t="s">
        <v>1</v>
      </c>
      <c r="C95" s="52">
        <v>35</v>
      </c>
      <c r="D95" s="52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AU95" s="10"/>
    </row>
    <row r="96" spans="2:47" ht="11.25" customHeight="1" thickBot="1">
      <c r="B96" s="8"/>
      <c r="E96" s="9" t="s">
        <v>2</v>
      </c>
      <c r="F96" s="30"/>
      <c r="G96" s="31"/>
      <c r="H96" s="31"/>
      <c r="I96" s="31"/>
      <c r="J96" s="31"/>
      <c r="K96" s="31"/>
      <c r="L96" s="32"/>
      <c r="M96" s="33"/>
      <c r="N96" s="34"/>
      <c r="O96" s="35"/>
      <c r="P96" s="9"/>
      <c r="Q96" s="9"/>
      <c r="R96" s="9"/>
      <c r="S96" s="9"/>
      <c r="T96" s="4" t="s">
        <v>55</v>
      </c>
      <c r="W96" s="9"/>
      <c r="X96" s="47" t="s">
        <v>71</v>
      </c>
      <c r="Y96" s="50">
        <v>35</v>
      </c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U96" s="10"/>
    </row>
    <row r="97" spans="2:47" ht="11.25" customHeight="1">
      <c r="B97" s="8"/>
      <c r="C97" s="9"/>
      <c r="D97" s="9"/>
      <c r="E97" s="9"/>
      <c r="F97" s="12"/>
      <c r="G97" s="9"/>
      <c r="H97" s="9"/>
      <c r="I97" s="9"/>
      <c r="J97" s="9"/>
      <c r="K97" s="9"/>
      <c r="L97" s="13"/>
      <c r="M97" s="9"/>
      <c r="N97" s="9"/>
      <c r="O97" s="9"/>
      <c r="P97" s="9"/>
      <c r="Q97" s="53" t="s">
        <v>4</v>
      </c>
      <c r="R97" s="9"/>
      <c r="S97" s="9"/>
      <c r="T97" s="11" t="s">
        <v>54</v>
      </c>
      <c r="U97" s="9"/>
      <c r="V97" s="9"/>
      <c r="W97" s="9"/>
      <c r="X97" s="9"/>
      <c r="Y97" s="9"/>
      <c r="Z97" s="9"/>
      <c r="AA97" s="9"/>
      <c r="AB97" s="9"/>
      <c r="AC97" s="9"/>
      <c r="AL97" s="9"/>
      <c r="AM97" s="9"/>
      <c r="AN97" s="9"/>
      <c r="AO97" s="9"/>
      <c r="AP97" s="9"/>
      <c r="AQ97" s="9"/>
      <c r="AR97" s="9"/>
      <c r="AS97" s="9"/>
      <c r="AT97" s="9"/>
      <c r="AU97" s="10"/>
    </row>
    <row r="98" spans="2:47" ht="11.25" customHeight="1">
      <c r="B98" s="8"/>
      <c r="C98" s="9"/>
      <c r="D98" s="9"/>
      <c r="E98" s="9"/>
      <c r="F98" s="15"/>
      <c r="G98" s="9"/>
      <c r="H98" s="9"/>
      <c r="I98" s="9"/>
      <c r="J98" s="9"/>
      <c r="K98" s="9"/>
      <c r="L98" s="16"/>
      <c r="M98" s="9"/>
      <c r="N98" s="9"/>
      <c r="O98" s="9"/>
      <c r="P98" s="9"/>
      <c r="Q98" s="53"/>
      <c r="R98" s="9"/>
      <c r="S98" s="9"/>
      <c r="T98" s="43" t="s">
        <v>68</v>
      </c>
      <c r="U98" s="43"/>
      <c r="V98" s="45"/>
      <c r="W98" s="45"/>
      <c r="X98" s="45"/>
      <c r="Y98" s="45"/>
      <c r="Z98" s="45"/>
      <c r="AA98" s="45"/>
      <c r="AB98" s="45"/>
      <c r="AC98" s="61">
        <v>3250</v>
      </c>
      <c r="AD98" s="61"/>
      <c r="AE98" s="45" t="s">
        <v>72</v>
      </c>
      <c r="AF98" s="45"/>
      <c r="AG98" s="45">
        <f>+Y96</f>
        <v>35</v>
      </c>
      <c r="AH98" s="45" t="s">
        <v>69</v>
      </c>
      <c r="AI98" s="61">
        <v>14000</v>
      </c>
      <c r="AJ98" s="61"/>
      <c r="AK98" s="61"/>
      <c r="AL98" s="46" t="s">
        <v>15</v>
      </c>
      <c r="AM98" s="59">
        <f>+AC98*SQRT(AG98)+AI98</f>
        <v>33227.259295073753</v>
      </c>
      <c r="AN98" s="59"/>
      <c r="AO98" s="59"/>
      <c r="AP98" s="44" t="s">
        <v>70</v>
      </c>
      <c r="AQ98" s="9"/>
      <c r="AR98" s="9"/>
      <c r="AS98" s="9"/>
      <c r="AT98" s="9"/>
      <c r="AU98" s="10"/>
    </row>
    <row r="99" spans="2:47" ht="11.25" customHeight="1">
      <c r="B99" s="8"/>
      <c r="C99" s="9"/>
      <c r="D99" s="9"/>
      <c r="E99" s="9"/>
      <c r="F99" s="15"/>
      <c r="G99" s="9"/>
      <c r="H99" s="9"/>
      <c r="I99" s="9"/>
      <c r="J99" s="9"/>
      <c r="K99" s="9"/>
      <c r="L99" s="16"/>
      <c r="M99" s="9"/>
      <c r="N99" s="9"/>
      <c r="O99" s="9"/>
      <c r="P99" s="9"/>
      <c r="Q99" s="55">
        <v>5.65</v>
      </c>
      <c r="R99" s="9"/>
      <c r="S99" s="9"/>
      <c r="T99" s="43" t="s">
        <v>73</v>
      </c>
      <c r="V99" s="60">
        <f>+AM98/10</f>
        <v>3322.7259295073754</v>
      </c>
      <c r="W99" s="60"/>
      <c r="X99" s="60"/>
      <c r="Y99" s="2" t="s">
        <v>64</v>
      </c>
      <c r="AQ99" s="9"/>
      <c r="AR99" s="9"/>
      <c r="AS99" s="9"/>
      <c r="AT99" s="9"/>
      <c r="AU99" s="10"/>
    </row>
    <row r="100" spans="2:47" ht="11.25" customHeight="1">
      <c r="B100" s="8"/>
      <c r="C100" s="9"/>
      <c r="D100" s="9"/>
      <c r="E100" s="9" t="s">
        <v>66</v>
      </c>
      <c r="F100" s="15"/>
      <c r="G100" s="9"/>
      <c r="H100" s="9"/>
      <c r="I100" s="9"/>
      <c r="J100" s="9"/>
      <c r="K100" s="9"/>
      <c r="L100" s="16" t="s">
        <v>65</v>
      </c>
      <c r="M100" s="9"/>
      <c r="N100" s="9"/>
      <c r="O100" s="9"/>
      <c r="P100" s="9"/>
      <c r="Q100" s="55"/>
      <c r="R100" s="9"/>
      <c r="S100" s="9"/>
      <c r="T100" s="11" t="s">
        <v>23</v>
      </c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10"/>
    </row>
    <row r="101" spans="2:47" ht="11.25" customHeight="1">
      <c r="B101" s="8"/>
      <c r="C101" s="9"/>
      <c r="D101" s="9"/>
      <c r="E101" s="9"/>
      <c r="F101" s="15"/>
      <c r="G101" s="9"/>
      <c r="H101" s="9"/>
      <c r="I101" s="9"/>
      <c r="J101" s="9"/>
      <c r="K101" s="9"/>
      <c r="L101" s="16"/>
      <c r="M101" s="9"/>
      <c r="N101" s="9"/>
      <c r="O101" s="9"/>
      <c r="P101" s="9"/>
      <c r="Q101" s="55"/>
      <c r="R101" s="9"/>
      <c r="S101" s="9"/>
      <c r="T101" s="9" t="s">
        <v>30</v>
      </c>
      <c r="U101" s="54">
        <f>+H109*10</f>
        <v>6</v>
      </c>
      <c r="V101" s="54"/>
      <c r="W101" s="17" t="s">
        <v>7</v>
      </c>
      <c r="X101" s="54">
        <f>+E113*10</f>
        <v>5</v>
      </c>
      <c r="Y101" s="54"/>
      <c r="Z101" s="9" t="s">
        <v>16</v>
      </c>
      <c r="AA101" s="9">
        <v>12</v>
      </c>
      <c r="AB101" s="17" t="s">
        <v>15</v>
      </c>
      <c r="AC101" s="54">
        <f>+U101*X101^3/AA101</f>
        <v>62.5</v>
      </c>
      <c r="AD101" s="54"/>
      <c r="AE101" s="9" t="s">
        <v>17</v>
      </c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10"/>
    </row>
    <row r="102" spans="2:47" ht="11.25" customHeight="1">
      <c r="B102" s="8"/>
      <c r="C102" s="9"/>
      <c r="D102" s="9"/>
      <c r="E102" s="9"/>
      <c r="F102" s="15"/>
      <c r="G102" s="9"/>
      <c r="H102" s="9"/>
      <c r="I102" s="9"/>
      <c r="J102" s="9"/>
      <c r="K102" s="9"/>
      <c r="L102" s="16"/>
      <c r="M102" s="9"/>
      <c r="N102" s="9"/>
      <c r="O102" s="9"/>
      <c r="P102" s="9"/>
      <c r="Q102" s="53" t="s">
        <v>3</v>
      </c>
      <c r="R102" s="9"/>
      <c r="S102" s="9"/>
      <c r="T102" s="9" t="s">
        <v>31</v>
      </c>
      <c r="U102" s="54">
        <f>+O109*10</f>
        <v>6</v>
      </c>
      <c r="V102" s="54"/>
      <c r="W102" s="17" t="s">
        <v>7</v>
      </c>
      <c r="X102" s="54">
        <f>+L113*10</f>
        <v>5</v>
      </c>
      <c r="Y102" s="54"/>
      <c r="Z102" s="9" t="s">
        <v>16</v>
      </c>
      <c r="AA102" s="9">
        <v>12</v>
      </c>
      <c r="AB102" s="17" t="s">
        <v>15</v>
      </c>
      <c r="AC102" s="54">
        <f>+U102*X102^3/AA102</f>
        <v>62.5</v>
      </c>
      <c r="AD102" s="54"/>
      <c r="AE102" s="9" t="s">
        <v>17</v>
      </c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10"/>
    </row>
    <row r="103" spans="2:47" ht="11.25" customHeight="1">
      <c r="B103" s="8"/>
      <c r="C103" s="9"/>
      <c r="D103" s="9"/>
      <c r="E103" s="9"/>
      <c r="F103" s="15"/>
      <c r="G103" s="9"/>
      <c r="H103" s="9"/>
      <c r="I103" s="9"/>
      <c r="J103" s="9"/>
      <c r="K103" s="9"/>
      <c r="L103" s="16"/>
      <c r="M103" s="9"/>
      <c r="N103" s="9"/>
      <c r="O103" s="9"/>
      <c r="P103" s="9"/>
      <c r="Q103" s="53"/>
      <c r="R103" s="9"/>
      <c r="S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10"/>
    </row>
    <row r="104" spans="2:47" ht="11.25" customHeight="1" thickBot="1">
      <c r="B104" s="8"/>
      <c r="C104" s="9"/>
      <c r="D104" s="9"/>
      <c r="E104" s="9"/>
      <c r="F104" s="15"/>
      <c r="G104" s="9"/>
      <c r="H104" s="9"/>
      <c r="I104" s="9"/>
      <c r="J104" s="9"/>
      <c r="K104" s="9"/>
      <c r="L104" s="16"/>
      <c r="M104" s="9"/>
      <c r="N104" s="9"/>
      <c r="O104" s="9"/>
      <c r="P104" s="9"/>
      <c r="Q104" s="9"/>
      <c r="R104" s="9"/>
      <c r="S104" s="9"/>
      <c r="T104" s="11" t="s">
        <v>10</v>
      </c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10"/>
    </row>
    <row r="105" spans="2:47" ht="11.25" customHeight="1">
      <c r="B105" s="8"/>
      <c r="C105" s="9"/>
      <c r="D105" s="9"/>
      <c r="E105" s="20"/>
      <c r="F105" s="20"/>
      <c r="G105" s="9"/>
      <c r="H105" s="9"/>
      <c r="I105" s="9"/>
      <c r="J105" s="9"/>
      <c r="K105" s="9"/>
      <c r="L105" s="20"/>
      <c r="M105" s="20"/>
      <c r="N105" s="9"/>
      <c r="O105" s="9"/>
      <c r="P105" s="9"/>
      <c r="Q105" s="9"/>
      <c r="R105" s="9"/>
      <c r="S105" s="9"/>
      <c r="T105" s="9" t="s">
        <v>32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U105" s="10"/>
    </row>
    <row r="106" spans="2:47" ht="11.25" customHeight="1"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 t="s">
        <v>5</v>
      </c>
      <c r="U106" s="54">
        <f>C95</f>
        <v>35</v>
      </c>
      <c r="V106" s="54"/>
      <c r="W106" s="17" t="s">
        <v>7</v>
      </c>
      <c r="X106" s="54">
        <f>+Q99*100</f>
        <v>565</v>
      </c>
      <c r="Y106" s="54"/>
      <c r="Z106" s="27" t="s">
        <v>33</v>
      </c>
      <c r="AA106" s="9"/>
      <c r="AB106" s="9">
        <v>12</v>
      </c>
      <c r="AC106" s="17" t="s">
        <v>7</v>
      </c>
      <c r="AD106" s="54">
        <f>+V99</f>
        <v>3322.7259295073754</v>
      </c>
      <c r="AE106" s="54"/>
      <c r="AF106" s="54"/>
      <c r="AG106" s="9" t="s">
        <v>34</v>
      </c>
      <c r="AH106" s="54">
        <f>+AC101</f>
        <v>62.5</v>
      </c>
      <c r="AI106" s="54"/>
      <c r="AJ106" s="17" t="s">
        <v>35</v>
      </c>
      <c r="AK106" s="54">
        <f>+AC102</f>
        <v>62.5</v>
      </c>
      <c r="AL106" s="54"/>
      <c r="AM106" s="9" t="s">
        <v>36</v>
      </c>
      <c r="AN106" s="54">
        <v>10000</v>
      </c>
      <c r="AO106" s="54"/>
      <c r="AP106" s="9" t="s">
        <v>9</v>
      </c>
      <c r="AQ106" s="54">
        <f>+U106*X106^3/(AB106*AD106*(AH106+AK106)*AN106)</f>
        <v>0.12665653660930359</v>
      </c>
      <c r="AR106" s="54"/>
      <c r="AS106" s="54"/>
      <c r="AT106" s="9" t="s">
        <v>52</v>
      </c>
      <c r="AU106" s="10"/>
    </row>
    <row r="107" spans="2:47" ht="11.25" customHeight="1"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10"/>
    </row>
    <row r="108" spans="2:47" ht="11.25" customHeight="1"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11" t="s">
        <v>11</v>
      </c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10"/>
    </row>
    <row r="109" spans="2:47" ht="11.25" customHeight="1">
      <c r="B109" s="8"/>
      <c r="C109" s="9"/>
      <c r="D109" s="9"/>
      <c r="E109" s="9"/>
      <c r="F109" s="9"/>
      <c r="G109" s="9"/>
      <c r="H109" s="52">
        <v>0.6</v>
      </c>
      <c r="I109" s="52"/>
      <c r="J109" s="9" t="s">
        <v>4</v>
      </c>
      <c r="K109" s="9"/>
      <c r="L109" s="9"/>
      <c r="M109" s="9"/>
      <c r="N109" s="9"/>
      <c r="O109" s="52">
        <v>0.6</v>
      </c>
      <c r="P109" s="52"/>
      <c r="Q109" s="9" t="s">
        <v>4</v>
      </c>
      <c r="R109" s="9"/>
      <c r="S109" s="9"/>
      <c r="T109" s="9" t="s">
        <v>37</v>
      </c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10"/>
    </row>
    <row r="110" spans="2:47" ht="11.25" customHeight="1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 t="s">
        <v>13</v>
      </c>
      <c r="U110" s="9">
        <v>12</v>
      </c>
      <c r="V110" s="17" t="s">
        <v>7</v>
      </c>
      <c r="W110" s="54">
        <f>+V99</f>
        <v>3322.7259295073754</v>
      </c>
      <c r="X110" s="54"/>
      <c r="Y110" s="54"/>
      <c r="Z110" s="17" t="s">
        <v>34</v>
      </c>
      <c r="AA110" s="54">
        <f>+AC101</f>
        <v>62.5</v>
      </c>
      <c r="AB110" s="54"/>
      <c r="AC110" s="17" t="s">
        <v>35</v>
      </c>
      <c r="AD110" s="54">
        <f>+AC102</f>
        <v>62.5</v>
      </c>
      <c r="AE110" s="54"/>
      <c r="AF110" s="9" t="s">
        <v>36</v>
      </c>
      <c r="AG110" s="54">
        <v>10000</v>
      </c>
      <c r="AH110" s="54"/>
      <c r="AI110" s="9" t="s">
        <v>21</v>
      </c>
      <c r="AJ110" s="54">
        <f>+Q99*100</f>
        <v>565</v>
      </c>
      <c r="AK110" s="54"/>
      <c r="AL110" s="9" t="s">
        <v>22</v>
      </c>
      <c r="AM110" s="54">
        <f>U110*W110*(AA110+AD110)*AG110/AJ110^3</f>
        <v>276.33788935792722</v>
      </c>
      <c r="AN110" s="54"/>
      <c r="AO110" s="54"/>
      <c r="AP110" s="9"/>
      <c r="AQ110" s="9"/>
      <c r="AR110" s="9"/>
      <c r="AS110" s="9"/>
      <c r="AT110" s="9"/>
      <c r="AU110" s="10"/>
    </row>
    <row r="111" spans="2:47" ht="11.25" customHeight="1"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AN111" s="9"/>
      <c r="AO111" s="9"/>
      <c r="AP111" s="9"/>
      <c r="AQ111" s="9"/>
      <c r="AR111" s="9"/>
      <c r="AS111" s="9"/>
      <c r="AT111" s="9"/>
      <c r="AU111" s="10"/>
    </row>
    <row r="112" spans="2:47" ht="11.25" customHeight="1"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10"/>
    </row>
    <row r="113" spans="2:47" ht="11.25" customHeight="1">
      <c r="B113" s="8"/>
      <c r="C113" s="9"/>
      <c r="D113" s="9"/>
      <c r="E113" s="52">
        <v>0.5</v>
      </c>
      <c r="F113" s="52"/>
      <c r="G113" s="9" t="s">
        <v>4</v>
      </c>
      <c r="H113" s="9"/>
      <c r="I113" s="9"/>
      <c r="J113" s="9"/>
      <c r="K113" s="9"/>
      <c r="L113" s="52">
        <v>0.5</v>
      </c>
      <c r="M113" s="52"/>
      <c r="N113" s="9" t="s">
        <v>4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10"/>
    </row>
    <row r="114" spans="2:47" ht="11.25" customHeight="1" thickBot="1"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4"/>
    </row>
    <row r="115" spans="2:47" ht="11.25" customHeight="1" thickTop="1"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10"/>
    </row>
    <row r="116" spans="2:47" ht="11.25" customHeight="1"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4" t="s">
        <v>55</v>
      </c>
      <c r="W116" s="9"/>
      <c r="X116" s="47" t="s">
        <v>71</v>
      </c>
      <c r="Y116" s="50">
        <v>35</v>
      </c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10"/>
    </row>
    <row r="117" spans="2:47" ht="11.25" customHeight="1">
      <c r="B117" s="8"/>
      <c r="C117" s="9"/>
      <c r="D117" s="9"/>
      <c r="E117" s="9"/>
      <c r="F117" s="9"/>
      <c r="G117" s="9"/>
      <c r="H117" s="9"/>
      <c r="I117" s="9"/>
      <c r="J117" s="9"/>
      <c r="K117" s="9" t="s">
        <v>1</v>
      </c>
      <c r="L117" s="52">
        <v>350</v>
      </c>
      <c r="M117" s="52"/>
      <c r="N117" s="9" t="s">
        <v>2</v>
      </c>
      <c r="O117" s="9"/>
      <c r="P117" s="9"/>
      <c r="Q117" s="9"/>
      <c r="S117" s="9"/>
      <c r="T117" s="11" t="s">
        <v>54</v>
      </c>
      <c r="U117" s="9"/>
      <c r="V117" s="9"/>
      <c r="W117" s="9"/>
      <c r="X117" s="9"/>
      <c r="Y117" s="9"/>
      <c r="Z117" s="9"/>
      <c r="AA117" s="9"/>
      <c r="AB117" s="9"/>
      <c r="AC117" s="9"/>
      <c r="AL117" s="9"/>
      <c r="AM117" s="9"/>
      <c r="AN117" s="9"/>
      <c r="AO117" s="9"/>
      <c r="AP117" s="9"/>
      <c r="AQ117" s="9"/>
      <c r="AR117" s="9"/>
      <c r="AS117" s="9"/>
      <c r="AT117" s="9"/>
      <c r="AU117" s="10"/>
    </row>
    <row r="118" spans="2:47" ht="11.25" customHeight="1"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S118" s="9"/>
      <c r="T118" s="43" t="s">
        <v>68</v>
      </c>
      <c r="U118" s="43"/>
      <c r="V118" s="45"/>
      <c r="W118" s="45"/>
      <c r="X118" s="45"/>
      <c r="Y118" s="45"/>
      <c r="Z118" s="45"/>
      <c r="AA118" s="45"/>
      <c r="AB118" s="45"/>
      <c r="AC118" s="61">
        <v>3250</v>
      </c>
      <c r="AD118" s="61"/>
      <c r="AE118" s="45" t="s">
        <v>72</v>
      </c>
      <c r="AF118" s="45"/>
      <c r="AG118" s="45">
        <f>+Y116</f>
        <v>35</v>
      </c>
      <c r="AH118" s="45" t="s">
        <v>69</v>
      </c>
      <c r="AI118" s="61">
        <v>14000</v>
      </c>
      <c r="AJ118" s="61"/>
      <c r="AK118" s="61"/>
      <c r="AL118" s="46" t="s">
        <v>15</v>
      </c>
      <c r="AM118" s="59">
        <f>+AC118*SQRT(AG118)+AI118</f>
        <v>33227.259295073753</v>
      </c>
      <c r="AN118" s="59"/>
      <c r="AO118" s="59"/>
      <c r="AP118" s="44" t="s">
        <v>70</v>
      </c>
      <c r="AQ118" s="9"/>
      <c r="AR118" s="9"/>
      <c r="AS118" s="9"/>
      <c r="AT118" s="9"/>
      <c r="AU118" s="10"/>
    </row>
    <row r="119" spans="2:47" ht="11.25" customHeight="1"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S119" s="9"/>
      <c r="T119" s="43" t="s">
        <v>73</v>
      </c>
      <c r="V119" s="60">
        <f>+AM118/10</f>
        <v>3322.7259295073754</v>
      </c>
      <c r="W119" s="60"/>
      <c r="X119" s="60"/>
      <c r="Y119" s="2" t="s">
        <v>64</v>
      </c>
      <c r="AQ119" s="9"/>
      <c r="AR119" s="9"/>
      <c r="AS119" s="9"/>
      <c r="AT119" s="9"/>
      <c r="AU119" s="10"/>
    </row>
    <row r="120" spans="2:47" ht="11.25" customHeight="1" thickBot="1"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11" t="s">
        <v>23</v>
      </c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10"/>
    </row>
    <row r="121" spans="2:47" ht="11.25" customHeight="1" thickBot="1">
      <c r="B121" s="8"/>
      <c r="C121" s="9"/>
      <c r="D121" s="9"/>
      <c r="E121" s="9"/>
      <c r="F121" s="9"/>
      <c r="G121" s="9"/>
      <c r="H121" s="9"/>
      <c r="I121" s="9"/>
      <c r="J121" s="36"/>
      <c r="K121" s="37"/>
      <c r="L121" s="37"/>
      <c r="M121" s="37"/>
      <c r="N121" s="37"/>
      <c r="O121" s="37"/>
      <c r="P121" s="38"/>
      <c r="Q121" s="9"/>
      <c r="R121" s="9"/>
      <c r="S121" s="41" t="s">
        <v>0</v>
      </c>
      <c r="T121" s="9" t="s">
        <v>14</v>
      </c>
      <c r="U121" s="54">
        <f>+L133*10</f>
        <v>5</v>
      </c>
      <c r="V121" s="54"/>
      <c r="W121" s="17" t="s">
        <v>7</v>
      </c>
      <c r="X121" s="54">
        <f>+O129*10</f>
        <v>6</v>
      </c>
      <c r="Y121" s="54"/>
      <c r="Z121" s="9" t="s">
        <v>16</v>
      </c>
      <c r="AA121" s="9">
        <v>12</v>
      </c>
      <c r="AB121" s="17" t="s">
        <v>15</v>
      </c>
      <c r="AC121" s="54">
        <f>+U121*X121^3/AA121</f>
        <v>90</v>
      </c>
      <c r="AD121" s="54"/>
      <c r="AE121" s="9" t="s">
        <v>17</v>
      </c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10"/>
    </row>
    <row r="122" spans="2:47" ht="11.25" customHeight="1"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41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10"/>
    </row>
    <row r="123" spans="2:47" ht="11.25" customHeight="1"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11" t="s">
        <v>10</v>
      </c>
      <c r="U123" s="9"/>
      <c r="V123" s="9"/>
      <c r="W123" s="9"/>
      <c r="X123" s="9"/>
      <c r="Y123" s="9"/>
      <c r="Z123" s="9"/>
      <c r="AA123" s="9"/>
      <c r="AB123" s="9"/>
      <c r="AC123" s="9"/>
      <c r="AD123" s="9"/>
      <c r="AO123" s="9"/>
      <c r="AP123" s="9"/>
      <c r="AQ123" s="9"/>
      <c r="AR123" s="9"/>
      <c r="AS123" s="9"/>
      <c r="AT123" s="9"/>
      <c r="AU123" s="10"/>
    </row>
    <row r="124" spans="2:47" ht="11.25" customHeight="1"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S124" s="9"/>
      <c r="T124" s="9" t="s">
        <v>39</v>
      </c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M124" s="9"/>
      <c r="AR124" s="9"/>
      <c r="AS124" s="9"/>
      <c r="AT124" s="9"/>
      <c r="AU124" s="10"/>
    </row>
    <row r="125" spans="2:47" ht="11.25" customHeight="1"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38</v>
      </c>
      <c r="M125" s="52">
        <v>5.65</v>
      </c>
      <c r="N125" s="52"/>
      <c r="O125" s="9" t="s">
        <v>4</v>
      </c>
      <c r="P125" s="9"/>
      <c r="Q125" s="9"/>
      <c r="S125" s="9"/>
      <c r="T125" s="9" t="s">
        <v>5</v>
      </c>
      <c r="U125" s="54">
        <f>+L117</f>
        <v>350</v>
      </c>
      <c r="V125" s="54"/>
      <c r="W125" s="17" t="s">
        <v>7</v>
      </c>
      <c r="X125" s="54">
        <f>+M125*100</f>
        <v>565</v>
      </c>
      <c r="Y125" s="54"/>
      <c r="Z125" s="27" t="s">
        <v>33</v>
      </c>
      <c r="AA125" s="9"/>
      <c r="AB125" s="9">
        <v>48</v>
      </c>
      <c r="AC125" s="17" t="s">
        <v>7</v>
      </c>
      <c r="AD125" s="54">
        <f>+V119</f>
        <v>3322.7259295073754</v>
      </c>
      <c r="AE125" s="54"/>
      <c r="AF125" s="54"/>
      <c r="AG125" s="17" t="s">
        <v>7</v>
      </c>
      <c r="AH125" s="54">
        <f>+AC121</f>
        <v>90</v>
      </c>
      <c r="AI125" s="54"/>
      <c r="AJ125" s="17" t="s">
        <v>7</v>
      </c>
      <c r="AK125" s="54">
        <v>10000</v>
      </c>
      <c r="AL125" s="54"/>
      <c r="AM125" s="9" t="s">
        <v>9</v>
      </c>
      <c r="AN125" s="54">
        <f>+U125*X125^3/(AB125*AD125*AH125*AK125)</f>
        <v>0.43977964100452649</v>
      </c>
      <c r="AO125" s="54"/>
      <c r="AP125" s="54"/>
      <c r="AQ125" s="9" t="s">
        <v>52</v>
      </c>
      <c r="AR125" s="9"/>
      <c r="AS125" s="9"/>
      <c r="AT125" s="9"/>
      <c r="AU125" s="10"/>
    </row>
    <row r="126" spans="2:47" ht="11.25" customHeight="1"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10"/>
    </row>
    <row r="127" spans="2:47" ht="11.25" customHeight="1"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S127" s="9"/>
      <c r="T127" s="11" t="s">
        <v>11</v>
      </c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10"/>
    </row>
    <row r="128" spans="2:47" ht="11.25" customHeight="1"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S128" s="9"/>
      <c r="T128" s="9" t="s">
        <v>40</v>
      </c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10"/>
    </row>
    <row r="129" spans="2:47" ht="11.25" customHeight="1"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52">
        <v>0.6</v>
      </c>
      <c r="P129" s="52"/>
      <c r="Q129" s="9" t="s">
        <v>4</v>
      </c>
      <c r="S129" s="9"/>
      <c r="T129" s="9" t="s">
        <v>13</v>
      </c>
      <c r="U129" s="9">
        <v>48</v>
      </c>
      <c r="V129" s="17" t="s">
        <v>7</v>
      </c>
      <c r="W129" s="54">
        <f>+V119</f>
        <v>3322.7259295073754</v>
      </c>
      <c r="X129" s="54"/>
      <c r="Y129" s="54"/>
      <c r="Z129" s="17" t="s">
        <v>7</v>
      </c>
      <c r="AA129" s="54">
        <f>+AC121</f>
        <v>90</v>
      </c>
      <c r="AB129" s="54"/>
      <c r="AC129" s="17" t="s">
        <v>7</v>
      </c>
      <c r="AD129" s="54">
        <v>10000</v>
      </c>
      <c r="AE129" s="54"/>
      <c r="AF129" s="9" t="s">
        <v>21</v>
      </c>
      <c r="AG129" s="54">
        <f>+M125*100</f>
        <v>565</v>
      </c>
      <c r="AH129" s="54"/>
      <c r="AI129" s="9" t="s">
        <v>22</v>
      </c>
      <c r="AJ129" s="54">
        <f>U129*W129*AA129*AD129/AG129^3</f>
        <v>795.85312135083029</v>
      </c>
      <c r="AK129" s="54"/>
      <c r="AL129" s="54"/>
      <c r="AM129" s="9"/>
      <c r="AN129" s="9"/>
      <c r="AO129" s="9"/>
      <c r="AP129" s="9"/>
      <c r="AQ129" s="9"/>
      <c r="AR129" s="9"/>
      <c r="AS129" s="9"/>
      <c r="AT129" s="9"/>
      <c r="AU129" s="10"/>
    </row>
    <row r="130" spans="2:47" ht="11.25" customHeight="1"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S130" s="9"/>
      <c r="T130" s="9"/>
      <c r="U130" s="9"/>
      <c r="V130" s="9"/>
      <c r="W130" s="9"/>
      <c r="X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10"/>
    </row>
    <row r="131" spans="2:47" ht="11.25" customHeight="1"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10"/>
    </row>
    <row r="132" spans="2:47" ht="11.25" customHeight="1"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10"/>
    </row>
    <row r="133" spans="2:47" ht="11.25" customHeight="1"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52">
        <v>0.5</v>
      </c>
      <c r="M133" s="52"/>
      <c r="N133" s="9" t="s">
        <v>4</v>
      </c>
      <c r="O133" s="9"/>
      <c r="P133" s="9"/>
      <c r="Q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0"/>
    </row>
    <row r="134" spans="2:47" ht="11.25" customHeight="1" thickBot="1"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4"/>
    </row>
    <row r="135" spans="2:47" ht="11.25" customHeight="1" thickTop="1">
      <c r="B135" s="5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7"/>
    </row>
    <row r="136" spans="2:47" ht="11.25" customHeight="1"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AU136" s="10"/>
    </row>
    <row r="137" spans="2:47" ht="11.25" customHeight="1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AU137" s="10"/>
    </row>
    <row r="138" spans="2:47" ht="11.25" customHeight="1">
      <c r="B138" s="8"/>
      <c r="C138" s="9"/>
      <c r="D138" s="9"/>
      <c r="E138" s="9"/>
      <c r="F138" s="9"/>
      <c r="G138" s="9"/>
      <c r="H138" s="9"/>
      <c r="I138" s="9"/>
      <c r="J138" s="9" t="s">
        <v>27</v>
      </c>
      <c r="L138" s="52">
        <v>25</v>
      </c>
      <c r="M138" s="52"/>
      <c r="N138" s="9" t="s">
        <v>28</v>
      </c>
      <c r="O138" s="9"/>
      <c r="P138" s="9"/>
      <c r="Q138" s="9"/>
      <c r="R138" s="9"/>
      <c r="S138" s="9"/>
      <c r="AU138" s="10"/>
    </row>
    <row r="139" spans="2:47" ht="11.25" customHeight="1"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4" t="s">
        <v>55</v>
      </c>
      <c r="W139" s="9"/>
      <c r="X139" s="47" t="s">
        <v>71</v>
      </c>
      <c r="Y139" s="50">
        <v>35</v>
      </c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U139" s="10"/>
    </row>
    <row r="140" spans="2:47" ht="11.25" customHeight="1" thickBot="1"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11" t="s">
        <v>54</v>
      </c>
      <c r="U140" s="9"/>
      <c r="V140" s="9"/>
      <c r="W140" s="9"/>
      <c r="X140" s="9"/>
      <c r="Y140" s="9"/>
      <c r="Z140" s="9"/>
      <c r="AA140" s="9"/>
      <c r="AB140" s="9"/>
      <c r="AC140" s="9"/>
      <c r="AL140" s="9"/>
      <c r="AM140" s="9"/>
      <c r="AN140" s="9"/>
      <c r="AO140" s="9"/>
      <c r="AP140" s="9"/>
      <c r="AQ140" s="9"/>
      <c r="AR140" s="9"/>
      <c r="AS140" s="9"/>
      <c r="AT140" s="9"/>
      <c r="AU140" s="10"/>
    </row>
    <row r="141" spans="2:47" ht="11.25" customHeight="1" thickBot="1">
      <c r="B141" s="8"/>
      <c r="C141" s="9"/>
      <c r="D141" s="9"/>
      <c r="E141" s="9"/>
      <c r="F141" s="9"/>
      <c r="G141" s="9"/>
      <c r="H141" s="9"/>
      <c r="I141" s="9"/>
      <c r="J141" s="36"/>
      <c r="K141" s="37"/>
      <c r="L141" s="37"/>
      <c r="M141" s="37"/>
      <c r="N141" s="37"/>
      <c r="O141" s="37"/>
      <c r="P141" s="38"/>
      <c r="Q141" s="9"/>
      <c r="R141" s="9"/>
      <c r="S141" s="41" t="s">
        <v>0</v>
      </c>
      <c r="T141" s="43" t="s">
        <v>68</v>
      </c>
      <c r="U141" s="43"/>
      <c r="V141" s="45"/>
      <c r="W141" s="45"/>
      <c r="X141" s="45"/>
      <c r="Y141" s="45"/>
      <c r="Z141" s="45"/>
      <c r="AA141" s="45"/>
      <c r="AB141" s="45"/>
      <c r="AC141" s="61">
        <v>3250</v>
      </c>
      <c r="AD141" s="61"/>
      <c r="AE141" s="45" t="s">
        <v>72</v>
      </c>
      <c r="AF141" s="45"/>
      <c r="AG141" s="45">
        <f>+Y139</f>
        <v>35</v>
      </c>
      <c r="AH141" s="45" t="s">
        <v>69</v>
      </c>
      <c r="AI141" s="61">
        <v>14000</v>
      </c>
      <c r="AJ141" s="61"/>
      <c r="AK141" s="61"/>
      <c r="AL141" s="46" t="s">
        <v>15</v>
      </c>
      <c r="AM141" s="59">
        <f>+AC141*SQRT(AG141)+AI141</f>
        <v>33227.259295073753</v>
      </c>
      <c r="AN141" s="59"/>
      <c r="AO141" s="59"/>
      <c r="AP141" s="44" t="s">
        <v>70</v>
      </c>
      <c r="AQ141" s="9"/>
      <c r="AR141" s="9"/>
      <c r="AS141" s="9"/>
      <c r="AT141" s="9"/>
      <c r="AU141" s="10"/>
    </row>
    <row r="142" spans="2:47" ht="11.25" customHeight="1"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41"/>
      <c r="T142" s="43" t="s">
        <v>73</v>
      </c>
      <c r="V142" s="60">
        <f>+AM141/10</f>
        <v>3322.7259295073754</v>
      </c>
      <c r="W142" s="60"/>
      <c r="X142" s="60"/>
      <c r="Y142" s="2" t="s">
        <v>64</v>
      </c>
      <c r="AQ142" s="9"/>
      <c r="AR142" s="9"/>
      <c r="AS142" s="9"/>
      <c r="AT142" s="9"/>
      <c r="AU142" s="10"/>
    </row>
    <row r="143" spans="2:47" ht="11.25" customHeight="1"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11" t="s">
        <v>23</v>
      </c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10"/>
    </row>
    <row r="144" spans="2:47" ht="11.25" customHeight="1"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 t="s">
        <v>14</v>
      </c>
      <c r="U144" s="54">
        <f>+L153*10</f>
        <v>5</v>
      </c>
      <c r="V144" s="54"/>
      <c r="W144" s="17" t="s">
        <v>7</v>
      </c>
      <c r="X144" s="54">
        <f>+O149*10</f>
        <v>6</v>
      </c>
      <c r="Y144" s="54"/>
      <c r="Z144" s="9" t="s">
        <v>16</v>
      </c>
      <c r="AA144" s="9">
        <v>12</v>
      </c>
      <c r="AB144" s="17" t="s">
        <v>15</v>
      </c>
      <c r="AC144" s="54">
        <f>U144*X144^3/AA144</f>
        <v>90</v>
      </c>
      <c r="AD144" s="54"/>
      <c r="AE144" s="9" t="s">
        <v>17</v>
      </c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10"/>
    </row>
    <row r="145" spans="2:47" ht="11.25" customHeight="1"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 t="s">
        <v>38</v>
      </c>
      <c r="M145" s="52">
        <v>5.5</v>
      </c>
      <c r="N145" s="52"/>
      <c r="O145" s="9" t="s">
        <v>4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10"/>
    </row>
    <row r="146" spans="2:47" ht="11.25" customHeight="1"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11" t="s">
        <v>10</v>
      </c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10"/>
    </row>
    <row r="147" spans="2:47" ht="11.25" customHeight="1"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 t="s">
        <v>41</v>
      </c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U147" s="10"/>
    </row>
    <row r="148" spans="2:47" ht="11.25" customHeight="1"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 t="s">
        <v>5</v>
      </c>
      <c r="U148" s="9">
        <v>5</v>
      </c>
      <c r="V148" s="17" t="s">
        <v>7</v>
      </c>
      <c r="W148" s="54">
        <f>+L138/100</f>
        <v>0.25</v>
      </c>
      <c r="X148" s="54"/>
      <c r="Y148" s="17" t="s">
        <v>7</v>
      </c>
      <c r="Z148" s="54">
        <f>+M145*100</f>
        <v>550</v>
      </c>
      <c r="AA148" s="54"/>
      <c r="AB148" s="27" t="s">
        <v>42</v>
      </c>
      <c r="AC148" s="9"/>
      <c r="AD148" s="54">
        <v>384</v>
      </c>
      <c r="AE148" s="54"/>
      <c r="AF148" s="17" t="s">
        <v>7</v>
      </c>
      <c r="AG148" s="54">
        <f>+V142</f>
        <v>3322.7259295073754</v>
      </c>
      <c r="AH148" s="54"/>
      <c r="AI148" s="54"/>
      <c r="AJ148" s="17" t="s">
        <v>7</v>
      </c>
      <c r="AK148" s="54">
        <f>+AC144</f>
        <v>90</v>
      </c>
      <c r="AL148" s="54"/>
      <c r="AM148" s="17" t="s">
        <v>7</v>
      </c>
      <c r="AN148" s="54">
        <v>10000</v>
      </c>
      <c r="AO148" s="54"/>
      <c r="AP148" s="9" t="s">
        <v>9</v>
      </c>
      <c r="AQ148" s="56">
        <f>U148*W148*Z148^4/(AD148*AG148*AK148*AN148)</f>
        <v>9.9607609291462271E-2</v>
      </c>
      <c r="AR148" s="56"/>
      <c r="AS148" s="56"/>
      <c r="AT148" s="9" t="s">
        <v>52</v>
      </c>
      <c r="AU148" s="10"/>
    </row>
    <row r="149" spans="2:47" ht="11.25" customHeight="1"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52">
        <v>0.6</v>
      </c>
      <c r="P149" s="52"/>
      <c r="Q149" s="9" t="s">
        <v>4</v>
      </c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10"/>
    </row>
    <row r="150" spans="2:47" ht="11.25" customHeight="1"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11" t="s">
        <v>11</v>
      </c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10"/>
    </row>
    <row r="151" spans="2:47" ht="11.25" customHeight="1"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 t="s">
        <v>43</v>
      </c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10"/>
    </row>
    <row r="152" spans="2:47" ht="11.25" customHeight="1"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 t="s">
        <v>13</v>
      </c>
      <c r="U152" s="54">
        <v>384</v>
      </c>
      <c r="V152" s="54"/>
      <c r="W152" s="17" t="s">
        <v>7</v>
      </c>
      <c r="X152" s="54">
        <f>+V142</f>
        <v>3322.7259295073754</v>
      </c>
      <c r="Y152" s="54"/>
      <c r="Z152" s="54"/>
      <c r="AA152" s="17" t="s">
        <v>7</v>
      </c>
      <c r="AB152" s="54">
        <f>+AC144</f>
        <v>90</v>
      </c>
      <c r="AC152" s="54"/>
      <c r="AD152" s="17" t="s">
        <v>7</v>
      </c>
      <c r="AE152" s="54">
        <v>10000</v>
      </c>
      <c r="AF152" s="54"/>
      <c r="AG152" s="9" t="s">
        <v>8</v>
      </c>
      <c r="AH152" s="9">
        <v>5</v>
      </c>
      <c r="AI152" s="17" t="s">
        <v>7</v>
      </c>
      <c r="AJ152" s="54">
        <f>+M145*100</f>
        <v>550</v>
      </c>
      <c r="AK152" s="54"/>
      <c r="AL152" s="9" t="s">
        <v>44</v>
      </c>
      <c r="AM152" s="54">
        <f>U152*X152*AB152*AE152/(AH152*AJ152^3)</f>
        <v>1380.4166265818169</v>
      </c>
      <c r="AN152" s="54"/>
      <c r="AO152" s="54"/>
      <c r="AP152" s="9"/>
      <c r="AQ152" s="9"/>
      <c r="AR152" s="9"/>
      <c r="AS152" s="9"/>
      <c r="AT152" s="9"/>
      <c r="AU152" s="10"/>
    </row>
    <row r="153" spans="2:47" ht="11.25" customHeight="1"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52">
        <v>0.5</v>
      </c>
      <c r="M153" s="52"/>
      <c r="N153" s="9" t="s">
        <v>4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AN153" s="9"/>
      <c r="AO153" s="9"/>
      <c r="AP153" s="9"/>
      <c r="AQ153" s="9"/>
      <c r="AR153" s="9"/>
      <c r="AS153" s="9"/>
      <c r="AT153" s="9"/>
      <c r="AU153" s="10"/>
    </row>
    <row r="154" spans="2:47" ht="11.25" customHeight="1"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0"/>
    </row>
    <row r="155" spans="2:47" ht="11.25" customHeight="1" thickBot="1"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4"/>
    </row>
    <row r="156" spans="2:47" ht="11.25" customHeight="1" thickTop="1"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7"/>
    </row>
    <row r="157" spans="2:47" ht="11.25" customHeight="1">
      <c r="B157" s="8"/>
      <c r="C157" s="9"/>
      <c r="D157" s="9"/>
      <c r="E157" s="9"/>
      <c r="F157" s="9"/>
      <c r="G157" s="9"/>
      <c r="H157" s="9"/>
      <c r="I157" s="9"/>
      <c r="J157" s="9"/>
      <c r="K157" s="9" t="s">
        <v>1</v>
      </c>
      <c r="L157" s="52">
        <v>350</v>
      </c>
      <c r="M157" s="52"/>
      <c r="N157" s="9" t="s">
        <v>2</v>
      </c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10"/>
    </row>
    <row r="158" spans="2:47" ht="11.25" customHeight="1">
      <c r="B158" s="8"/>
      <c r="C158" s="48"/>
      <c r="D158" s="48"/>
      <c r="E158" s="48"/>
      <c r="F158" s="48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4" t="s">
        <v>55</v>
      </c>
      <c r="W158" s="9"/>
      <c r="X158" s="47" t="s">
        <v>71</v>
      </c>
      <c r="Y158" s="50">
        <v>35</v>
      </c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U158" s="10"/>
    </row>
    <row r="159" spans="2:47" ht="11.25" customHeight="1">
      <c r="B159" s="8"/>
      <c r="C159" s="48"/>
      <c r="D159" s="48"/>
      <c r="E159" s="48"/>
      <c r="F159" s="48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11" t="s">
        <v>54</v>
      </c>
      <c r="U159" s="9"/>
      <c r="V159" s="9"/>
      <c r="W159" s="9"/>
      <c r="X159" s="9"/>
      <c r="Y159" s="9"/>
      <c r="Z159" s="9"/>
      <c r="AA159" s="9"/>
      <c r="AB159" s="9"/>
      <c r="AC159" s="9"/>
      <c r="AL159" s="9"/>
      <c r="AM159" s="9"/>
      <c r="AN159" s="9"/>
      <c r="AO159" s="9"/>
      <c r="AP159" s="9"/>
      <c r="AQ159" s="9"/>
      <c r="AR159" s="9"/>
      <c r="AS159" s="9"/>
      <c r="AT159" s="9"/>
      <c r="AU159" s="10"/>
    </row>
    <row r="160" spans="2:47" ht="11.25" customHeight="1" thickBot="1">
      <c r="B160" s="8"/>
      <c r="C160" s="48"/>
      <c r="D160" s="48"/>
      <c r="E160" s="48"/>
      <c r="F160" s="48"/>
      <c r="G160" s="9"/>
      <c r="H160" s="9"/>
      <c r="I160" s="39"/>
      <c r="J160" s="9"/>
      <c r="K160" s="9"/>
      <c r="L160" s="9"/>
      <c r="M160" s="9"/>
      <c r="N160" s="9"/>
      <c r="O160" s="9"/>
      <c r="P160" s="9"/>
      <c r="Q160" s="40"/>
      <c r="R160" s="9"/>
      <c r="S160" s="9"/>
      <c r="T160" s="43" t="s">
        <v>68</v>
      </c>
      <c r="U160" s="43"/>
      <c r="V160" s="45"/>
      <c r="W160" s="45"/>
      <c r="X160" s="45"/>
      <c r="Y160" s="45"/>
      <c r="Z160" s="45"/>
      <c r="AA160" s="45"/>
      <c r="AB160" s="45"/>
      <c r="AC160" s="61">
        <v>3250</v>
      </c>
      <c r="AD160" s="61"/>
      <c r="AE160" s="45" t="s">
        <v>72</v>
      </c>
      <c r="AF160" s="45"/>
      <c r="AG160" s="45">
        <f>+Y158</f>
        <v>35</v>
      </c>
      <c r="AH160" s="45" t="s">
        <v>69</v>
      </c>
      <c r="AI160" s="61">
        <v>14000</v>
      </c>
      <c r="AJ160" s="61"/>
      <c r="AK160" s="61"/>
      <c r="AL160" s="46" t="s">
        <v>15</v>
      </c>
      <c r="AM160" s="59">
        <f>+AC160*SQRT(AG160)+AI160</f>
        <v>33227.259295073753</v>
      </c>
      <c r="AN160" s="59"/>
      <c r="AO160" s="59"/>
      <c r="AP160" s="44" t="s">
        <v>70</v>
      </c>
      <c r="AQ160" s="9"/>
      <c r="AR160" s="9"/>
      <c r="AS160" s="9"/>
      <c r="AT160" s="9"/>
      <c r="AU160" s="10"/>
    </row>
    <row r="161" spans="2:47" ht="11.25" customHeight="1" thickBot="1">
      <c r="B161" s="8"/>
      <c r="C161" s="48"/>
      <c r="D161" s="48"/>
      <c r="E161" s="48"/>
      <c r="F161" s="48"/>
      <c r="G161" s="9"/>
      <c r="H161" s="9"/>
      <c r="I161" s="39"/>
      <c r="J161" s="36"/>
      <c r="K161" s="37"/>
      <c r="L161" s="37"/>
      <c r="M161" s="37"/>
      <c r="N161" s="37"/>
      <c r="O161" s="37"/>
      <c r="P161" s="37"/>
      <c r="Q161" s="40"/>
      <c r="R161" s="9"/>
      <c r="S161" s="41" t="s">
        <v>0</v>
      </c>
      <c r="T161" s="43" t="s">
        <v>73</v>
      </c>
      <c r="V161" s="60">
        <f>+AM160/10</f>
        <v>3322.7259295073754</v>
      </c>
      <c r="W161" s="60"/>
      <c r="X161" s="60"/>
      <c r="Y161" s="2" t="s">
        <v>64</v>
      </c>
      <c r="AQ161" s="9"/>
      <c r="AR161" s="9"/>
      <c r="AS161" s="9"/>
      <c r="AT161" s="9"/>
      <c r="AU161" s="10"/>
    </row>
    <row r="162" spans="2:47" ht="11.25" customHeight="1">
      <c r="B162" s="8"/>
      <c r="C162" s="9"/>
      <c r="D162" s="9"/>
      <c r="E162" s="9"/>
      <c r="F162" s="9"/>
      <c r="G162" s="9"/>
      <c r="H162" s="9"/>
      <c r="I162" s="39"/>
      <c r="J162" s="9"/>
      <c r="K162" s="9"/>
      <c r="L162" s="9"/>
      <c r="M162" s="9"/>
      <c r="N162" s="9"/>
      <c r="O162" s="9"/>
      <c r="P162" s="9"/>
      <c r="Q162" s="40"/>
      <c r="R162" s="9"/>
      <c r="S162" s="41"/>
      <c r="T162" s="11" t="s">
        <v>23</v>
      </c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10"/>
    </row>
    <row r="163" spans="2:47" ht="11.25" customHeight="1">
      <c r="B163" s="8"/>
      <c r="C163" s="9"/>
      <c r="D163" s="9"/>
      <c r="E163" s="9"/>
      <c r="F163" s="9"/>
      <c r="G163" s="9"/>
      <c r="H163" s="9"/>
      <c r="I163" s="39"/>
      <c r="J163" s="9"/>
      <c r="K163" s="9"/>
      <c r="L163" s="9"/>
      <c r="M163" s="9"/>
      <c r="N163" s="9"/>
      <c r="O163" s="9"/>
      <c r="P163" s="9"/>
      <c r="Q163" s="40"/>
      <c r="R163" s="9"/>
      <c r="S163" s="9"/>
      <c r="T163" s="9" t="s">
        <v>14</v>
      </c>
      <c r="U163" s="54">
        <f>+K172*10</f>
        <v>5</v>
      </c>
      <c r="V163" s="54"/>
      <c r="W163" s="17" t="s">
        <v>7</v>
      </c>
      <c r="X163" s="54">
        <f>+N168*10</f>
        <v>6</v>
      </c>
      <c r="Y163" s="54"/>
      <c r="Z163" s="9" t="s">
        <v>16</v>
      </c>
      <c r="AA163" s="9">
        <v>12</v>
      </c>
      <c r="AB163" s="17" t="s">
        <v>15</v>
      </c>
      <c r="AC163" s="54">
        <f>+U163*X163^3/AA163</f>
        <v>90</v>
      </c>
      <c r="AD163" s="54"/>
      <c r="AE163" s="9" t="s">
        <v>17</v>
      </c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U163" s="10"/>
    </row>
    <row r="164" spans="2:47" ht="11.25" customHeight="1"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10"/>
    </row>
    <row r="165" spans="2:47" ht="11.25" customHeight="1"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 t="s">
        <v>38</v>
      </c>
      <c r="M165" s="52">
        <v>5.65</v>
      </c>
      <c r="N165" s="52"/>
      <c r="O165" s="9" t="s">
        <v>4</v>
      </c>
      <c r="P165" s="9"/>
      <c r="Q165" s="9"/>
      <c r="R165" s="9"/>
      <c r="S165" s="9"/>
      <c r="T165" s="11" t="s">
        <v>10</v>
      </c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10"/>
    </row>
    <row r="166" spans="2:47" ht="11.25" customHeight="1"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 t="s">
        <v>49</v>
      </c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10"/>
    </row>
    <row r="167" spans="2:47" ht="11.25" customHeight="1"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 t="s">
        <v>5</v>
      </c>
      <c r="U167" s="54">
        <f>+L157</f>
        <v>350</v>
      </c>
      <c r="V167" s="54"/>
      <c r="W167" s="17" t="s">
        <v>7</v>
      </c>
      <c r="X167" s="54">
        <f>+M165*100</f>
        <v>565</v>
      </c>
      <c r="Y167" s="54"/>
      <c r="Z167" s="27" t="s">
        <v>33</v>
      </c>
      <c r="AA167" s="9"/>
      <c r="AB167" s="54">
        <v>192</v>
      </c>
      <c r="AC167" s="54"/>
      <c r="AD167" s="17" t="s">
        <v>7</v>
      </c>
      <c r="AE167" s="54">
        <f>+V161</f>
        <v>3322.7259295073754</v>
      </c>
      <c r="AF167" s="54"/>
      <c r="AG167" s="54"/>
      <c r="AH167" s="17" t="s">
        <v>7</v>
      </c>
      <c r="AI167" s="54">
        <f>+AC163</f>
        <v>90</v>
      </c>
      <c r="AJ167" s="54"/>
      <c r="AK167" s="17" t="s">
        <v>7</v>
      </c>
      <c r="AL167" s="54">
        <v>10000</v>
      </c>
      <c r="AM167" s="54"/>
      <c r="AN167" s="9" t="s">
        <v>9</v>
      </c>
      <c r="AO167" s="54">
        <f>+U167*X167^3/(AB167*AE167*AI167*AL167)</f>
        <v>0.10994491025113162</v>
      </c>
      <c r="AP167" s="54"/>
      <c r="AQ167" s="54"/>
      <c r="AR167" s="9" t="s">
        <v>52</v>
      </c>
      <c r="AS167" s="9"/>
      <c r="AT167" s="9"/>
      <c r="AU167" s="10"/>
    </row>
    <row r="168" spans="2:47" ht="11.25" customHeight="1"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52">
        <v>0.6</v>
      </c>
      <c r="O168" s="52"/>
      <c r="P168" s="9" t="s">
        <v>4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R168" s="9"/>
      <c r="AS168" s="9"/>
      <c r="AT168" s="9"/>
      <c r="AU168" s="10"/>
    </row>
    <row r="169" spans="2:47" ht="11.25" customHeight="1"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11" t="s">
        <v>11</v>
      </c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10"/>
    </row>
    <row r="170" spans="2:47" ht="11.25" customHeight="1"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 t="s">
        <v>45</v>
      </c>
      <c r="U170" s="9"/>
      <c r="V170" s="9"/>
      <c r="W170" s="9"/>
      <c r="X170" s="9"/>
      <c r="Y170" s="9"/>
      <c r="AL170" s="9"/>
      <c r="AM170" s="9"/>
      <c r="AN170" s="9"/>
      <c r="AO170" s="9"/>
      <c r="AP170" s="9"/>
      <c r="AQ170" s="9"/>
      <c r="AR170" s="9"/>
      <c r="AS170" s="9"/>
      <c r="AT170" s="9"/>
      <c r="AU170" s="10"/>
    </row>
    <row r="171" spans="2:47" ht="11.25" customHeight="1"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 t="s">
        <v>13</v>
      </c>
      <c r="U171" s="54">
        <v>192</v>
      </c>
      <c r="V171" s="54"/>
      <c r="W171" s="17" t="s">
        <v>7</v>
      </c>
      <c r="X171" s="54">
        <f>+V161</f>
        <v>3322.7259295073754</v>
      </c>
      <c r="Y171" s="54"/>
      <c r="Z171" s="54"/>
      <c r="AA171" s="17" t="s">
        <v>7</v>
      </c>
      <c r="AB171" s="54">
        <f>+AC163</f>
        <v>90</v>
      </c>
      <c r="AC171" s="54"/>
      <c r="AD171" s="17" t="s">
        <v>7</v>
      </c>
      <c r="AE171" s="54">
        <v>10000</v>
      </c>
      <c r="AF171" s="54"/>
      <c r="AG171" s="9" t="s">
        <v>21</v>
      </c>
      <c r="AH171" s="54">
        <f>+M165*100</f>
        <v>565</v>
      </c>
      <c r="AI171" s="54"/>
      <c r="AJ171" s="9" t="s">
        <v>22</v>
      </c>
      <c r="AK171" s="54">
        <f>U171*X171*AB171*AE171/AH171^3</f>
        <v>3183.4124854033212</v>
      </c>
      <c r="AL171" s="54"/>
      <c r="AM171" s="54"/>
      <c r="AN171" s="9"/>
      <c r="AO171" s="9"/>
      <c r="AP171" s="9"/>
      <c r="AQ171" s="9"/>
      <c r="AR171" s="9"/>
      <c r="AS171" s="9"/>
      <c r="AT171" s="9"/>
      <c r="AU171" s="10"/>
    </row>
    <row r="172" spans="2:47" ht="11.25" customHeight="1">
      <c r="B172" s="8"/>
      <c r="C172" s="9"/>
      <c r="D172" s="9"/>
      <c r="E172" s="9"/>
      <c r="F172" s="9"/>
      <c r="G172" s="9"/>
      <c r="H172" s="9"/>
      <c r="I172" s="9"/>
      <c r="J172" s="9"/>
      <c r="K172" s="52">
        <v>0.5</v>
      </c>
      <c r="L172" s="52"/>
      <c r="M172" s="9" t="s">
        <v>4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10"/>
    </row>
    <row r="173" spans="2:47" ht="11.25" customHeight="1" thickBot="1"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4"/>
    </row>
    <row r="174" spans="2:47" ht="11.25" customHeight="1" thickTop="1">
      <c r="B174" s="5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7"/>
    </row>
    <row r="175" spans="2:47" ht="11.25" customHeight="1"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AQ175" s="9"/>
      <c r="AR175" s="9"/>
      <c r="AS175" s="9"/>
      <c r="AT175" s="9"/>
      <c r="AU175" s="10"/>
    </row>
    <row r="176" spans="2:47" ht="11.25" customHeight="1"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AQ176" s="9"/>
      <c r="AR176" s="9"/>
      <c r="AS176" s="9"/>
      <c r="AT176" s="9"/>
      <c r="AU176" s="10"/>
    </row>
    <row r="177" spans="2:47" ht="11.25" customHeight="1">
      <c r="B177" s="8"/>
      <c r="C177" s="48"/>
      <c r="D177" s="48"/>
      <c r="E177" s="48"/>
      <c r="F177" s="48"/>
      <c r="G177" s="9"/>
      <c r="H177" s="9"/>
      <c r="I177" s="9"/>
      <c r="J177" s="51" t="s">
        <v>27</v>
      </c>
      <c r="L177" s="52">
        <v>15.5</v>
      </c>
      <c r="M177" s="52"/>
      <c r="N177" s="9" t="s">
        <v>28</v>
      </c>
      <c r="O177" s="9"/>
      <c r="P177" s="9"/>
      <c r="Q177" s="9"/>
      <c r="R177" s="9"/>
      <c r="S177" s="9"/>
      <c r="T177" s="4" t="s">
        <v>55</v>
      </c>
      <c r="W177" s="9"/>
      <c r="X177" s="47" t="s">
        <v>71</v>
      </c>
      <c r="Y177" s="50">
        <v>35</v>
      </c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U177" s="10"/>
    </row>
    <row r="178" spans="2:47" ht="11.25" customHeight="1">
      <c r="B178" s="8"/>
      <c r="C178" s="48"/>
      <c r="D178" s="48"/>
      <c r="E178" s="48"/>
      <c r="F178" s="48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11" t="s">
        <v>54</v>
      </c>
      <c r="U178" s="9"/>
      <c r="V178" s="9"/>
      <c r="W178" s="9"/>
      <c r="X178" s="9"/>
      <c r="Y178" s="9"/>
      <c r="Z178" s="9"/>
      <c r="AA178" s="9"/>
      <c r="AB178" s="9"/>
      <c r="AC178" s="9"/>
      <c r="AL178" s="9"/>
      <c r="AM178" s="9"/>
      <c r="AN178" s="9"/>
      <c r="AO178" s="9"/>
      <c r="AP178" s="9"/>
      <c r="AQ178" s="9"/>
      <c r="AR178" s="9"/>
      <c r="AS178" s="9"/>
      <c r="AT178" s="9"/>
      <c r="AU178" s="10"/>
    </row>
    <row r="179" spans="2:47" ht="11.25" customHeight="1" thickBot="1">
      <c r="B179" s="8"/>
      <c r="C179" s="48"/>
      <c r="D179" s="48"/>
      <c r="E179" s="48"/>
      <c r="F179" s="48"/>
      <c r="G179" s="9"/>
      <c r="H179" s="9"/>
      <c r="I179" s="39"/>
      <c r="J179" s="9"/>
      <c r="K179" s="9"/>
      <c r="L179" s="9"/>
      <c r="M179" s="9"/>
      <c r="N179" s="9"/>
      <c r="O179" s="9"/>
      <c r="P179" s="9"/>
      <c r="Q179" s="40"/>
      <c r="R179" s="9"/>
      <c r="S179" s="9"/>
      <c r="T179" s="43" t="s">
        <v>68</v>
      </c>
      <c r="U179" s="43"/>
      <c r="V179" s="45"/>
      <c r="W179" s="45"/>
      <c r="X179" s="45"/>
      <c r="Y179" s="45"/>
      <c r="Z179" s="45"/>
      <c r="AA179" s="45"/>
      <c r="AB179" s="45"/>
      <c r="AC179" s="61">
        <v>3250</v>
      </c>
      <c r="AD179" s="61"/>
      <c r="AE179" s="45" t="s">
        <v>72</v>
      </c>
      <c r="AF179" s="45"/>
      <c r="AG179" s="45">
        <f>+Y177</f>
        <v>35</v>
      </c>
      <c r="AH179" s="45" t="s">
        <v>69</v>
      </c>
      <c r="AI179" s="61">
        <v>14000</v>
      </c>
      <c r="AJ179" s="61"/>
      <c r="AK179" s="61"/>
      <c r="AL179" s="46" t="s">
        <v>15</v>
      </c>
      <c r="AM179" s="59">
        <f>+AC179*SQRT(AG179)+AI179</f>
        <v>33227.259295073753</v>
      </c>
      <c r="AN179" s="59"/>
      <c r="AO179" s="59"/>
      <c r="AP179" s="44" t="s">
        <v>70</v>
      </c>
      <c r="AQ179" s="9"/>
      <c r="AR179" s="9"/>
      <c r="AS179" s="9"/>
      <c r="AT179" s="9"/>
      <c r="AU179" s="10"/>
    </row>
    <row r="180" spans="2:47" ht="11.25" customHeight="1" thickBot="1">
      <c r="B180" s="8"/>
      <c r="C180" s="48"/>
      <c r="D180" s="48"/>
      <c r="E180" s="48"/>
      <c r="F180" s="48"/>
      <c r="G180" s="9"/>
      <c r="H180" s="9"/>
      <c r="I180" s="39"/>
      <c r="J180" s="36"/>
      <c r="K180" s="37"/>
      <c r="L180" s="37"/>
      <c r="M180" s="37"/>
      <c r="N180" s="37"/>
      <c r="O180" s="37"/>
      <c r="P180" s="38"/>
      <c r="Q180" s="40"/>
      <c r="R180" s="9"/>
      <c r="S180" s="9"/>
      <c r="T180" s="43" t="s">
        <v>73</v>
      </c>
      <c r="V180" s="60">
        <f>+AM179/10</f>
        <v>3322.7259295073754</v>
      </c>
      <c r="W180" s="60"/>
      <c r="X180" s="60"/>
      <c r="Y180" s="2" t="s">
        <v>64</v>
      </c>
      <c r="AQ180" s="9"/>
      <c r="AR180" s="9"/>
      <c r="AS180" s="9"/>
      <c r="AT180" s="9"/>
      <c r="AU180" s="10"/>
    </row>
    <row r="181" spans="2:47" ht="11.25" customHeight="1">
      <c r="B181" s="8"/>
      <c r="C181" s="9"/>
      <c r="D181" s="9"/>
      <c r="E181" s="9"/>
      <c r="F181" s="9"/>
      <c r="G181" s="9"/>
      <c r="H181" s="9"/>
      <c r="I181" s="39"/>
      <c r="J181" s="9"/>
      <c r="K181" s="9"/>
      <c r="L181" s="9"/>
      <c r="M181" s="9"/>
      <c r="N181" s="9"/>
      <c r="O181" s="9"/>
      <c r="P181" s="9"/>
      <c r="Q181" s="40"/>
      <c r="R181" s="9"/>
      <c r="S181" s="41" t="s">
        <v>0</v>
      </c>
      <c r="T181" s="11" t="s">
        <v>23</v>
      </c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10"/>
    </row>
    <row r="182" spans="2:47" ht="11.25" customHeight="1">
      <c r="B182" s="8"/>
      <c r="C182" s="9"/>
      <c r="D182" s="9"/>
      <c r="E182" s="9"/>
      <c r="F182" s="9"/>
      <c r="G182" s="9"/>
      <c r="H182" s="9"/>
      <c r="I182" s="39"/>
      <c r="J182" s="9"/>
      <c r="K182" s="9"/>
      <c r="L182" s="9"/>
      <c r="M182" s="9"/>
      <c r="N182" s="9"/>
      <c r="O182" s="9"/>
      <c r="P182" s="9"/>
      <c r="Q182" s="40"/>
      <c r="R182" s="9"/>
      <c r="S182" s="9"/>
      <c r="T182" s="9" t="s">
        <v>14</v>
      </c>
      <c r="U182" s="54">
        <f>+K191*10</f>
        <v>5</v>
      </c>
      <c r="V182" s="54"/>
      <c r="W182" s="17" t="s">
        <v>7</v>
      </c>
      <c r="X182" s="54">
        <f>+N187*10</f>
        <v>6</v>
      </c>
      <c r="Y182" s="54"/>
      <c r="Z182" s="9" t="s">
        <v>16</v>
      </c>
      <c r="AA182" s="9">
        <v>12</v>
      </c>
      <c r="AB182" s="17" t="s">
        <v>15</v>
      </c>
      <c r="AC182" s="54">
        <f>+U182*X182^3/AA182</f>
        <v>90</v>
      </c>
      <c r="AD182" s="54"/>
      <c r="AE182" s="9" t="s">
        <v>17</v>
      </c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10"/>
    </row>
    <row r="183" spans="2:47" ht="11.25" customHeight="1"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U183" s="10"/>
    </row>
    <row r="184" spans="2:47" ht="11.25" customHeight="1"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38</v>
      </c>
      <c r="M184" s="52">
        <v>5.65</v>
      </c>
      <c r="N184" s="52"/>
      <c r="O184" s="9" t="s">
        <v>4</v>
      </c>
      <c r="P184" s="9"/>
      <c r="Q184" s="9"/>
      <c r="R184" s="9"/>
      <c r="S184" s="9"/>
      <c r="T184" s="11" t="s">
        <v>10</v>
      </c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R184" s="9"/>
      <c r="AS184" s="9"/>
      <c r="AT184" s="9"/>
      <c r="AU184" s="10"/>
    </row>
    <row r="185" spans="2:47" ht="11.25" customHeight="1"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 t="s">
        <v>47</v>
      </c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Q185" s="9"/>
      <c r="AR185" s="9"/>
      <c r="AS185" s="9"/>
      <c r="AT185" s="9"/>
      <c r="AU185" s="10"/>
    </row>
    <row r="186" spans="2:47" ht="11.25" customHeight="1"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 t="s">
        <v>5</v>
      </c>
      <c r="U186" s="54">
        <f>+L177/100</f>
        <v>0.155</v>
      </c>
      <c r="V186" s="54"/>
      <c r="W186" s="17" t="s">
        <v>7</v>
      </c>
      <c r="X186" s="54">
        <f>+M184*100</f>
        <v>565</v>
      </c>
      <c r="Y186" s="54"/>
      <c r="Z186" s="27" t="s">
        <v>48</v>
      </c>
      <c r="AA186" s="9"/>
      <c r="AB186" s="54">
        <v>384</v>
      </c>
      <c r="AC186" s="54"/>
      <c r="AD186" s="17" t="s">
        <v>7</v>
      </c>
      <c r="AE186" s="54">
        <f>+V180</f>
        <v>3322.7259295073754</v>
      </c>
      <c r="AF186" s="54"/>
      <c r="AG186" s="54"/>
      <c r="AH186" s="17" t="s">
        <v>7</v>
      </c>
      <c r="AI186" s="54">
        <f>+AC182</f>
        <v>90</v>
      </c>
      <c r="AJ186" s="54"/>
      <c r="AK186" s="17" t="s">
        <v>7</v>
      </c>
      <c r="AL186" s="54">
        <v>10000</v>
      </c>
      <c r="AM186" s="54"/>
      <c r="AN186" s="9" t="s">
        <v>9</v>
      </c>
      <c r="AO186" s="54">
        <f>+U186*X186^4/(AB186*AE186*AI186*AL186)</f>
        <v>1.3754893593204073E-2</v>
      </c>
      <c r="AP186" s="54"/>
      <c r="AQ186" s="54"/>
      <c r="AR186" s="9" t="s">
        <v>52</v>
      </c>
      <c r="AS186" s="9"/>
      <c r="AT186" s="9"/>
      <c r="AU186" s="10"/>
    </row>
    <row r="187" spans="2:47" ht="11.25" customHeight="1"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52">
        <v>0.6</v>
      </c>
      <c r="O187" s="52"/>
      <c r="P187" s="9" t="s">
        <v>4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Q187" s="9"/>
      <c r="AR187" s="9"/>
      <c r="AS187" s="9"/>
      <c r="AT187" s="9"/>
      <c r="AU187" s="10"/>
    </row>
    <row r="188" spans="2:47" ht="11.25" customHeight="1"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11" t="s">
        <v>11</v>
      </c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10"/>
    </row>
    <row r="189" spans="2:47" ht="11.25" customHeight="1"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 t="s">
        <v>46</v>
      </c>
      <c r="U189" s="9"/>
      <c r="V189" s="9"/>
      <c r="W189" s="9"/>
      <c r="X189" s="9"/>
      <c r="Y189" s="9"/>
      <c r="AM189" s="9"/>
      <c r="AN189" s="9"/>
      <c r="AO189" s="9"/>
      <c r="AP189" s="9"/>
      <c r="AQ189" s="9"/>
      <c r="AR189" s="9"/>
      <c r="AS189" s="9"/>
      <c r="AT189" s="9"/>
      <c r="AU189" s="10"/>
    </row>
    <row r="190" spans="2:47" ht="11.25" customHeight="1"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 t="s">
        <v>13</v>
      </c>
      <c r="U190" s="54">
        <v>384</v>
      </c>
      <c r="V190" s="54"/>
      <c r="W190" s="17" t="s">
        <v>7</v>
      </c>
      <c r="X190" s="54">
        <f>+V180</f>
        <v>3322.7259295073754</v>
      </c>
      <c r="Y190" s="54"/>
      <c r="Z190" s="54"/>
      <c r="AA190" s="17" t="s">
        <v>7</v>
      </c>
      <c r="AB190" s="54">
        <f>+AC182</f>
        <v>90</v>
      </c>
      <c r="AC190" s="54"/>
      <c r="AD190" s="17" t="s">
        <v>7</v>
      </c>
      <c r="AE190" s="54">
        <v>10000</v>
      </c>
      <c r="AF190" s="54"/>
      <c r="AG190" s="9" t="s">
        <v>21</v>
      </c>
      <c r="AH190" s="54">
        <f>+M184*100</f>
        <v>565</v>
      </c>
      <c r="AI190" s="54"/>
      <c r="AJ190" s="9" t="s">
        <v>22</v>
      </c>
      <c r="AK190" s="54">
        <f>U190*X190*AB190*AE190/AH190^3</f>
        <v>6366.8249708066423</v>
      </c>
      <c r="AL190" s="54"/>
      <c r="AM190" s="54"/>
      <c r="AN190" s="9"/>
      <c r="AO190" s="9"/>
      <c r="AP190" s="9"/>
      <c r="AQ190" s="9"/>
      <c r="AR190" s="9"/>
      <c r="AS190" s="9"/>
      <c r="AT190" s="9"/>
      <c r="AU190" s="10"/>
    </row>
    <row r="191" spans="2:47" ht="11.25" customHeight="1">
      <c r="B191" s="8"/>
      <c r="C191" s="9"/>
      <c r="D191" s="9"/>
      <c r="E191" s="9"/>
      <c r="F191" s="9"/>
      <c r="G191" s="9"/>
      <c r="H191" s="9"/>
      <c r="I191" s="9"/>
      <c r="J191" s="9"/>
      <c r="K191" s="52">
        <v>0.5</v>
      </c>
      <c r="L191" s="52"/>
      <c r="M191" s="9" t="s">
        <v>4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10"/>
    </row>
    <row r="192" spans="2:47" ht="11.25" customHeight="1" thickBot="1"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4"/>
    </row>
    <row r="193" ht="12" thickTop="1"/>
  </sheetData>
  <sheetProtection algorithmName="SHA-512" hashValue="0nTS8du2O2SKSioyRIojMnf7T9FRjMnPncMi39BlRkZlgmDWTH/R4G7/e/MU2H9iHeFL2jQnsRbQuLlSIpnIYg==" saltValue="wsMMw/iNK1st8A3B1LaQCA==" spinCount="100000" sheet="1" objects="1" scenarios="1"/>
  <mergeCells count="221">
    <mergeCell ref="N5:O5"/>
    <mergeCell ref="Y15:Z15"/>
    <mergeCell ref="AB15:AC15"/>
    <mergeCell ref="AE15:AF15"/>
    <mergeCell ref="AH15:AJ15"/>
    <mergeCell ref="X11:Y11"/>
    <mergeCell ref="AE11:AF11"/>
    <mergeCell ref="Q30:Q31"/>
    <mergeCell ref="Q32:Q34"/>
    <mergeCell ref="AC7:AD7"/>
    <mergeCell ref="AI7:AK7"/>
    <mergeCell ref="K14:K15"/>
    <mergeCell ref="K11:K13"/>
    <mergeCell ref="K9:K10"/>
    <mergeCell ref="U11:V11"/>
    <mergeCell ref="J29:K29"/>
    <mergeCell ref="N23:O23"/>
    <mergeCell ref="Q20:R20"/>
    <mergeCell ref="U33:V33"/>
    <mergeCell ref="AH37:AI37"/>
    <mergeCell ref="X33:Y33"/>
    <mergeCell ref="AC33:AD33"/>
    <mergeCell ref="U37:V37"/>
    <mergeCell ref="X37:Y37"/>
    <mergeCell ref="AD37:AF37"/>
    <mergeCell ref="AH11:AI11"/>
    <mergeCell ref="Q35:Q36"/>
    <mergeCell ref="O64:P64"/>
    <mergeCell ref="U53:V53"/>
    <mergeCell ref="X53:Y53"/>
    <mergeCell ref="R52:R53"/>
    <mergeCell ref="R54:R56"/>
    <mergeCell ref="R57:R58"/>
    <mergeCell ref="AA61:AB61"/>
    <mergeCell ref="AD61:AE61"/>
    <mergeCell ref="AC101:AD101"/>
    <mergeCell ref="P85:Q85"/>
    <mergeCell ref="Q79:Q80"/>
    <mergeCell ref="U81:V81"/>
    <mergeCell ref="X81:Y81"/>
    <mergeCell ref="Q74:Q75"/>
    <mergeCell ref="Q76:Q78"/>
    <mergeCell ref="U77:V77"/>
    <mergeCell ref="X77:Y77"/>
    <mergeCell ref="AA41:AB41"/>
    <mergeCell ref="AG41:AH41"/>
    <mergeCell ref="P41:Q41"/>
    <mergeCell ref="AD41:AE41"/>
    <mergeCell ref="AC53:AD53"/>
    <mergeCell ref="U57:V57"/>
    <mergeCell ref="X57:Y57"/>
    <mergeCell ref="AH57:AI57"/>
    <mergeCell ref="AK37:AL37"/>
    <mergeCell ref="AC50:AD50"/>
    <mergeCell ref="W41:Y41"/>
    <mergeCell ref="AI50:AK50"/>
    <mergeCell ref="AJ41:AL41"/>
    <mergeCell ref="AK81:AL81"/>
    <mergeCell ref="AC102:AD102"/>
    <mergeCell ref="U102:V102"/>
    <mergeCell ref="O129:P129"/>
    <mergeCell ref="L133:M133"/>
    <mergeCell ref="AH106:AI106"/>
    <mergeCell ref="AK106:AL106"/>
    <mergeCell ref="O109:P109"/>
    <mergeCell ref="L113:M113"/>
    <mergeCell ref="M125:N125"/>
    <mergeCell ref="L117:M117"/>
    <mergeCell ref="AC118:AD118"/>
    <mergeCell ref="AI118:AK118"/>
    <mergeCell ref="AD125:AF125"/>
    <mergeCell ref="AD106:AF106"/>
    <mergeCell ref="AD129:AE129"/>
    <mergeCell ref="AG110:AH110"/>
    <mergeCell ref="AH125:AI125"/>
    <mergeCell ref="M145:N145"/>
    <mergeCell ref="L138:M138"/>
    <mergeCell ref="V119:X119"/>
    <mergeCell ref="W129:Y129"/>
    <mergeCell ref="V142:X142"/>
    <mergeCell ref="AJ129:AL129"/>
    <mergeCell ref="AA129:AB129"/>
    <mergeCell ref="AG129:AH129"/>
    <mergeCell ref="O149:P149"/>
    <mergeCell ref="AD148:AE148"/>
    <mergeCell ref="AC141:AD141"/>
    <mergeCell ref="AI141:AK141"/>
    <mergeCell ref="AK148:AL148"/>
    <mergeCell ref="X152:Z152"/>
    <mergeCell ref="AG148:AI148"/>
    <mergeCell ref="L177:M177"/>
    <mergeCell ref="M184:N184"/>
    <mergeCell ref="X171:Z171"/>
    <mergeCell ref="AC179:AD179"/>
    <mergeCell ref="AI179:AK179"/>
    <mergeCell ref="AC163:AD163"/>
    <mergeCell ref="AK171:AM171"/>
    <mergeCell ref="AM152:AO152"/>
    <mergeCell ref="W148:X148"/>
    <mergeCell ref="Z148:AA148"/>
    <mergeCell ref="U152:V152"/>
    <mergeCell ref="AE152:AF152"/>
    <mergeCell ref="AN148:AO148"/>
    <mergeCell ref="AL167:AM167"/>
    <mergeCell ref="AE171:AF171"/>
    <mergeCell ref="AB152:AC152"/>
    <mergeCell ref="AJ152:AK152"/>
    <mergeCell ref="AC160:AD160"/>
    <mergeCell ref="AI160:AK160"/>
    <mergeCell ref="N187:O187"/>
    <mergeCell ref="AI167:AJ167"/>
    <mergeCell ref="AH171:AI171"/>
    <mergeCell ref="L153:M153"/>
    <mergeCell ref="K191:L191"/>
    <mergeCell ref="U182:V182"/>
    <mergeCell ref="U190:V190"/>
    <mergeCell ref="N168:O168"/>
    <mergeCell ref="K172:L172"/>
    <mergeCell ref="U167:V167"/>
    <mergeCell ref="X167:Y167"/>
    <mergeCell ref="AE167:AG167"/>
    <mergeCell ref="AB171:AC171"/>
    <mergeCell ref="AB167:AC167"/>
    <mergeCell ref="U171:V171"/>
    <mergeCell ref="AE190:AF190"/>
    <mergeCell ref="M165:N165"/>
    <mergeCell ref="L157:M157"/>
    <mergeCell ref="U163:V163"/>
    <mergeCell ref="X163:Y163"/>
    <mergeCell ref="V161:X161"/>
    <mergeCell ref="V180:X180"/>
    <mergeCell ref="X190:Z190"/>
    <mergeCell ref="AE186:AG186"/>
    <mergeCell ref="C95:D95"/>
    <mergeCell ref="H109:I109"/>
    <mergeCell ref="M89:N89"/>
    <mergeCell ref="V99:X99"/>
    <mergeCell ref="W110:Y110"/>
    <mergeCell ref="L68:M68"/>
    <mergeCell ref="M45:N45"/>
    <mergeCell ref="I51:J51"/>
    <mergeCell ref="B2:AU2"/>
    <mergeCell ref="AD85:AE85"/>
    <mergeCell ref="AA110:AB110"/>
    <mergeCell ref="AD110:AE110"/>
    <mergeCell ref="AJ110:AK110"/>
    <mergeCell ref="AC98:AD98"/>
    <mergeCell ref="AI98:AK98"/>
    <mergeCell ref="AM98:AO98"/>
    <mergeCell ref="AG61:AH61"/>
    <mergeCell ref="AK57:AL57"/>
    <mergeCell ref="K80:K81"/>
    <mergeCell ref="K77:K79"/>
    <mergeCell ref="K74:K76"/>
    <mergeCell ref="AA85:AB85"/>
    <mergeCell ref="AG85:AH85"/>
    <mergeCell ref="AC77:AD77"/>
    <mergeCell ref="E113:F113"/>
    <mergeCell ref="U101:V101"/>
    <mergeCell ref="X101:Y101"/>
    <mergeCell ref="Q97:Q98"/>
    <mergeCell ref="Q99:Q101"/>
    <mergeCell ref="Q102:Q103"/>
    <mergeCell ref="U106:V106"/>
    <mergeCell ref="X106:Y106"/>
    <mergeCell ref="X102:Y102"/>
    <mergeCell ref="AM7:AO7"/>
    <mergeCell ref="AA11:AC11"/>
    <mergeCell ref="V8:X8"/>
    <mergeCell ref="AC30:AD30"/>
    <mergeCell ref="AI30:AK30"/>
    <mergeCell ref="AM30:AO30"/>
    <mergeCell ref="V31:X31"/>
    <mergeCell ref="U15:W15"/>
    <mergeCell ref="AK11:AM11"/>
    <mergeCell ref="U121:V121"/>
    <mergeCell ref="X121:Y121"/>
    <mergeCell ref="AC121:AD121"/>
    <mergeCell ref="U125:V125"/>
    <mergeCell ref="X125:Y125"/>
    <mergeCell ref="U144:V144"/>
    <mergeCell ref="X144:Y144"/>
    <mergeCell ref="AC144:AD144"/>
    <mergeCell ref="AM141:AO141"/>
    <mergeCell ref="AB190:AC190"/>
    <mergeCell ref="AH190:AI190"/>
    <mergeCell ref="AB186:AC186"/>
    <mergeCell ref="X182:Y182"/>
    <mergeCell ref="AC182:AD182"/>
    <mergeCell ref="U186:V186"/>
    <mergeCell ref="X186:Y186"/>
    <mergeCell ref="AN37:AP37"/>
    <mergeCell ref="AN57:AP57"/>
    <mergeCell ref="AN81:AP81"/>
    <mergeCell ref="AK190:AM190"/>
    <mergeCell ref="AM50:AO50"/>
    <mergeCell ref="V51:X51"/>
    <mergeCell ref="AD57:AF57"/>
    <mergeCell ref="AC74:AD74"/>
    <mergeCell ref="AI74:AK74"/>
    <mergeCell ref="AM74:AO74"/>
    <mergeCell ref="V75:X75"/>
    <mergeCell ref="W85:Y85"/>
    <mergeCell ref="AD81:AF81"/>
    <mergeCell ref="W61:Y61"/>
    <mergeCell ref="AH81:AI81"/>
    <mergeCell ref="AJ85:AL85"/>
    <mergeCell ref="AJ61:AL61"/>
    <mergeCell ref="AQ106:AS106"/>
    <mergeCell ref="AN125:AP125"/>
    <mergeCell ref="AQ148:AS148"/>
    <mergeCell ref="AO167:AQ167"/>
    <mergeCell ref="AO186:AQ186"/>
    <mergeCell ref="AM179:AO179"/>
    <mergeCell ref="AL186:AM186"/>
    <mergeCell ref="AK125:AL125"/>
    <mergeCell ref="AI186:AJ186"/>
    <mergeCell ref="AM160:AO160"/>
    <mergeCell ref="AN106:AO106"/>
    <mergeCell ref="AM118:AO118"/>
    <mergeCell ref="AM110:AO1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celik</vt:lpstr>
      <vt:lpstr>betonarme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2015-08-20T04:08:27Z</dcterms:created>
  <dcterms:modified xsi:type="dcterms:W3CDTF">2021-05-18T17:01:07Z</dcterms:modified>
</cp:coreProperties>
</file>