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rca\Documents\ozel\satis\yeni_yönetmelige_gore_hesaplar(sifreli)\statik_hesaplar\"/>
    </mc:Choice>
  </mc:AlternateContent>
  <xr:revisionPtr revIDLastSave="0" documentId="13_ncr:1_{BD07C63D-1DE4-44CB-B63F-2AB47871E45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Sheet1!$B$87:$AL$132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224" i="1" l="1"/>
  <c r="AK224" i="1"/>
  <c r="AD224" i="1"/>
  <c r="W224" i="1"/>
  <c r="P224" i="1"/>
  <c r="I224" i="1"/>
  <c r="AK177" i="1"/>
  <c r="AD177" i="1"/>
  <c r="W177" i="1"/>
  <c r="P177" i="1"/>
  <c r="I177" i="1"/>
  <c r="AD130" i="1"/>
  <c r="W130" i="1"/>
  <c r="P130" i="1"/>
  <c r="I130" i="1"/>
  <c r="W83" i="1"/>
  <c r="P83" i="1"/>
  <c r="I83" i="1"/>
  <c r="P36" i="1"/>
  <c r="I36" i="1"/>
  <c r="AO209" i="1" l="1"/>
  <c r="AN208" i="1"/>
  <c r="AH209" i="1"/>
  <c r="AG208" i="1"/>
  <c r="AA209" i="1"/>
  <c r="Z208" i="1"/>
  <c r="T209" i="1"/>
  <c r="S208" i="1"/>
  <c r="M209" i="1"/>
  <c r="L208" i="1"/>
  <c r="F209" i="1"/>
  <c r="E208" i="1"/>
  <c r="AH162" i="1"/>
  <c r="AG161" i="1"/>
  <c r="AA162" i="1"/>
  <c r="Z161" i="1"/>
  <c r="T162" i="1"/>
  <c r="S161" i="1"/>
  <c r="M162" i="1"/>
  <c r="L161" i="1"/>
  <c r="F162" i="1"/>
  <c r="E161" i="1"/>
  <c r="AA115" i="1"/>
  <c r="Z114" i="1"/>
  <c r="T115" i="1"/>
  <c r="S114" i="1"/>
  <c r="M115" i="1"/>
  <c r="L114" i="1"/>
  <c r="F115" i="1"/>
  <c r="E114" i="1"/>
  <c r="M21" i="1"/>
  <c r="L20" i="1"/>
  <c r="F21" i="1"/>
  <c r="E20" i="1"/>
  <c r="S67" i="1"/>
  <c r="E67" i="1"/>
  <c r="T68" i="1"/>
  <c r="F68" i="1"/>
  <c r="M68" i="1"/>
  <c r="L67" i="1"/>
  <c r="AQ208" i="1" l="1"/>
  <c r="AJ196" i="1"/>
  <c r="AL194" i="1"/>
  <c r="AJ194" i="1"/>
  <c r="AE196" i="1"/>
  <c r="AC196" i="1"/>
  <c r="AE194" i="1"/>
  <c r="AC194" i="1"/>
  <c r="C208" i="1"/>
  <c r="AL196" i="1"/>
  <c r="X196" i="1"/>
  <c r="V196" i="1"/>
  <c r="Q196" i="1"/>
  <c r="O196" i="1"/>
  <c r="J196" i="1"/>
  <c r="H196" i="1"/>
  <c r="X194" i="1"/>
  <c r="V194" i="1"/>
  <c r="Q194" i="1"/>
  <c r="O194" i="1"/>
  <c r="J194" i="1"/>
  <c r="H194" i="1"/>
  <c r="O20" i="1"/>
  <c r="C20" i="1"/>
  <c r="J15" i="1"/>
  <c r="H15" i="1"/>
  <c r="J17" i="1"/>
  <c r="H17" i="1"/>
  <c r="H18" i="1" l="1"/>
  <c r="H20" i="1" s="1"/>
  <c r="B29" i="1" s="1"/>
  <c r="J18" i="1"/>
  <c r="J20" i="1" s="1"/>
  <c r="I23" i="1" s="1"/>
  <c r="AJ197" i="1"/>
  <c r="AE197" i="1" s="1"/>
  <c r="AL197" i="1"/>
  <c r="X197" i="1"/>
  <c r="V197" i="1"/>
  <c r="Q197" i="1" s="1"/>
  <c r="H197" i="1"/>
  <c r="J197" i="1"/>
  <c r="AJ161" i="1"/>
  <c r="AE149" i="1"/>
  <c r="AC149" i="1"/>
  <c r="X149" i="1"/>
  <c r="X147" i="1"/>
  <c r="V147" i="1"/>
  <c r="AE147" i="1"/>
  <c r="AC147" i="1"/>
  <c r="C161" i="1"/>
  <c r="V149" i="1"/>
  <c r="Q149" i="1"/>
  <c r="O149" i="1"/>
  <c r="J149" i="1"/>
  <c r="H149" i="1"/>
  <c r="Q147" i="1"/>
  <c r="O147" i="1"/>
  <c r="J147" i="1"/>
  <c r="H147" i="1"/>
  <c r="I29" i="1" l="1"/>
  <c r="AC197" i="1"/>
  <c r="O197" i="1"/>
  <c r="J150" i="1"/>
  <c r="O150" i="1" s="1"/>
  <c r="H150" i="1"/>
  <c r="X150" i="1"/>
  <c r="AC150" i="1" s="1"/>
  <c r="AC151" i="1" s="1"/>
  <c r="X151" i="1" s="1"/>
  <c r="V150" i="1"/>
  <c r="Q150" i="1" s="1"/>
  <c r="Q100" i="1"/>
  <c r="O100" i="1"/>
  <c r="Q102" i="1"/>
  <c r="X102" i="1"/>
  <c r="V102" i="1"/>
  <c r="X100" i="1"/>
  <c r="V100" i="1"/>
  <c r="AC114" i="1"/>
  <c r="C114" i="1"/>
  <c r="O102" i="1"/>
  <c r="J102" i="1"/>
  <c r="H102" i="1"/>
  <c r="J100" i="1"/>
  <c r="H100" i="1"/>
  <c r="AC198" i="1" l="1"/>
  <c r="X198" i="1" s="1"/>
  <c r="AE198" i="1"/>
  <c r="Q198" i="1"/>
  <c r="O198" i="1"/>
  <c r="J198" i="1" s="1"/>
  <c r="AE151" i="1"/>
  <c r="O151" i="1"/>
  <c r="Q151" i="1"/>
  <c r="V151" i="1" s="1"/>
  <c r="J103" i="1"/>
  <c r="O103" i="1" s="1"/>
  <c r="H103" i="1"/>
  <c r="V103" i="1"/>
  <c r="Q103" i="1" s="1"/>
  <c r="X103" i="1"/>
  <c r="V67" i="1"/>
  <c r="C67" i="1"/>
  <c r="H55" i="1"/>
  <c r="Q55" i="1"/>
  <c r="O55" i="1"/>
  <c r="J55" i="1"/>
  <c r="Q53" i="1"/>
  <c r="O53" i="1"/>
  <c r="J53" i="1"/>
  <c r="H53" i="1"/>
  <c r="AJ198" i="1" l="1"/>
  <c r="H199" i="1"/>
  <c r="J199" i="1"/>
  <c r="O199" i="1" s="1"/>
  <c r="V198" i="1"/>
  <c r="Q104" i="1"/>
  <c r="V104" i="1" s="1"/>
  <c r="X105" i="1" s="1"/>
  <c r="X152" i="1"/>
  <c r="V152" i="1"/>
  <c r="Q152" i="1" s="1"/>
  <c r="J151" i="1"/>
  <c r="O104" i="1"/>
  <c r="J104" i="1" s="1"/>
  <c r="J105" i="1" s="1"/>
  <c r="O105" i="1" s="1"/>
  <c r="J56" i="1"/>
  <c r="O56" i="1" s="1"/>
  <c r="O57" i="1" s="1"/>
  <c r="J57" i="1" s="1"/>
  <c r="H56" i="1"/>
  <c r="AJ199" i="1" l="1"/>
  <c r="AE199" i="1" s="1"/>
  <c r="AL199" i="1"/>
  <c r="X199" i="1"/>
  <c r="V199" i="1"/>
  <c r="Q199" i="1" s="1"/>
  <c r="Q200" i="1" s="1"/>
  <c r="V105" i="1"/>
  <c r="Q105" i="1" s="1"/>
  <c r="Q106" i="1" s="1"/>
  <c r="V106" i="1" s="1"/>
  <c r="AC152" i="1"/>
  <c r="H152" i="1"/>
  <c r="J152" i="1"/>
  <c r="O152" i="1" s="1"/>
  <c r="H105" i="1"/>
  <c r="Q57" i="1"/>
  <c r="J58" i="1"/>
  <c r="H58" i="1"/>
  <c r="O106" i="1" l="1"/>
  <c r="J106" i="1" s="1"/>
  <c r="H107" i="1" s="1"/>
  <c r="O200" i="1"/>
  <c r="V200" i="1"/>
  <c r="AC199" i="1"/>
  <c r="O153" i="1"/>
  <c r="J153" i="1" s="1"/>
  <c r="AE153" i="1"/>
  <c r="AC153" i="1"/>
  <c r="X153" i="1" s="1"/>
  <c r="Q153" i="1"/>
  <c r="V153" i="1" s="1"/>
  <c r="X107" i="1"/>
  <c r="V107" i="1"/>
  <c r="Q107" i="1" s="1"/>
  <c r="O58" i="1"/>
  <c r="J107" i="1" l="1"/>
  <c r="O107" i="1" s="1"/>
  <c r="AE200" i="1"/>
  <c r="AJ200" i="1" s="1"/>
  <c r="AC200" i="1"/>
  <c r="X200" i="1" s="1"/>
  <c r="V201" i="1" s="1"/>
  <c r="Q201" i="1" s="1"/>
  <c r="J200" i="1"/>
  <c r="X154" i="1"/>
  <c r="AC154" i="1" s="1"/>
  <c r="V154" i="1"/>
  <c r="Q154" i="1" s="1"/>
  <c r="J154" i="1"/>
  <c r="O154" i="1" s="1"/>
  <c r="H154" i="1"/>
  <c r="O59" i="1"/>
  <c r="J59" i="1" s="1"/>
  <c r="Q59" i="1"/>
  <c r="AL201" i="1" l="1"/>
  <c r="AJ201" i="1"/>
  <c r="AE201" i="1" s="1"/>
  <c r="X201" i="1"/>
  <c r="AC201" i="1" s="1"/>
  <c r="J201" i="1"/>
  <c r="O201" i="1" s="1"/>
  <c r="H201" i="1"/>
  <c r="AE155" i="1"/>
  <c r="AC155" i="1"/>
  <c r="X155" i="1" s="1"/>
  <c r="O155" i="1"/>
  <c r="J155" i="1" s="1"/>
  <c r="Q155" i="1"/>
  <c r="V155" i="1" s="1"/>
  <c r="Q108" i="1"/>
  <c r="V108" i="1" s="1"/>
  <c r="O108" i="1"/>
  <c r="J108" i="1" s="1"/>
  <c r="H60" i="1"/>
  <c r="J60" i="1"/>
  <c r="O60" i="1" s="1"/>
  <c r="AE202" i="1" l="1"/>
  <c r="AJ202" i="1" s="1"/>
  <c r="AC202" i="1"/>
  <c r="X202" i="1" s="1"/>
  <c r="Q202" i="1"/>
  <c r="V202" i="1" s="1"/>
  <c r="O202" i="1"/>
  <c r="J202" i="1" s="1"/>
  <c r="V156" i="1"/>
  <c r="Q156" i="1" s="1"/>
  <c r="X156" i="1"/>
  <c r="AC156" i="1" s="1"/>
  <c r="J156" i="1"/>
  <c r="O156" i="1" s="1"/>
  <c r="H156" i="1"/>
  <c r="V109" i="1"/>
  <c r="Q109" i="1" s="1"/>
  <c r="X109" i="1"/>
  <c r="H109" i="1"/>
  <c r="J109" i="1"/>
  <c r="O109" i="1" s="1"/>
  <c r="Q61" i="1"/>
  <c r="O61" i="1"/>
  <c r="J61" i="1" s="1"/>
  <c r="AL203" i="1" l="1"/>
  <c r="AJ203" i="1"/>
  <c r="AE203" i="1" s="1"/>
  <c r="J203" i="1"/>
  <c r="O203" i="1" s="1"/>
  <c r="H203" i="1"/>
  <c r="X203" i="1"/>
  <c r="V203" i="1"/>
  <c r="Q203" i="1" s="1"/>
  <c r="D37" i="1"/>
  <c r="E29" i="1"/>
  <c r="AE157" i="1"/>
  <c r="AC157" i="1"/>
  <c r="X157" i="1" s="1"/>
  <c r="O157" i="1"/>
  <c r="J157" i="1" s="1"/>
  <c r="Q157" i="1"/>
  <c r="V157" i="1" s="1"/>
  <c r="Q110" i="1"/>
  <c r="V110" i="1" s="1"/>
  <c r="O110" i="1"/>
  <c r="J110" i="1" s="1"/>
  <c r="J62" i="1"/>
  <c r="O62" i="1" s="1"/>
  <c r="H62" i="1"/>
  <c r="AC203" i="1" l="1"/>
  <c r="Q204" i="1"/>
  <c r="V204" i="1" s="1"/>
  <c r="O204" i="1"/>
  <c r="J204" i="1" s="1"/>
  <c r="X158" i="1"/>
  <c r="V158" i="1"/>
  <c r="H158" i="1"/>
  <c r="H161" i="1" s="1"/>
  <c r="B170" i="1" s="1"/>
  <c r="J158" i="1"/>
  <c r="X111" i="1"/>
  <c r="X114" i="1" s="1"/>
  <c r="V111" i="1"/>
  <c r="H111" i="1"/>
  <c r="H114" i="1" s="1"/>
  <c r="B123" i="1" s="1"/>
  <c r="J111" i="1"/>
  <c r="O63" i="1"/>
  <c r="J63" i="1" s="1"/>
  <c r="Q63" i="1"/>
  <c r="W117" i="1" l="1"/>
  <c r="W123" i="1"/>
  <c r="AC204" i="1"/>
  <c r="X204" i="1" s="1"/>
  <c r="V205" i="1" s="1"/>
  <c r="V208" i="1" s="1"/>
  <c r="AE204" i="1"/>
  <c r="AJ204" i="1" s="1"/>
  <c r="J205" i="1"/>
  <c r="H205" i="1"/>
  <c r="H208" i="1" s="1"/>
  <c r="B217" i="1" s="1"/>
  <c r="M29" i="1"/>
  <c r="K37" i="1"/>
  <c r="Q158" i="1"/>
  <c r="V161" i="1"/>
  <c r="O158" i="1"/>
  <c r="J161" i="1"/>
  <c r="I164" i="1" s="1"/>
  <c r="AC158" i="1"/>
  <c r="X161" i="1"/>
  <c r="W164" i="1" s="1"/>
  <c r="D178" i="1"/>
  <c r="E170" i="1"/>
  <c r="D131" i="1"/>
  <c r="E123" i="1"/>
  <c r="Q111" i="1"/>
  <c r="V114" i="1"/>
  <c r="AA123" i="1"/>
  <c r="Y131" i="1"/>
  <c r="O111" i="1"/>
  <c r="J114" i="1"/>
  <c r="I117" i="1" s="1"/>
  <c r="J64" i="1"/>
  <c r="O64" i="1" s="1"/>
  <c r="H64" i="1"/>
  <c r="H67" i="1" s="1"/>
  <c r="B76" i="1" s="1"/>
  <c r="O159" i="1" l="1"/>
  <c r="O161" i="1" s="1"/>
  <c r="O205" i="1"/>
  <c r="J208" i="1"/>
  <c r="I211" i="1" s="1"/>
  <c r="AL205" i="1"/>
  <c r="AL208" i="1" s="1"/>
  <c r="AJ205" i="1"/>
  <c r="X205" i="1"/>
  <c r="X208" i="1" s="1"/>
  <c r="W211" i="1" s="1"/>
  <c r="Q205" i="1"/>
  <c r="D225" i="1"/>
  <c r="E217" i="1"/>
  <c r="AE159" i="1"/>
  <c r="AE161" i="1" s="1"/>
  <c r="AC159" i="1"/>
  <c r="AC161" i="1" s="1"/>
  <c r="Q159" i="1"/>
  <c r="Q161" i="1" s="1"/>
  <c r="P170" i="1" s="1"/>
  <c r="D84" i="1"/>
  <c r="E76" i="1"/>
  <c r="J67" i="1"/>
  <c r="I70" i="1" s="1"/>
  <c r="Q112" i="1"/>
  <c r="Q114" i="1" s="1"/>
  <c r="O112" i="1"/>
  <c r="O114" i="1" s="1"/>
  <c r="O65" i="1"/>
  <c r="O67" i="1" s="1"/>
  <c r="Q65" i="1"/>
  <c r="Q67" i="1" s="1"/>
  <c r="I76" i="1" l="1"/>
  <c r="AD164" i="1"/>
  <c r="AD170" i="1"/>
  <c r="AK211" i="1"/>
  <c r="AK217" i="1"/>
  <c r="Y178" i="1"/>
  <c r="W170" i="1"/>
  <c r="K131" i="1"/>
  <c r="I123" i="1"/>
  <c r="T170" i="1"/>
  <c r="P164" i="1"/>
  <c r="T123" i="1"/>
  <c r="P117" i="1"/>
  <c r="K178" i="1"/>
  <c r="I170" i="1"/>
  <c r="P123" i="1"/>
  <c r="P70" i="1"/>
  <c r="P76" i="1"/>
  <c r="O206" i="1"/>
  <c r="O208" i="1" s="1"/>
  <c r="M170" i="1"/>
  <c r="AE205" i="1"/>
  <c r="AJ208" i="1"/>
  <c r="AO217" i="1"/>
  <c r="AM225" i="1"/>
  <c r="AC205" i="1"/>
  <c r="Q206" i="1"/>
  <c r="Q208" i="1" s="1"/>
  <c r="K84" i="1"/>
  <c r="AH170" i="1"/>
  <c r="AF178" i="1"/>
  <c r="AA170" i="1"/>
  <c r="R178" i="1"/>
  <c r="T76" i="1"/>
  <c r="R84" i="1"/>
  <c r="M76" i="1"/>
  <c r="R131" i="1"/>
  <c r="M123" i="1"/>
  <c r="K225" i="1" l="1"/>
  <c r="I217" i="1"/>
  <c r="P211" i="1"/>
  <c r="P217" i="1"/>
  <c r="M217" i="1"/>
  <c r="AE206" i="1"/>
  <c r="AE208" i="1" s="1"/>
  <c r="AC206" i="1"/>
  <c r="AC208" i="1" s="1"/>
  <c r="W217" i="1" s="1"/>
  <c r="T217" i="1"/>
  <c r="R225" i="1"/>
  <c r="AH217" i="1" l="1"/>
  <c r="AD211" i="1"/>
  <c r="AD217" i="1"/>
  <c r="AF225" i="1"/>
  <c r="Y225" i="1"/>
  <c r="AA217" i="1"/>
</calcChain>
</file>

<file path=xl/sharedStrings.xml><?xml version="1.0" encoding="utf-8"?>
<sst xmlns="http://schemas.openxmlformats.org/spreadsheetml/2006/main" count="285" uniqueCount="23">
  <si>
    <r>
      <rPr>
        <sz val="8"/>
        <color theme="1"/>
        <rFont val="Symbol"/>
        <family val="1"/>
        <charset val="2"/>
      </rPr>
      <t xml:space="preserve">I </t>
    </r>
    <r>
      <rPr>
        <sz val="8"/>
        <color theme="1"/>
        <rFont val="Calibri"/>
        <family val="2"/>
        <charset val="162"/>
        <scheme val="minor"/>
      </rPr>
      <t>=</t>
    </r>
  </si>
  <si>
    <t>KN/m</t>
  </si>
  <si>
    <t>m</t>
  </si>
  <si>
    <t>E =  elastisite modülü (sabit)</t>
  </si>
  <si>
    <r>
      <rPr>
        <sz val="8"/>
        <color theme="1"/>
        <rFont val="Symbol"/>
        <family val="1"/>
        <charset val="2"/>
      </rPr>
      <t xml:space="preserve">I </t>
    </r>
    <r>
      <rPr>
        <sz val="8"/>
        <color theme="1"/>
        <rFont val="Calibri"/>
        <family val="2"/>
        <charset val="162"/>
        <scheme val="minor"/>
      </rPr>
      <t>= atalet momenti (değişken &amp; sabit)</t>
    </r>
  </si>
  <si>
    <t>ankastrelik momentleri</t>
  </si>
  <si>
    <t>dengelenmiş momentler</t>
  </si>
  <si>
    <t>x= sol mesnetten max açıklık momenti mesafesi</t>
  </si>
  <si>
    <t>mesnet</t>
  </si>
  <si>
    <t>açıklık</t>
  </si>
  <si>
    <t>x =</t>
  </si>
  <si>
    <r>
      <t xml:space="preserve">SÜREKLİ KİRİŞ CROSS (5 AÇIKLIKLI)
</t>
    </r>
    <r>
      <rPr>
        <b/>
        <sz val="8"/>
        <color theme="5"/>
        <rFont val="Calibri"/>
        <family val="2"/>
        <charset val="162"/>
        <scheme val="minor"/>
      </rPr>
      <t>(inş.müh. Gürcan BERBEROĞLU tel: 0532 366 02 04   www.betoncelik.com )</t>
    </r>
  </si>
  <si>
    <r>
      <t xml:space="preserve">SÜREKLİ KİRİŞ CROSS (4 AÇIKLIKLI)
</t>
    </r>
    <r>
      <rPr>
        <b/>
        <sz val="8"/>
        <color theme="5"/>
        <rFont val="Calibri"/>
        <family val="2"/>
        <charset val="162"/>
        <scheme val="minor"/>
      </rPr>
      <t xml:space="preserve">(inş.müh. Gürcan BERBEROĞLU tel: 0532 366 02 04   www.betoncelik.com ) </t>
    </r>
  </si>
  <si>
    <r>
      <t xml:space="preserve">SÜREKLİ KİRİŞ CROSS (3 AÇIKLIKLI)
</t>
    </r>
    <r>
      <rPr>
        <b/>
        <sz val="8"/>
        <color theme="5"/>
        <rFont val="Calibri"/>
        <family val="2"/>
        <charset val="162"/>
        <scheme val="minor"/>
      </rPr>
      <t>(inş.müh. Gürcan BERBEROĞLU tel: 0532 366 02 04   www.betoncelik.com )</t>
    </r>
  </si>
  <si>
    <t>dikkat sadece sarı hücrelere rakam giriniz.</t>
  </si>
  <si>
    <r>
      <t xml:space="preserve">SÜREKLİ KİRİŞ CROSS (2 AÇIKLIKLI)
</t>
    </r>
    <r>
      <rPr>
        <b/>
        <sz val="8"/>
        <color theme="5"/>
        <rFont val="Calibri"/>
        <family val="2"/>
        <charset val="162"/>
        <scheme val="minor"/>
      </rPr>
      <t>(inş.müh. Gürcan BERBEROĞLU tel: 0532 366 02 04   www.betoncelik.com )</t>
    </r>
  </si>
  <si>
    <r>
      <t xml:space="preserve">SÜREKLİ KİRİŞ CROSS (6 AÇIKLIKLI)
</t>
    </r>
    <r>
      <rPr>
        <b/>
        <sz val="8"/>
        <color theme="5"/>
        <rFont val="Calibri"/>
        <family val="2"/>
        <charset val="162"/>
        <scheme val="minor"/>
      </rPr>
      <t>(inş.müh. Gürcan BERBEROĞLU tel: 0532 366 02 04   www.betoncelik.com )</t>
    </r>
  </si>
  <si>
    <t>kesme kuvveti (KN)</t>
  </si>
  <si>
    <t>moment  (KNm)</t>
  </si>
  <si>
    <t>+</t>
  </si>
  <si>
    <t>-</t>
  </si>
  <si>
    <t>dağıtma katsayıları</t>
  </si>
  <si>
    <t>dm4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</si>
</sst>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theme="1"/>
      <name val="Symbol"/>
      <family val="1"/>
      <charset val="2"/>
    </font>
    <font>
      <b/>
      <sz val="12"/>
      <color theme="5"/>
      <name val="Calibri"/>
      <family val="2"/>
      <charset val="162"/>
      <scheme val="minor"/>
    </font>
    <font>
      <b/>
      <sz val="8"/>
      <color theme="5"/>
      <name val="Calibri"/>
      <family val="2"/>
      <charset val="162"/>
      <scheme val="minor"/>
    </font>
    <font>
      <b/>
      <sz val="8"/>
      <color indexed="1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lightVertical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NumberFormat="1" applyFont="1" applyAlignment="1" applyProtection="1">
      <alignment vertical="center"/>
      <protection hidden="1"/>
    </xf>
    <xf numFmtId="0" fontId="1" fillId="0" borderId="11" xfId="0" applyNumberFormat="1" applyFont="1" applyBorder="1" applyAlignment="1" applyProtection="1">
      <alignment vertical="center"/>
      <protection hidden="1"/>
    </xf>
    <xf numFmtId="0" fontId="1" fillId="0" borderId="0" xfId="0" applyNumberFormat="1" applyFont="1" applyBorder="1" applyAlignment="1" applyProtection="1">
      <alignment vertical="center"/>
      <protection hidden="1"/>
    </xf>
    <xf numFmtId="0" fontId="5" fillId="0" borderId="0" xfId="0" applyNumberFormat="1" applyFont="1" applyBorder="1" applyAlignment="1" applyProtection="1">
      <alignment vertical="center"/>
      <protection hidden="1"/>
    </xf>
    <xf numFmtId="0" fontId="1" fillId="0" borderId="12" xfId="0" applyNumberFormat="1" applyFont="1" applyBorder="1" applyAlignment="1" applyProtection="1">
      <alignment vertical="center"/>
      <protection hidden="1"/>
    </xf>
    <xf numFmtId="0" fontId="1" fillId="2" borderId="16" xfId="0" applyNumberFormat="1" applyFont="1" applyFill="1" applyBorder="1" applyAlignment="1" applyProtection="1">
      <alignment vertical="center"/>
      <protection hidden="1"/>
    </xf>
    <xf numFmtId="0" fontId="1" fillId="2" borderId="17" xfId="0" applyNumberFormat="1" applyFont="1" applyFill="1" applyBorder="1" applyAlignment="1" applyProtection="1">
      <alignment vertical="center"/>
      <protection hidden="1"/>
    </xf>
    <xf numFmtId="0" fontId="1" fillId="2" borderId="18" xfId="0" applyNumberFormat="1" applyFont="1" applyFill="1" applyBorder="1" applyAlignment="1" applyProtection="1">
      <alignment vertical="center"/>
      <protection hidden="1"/>
    </xf>
    <xf numFmtId="0" fontId="1" fillId="2" borderId="3" xfId="0" applyNumberFormat="1" applyFont="1" applyFill="1" applyBorder="1" applyAlignment="1" applyProtection="1">
      <alignment vertical="center"/>
      <protection hidden="1"/>
    </xf>
    <xf numFmtId="0" fontId="1" fillId="2" borderId="15" xfId="0" applyNumberFormat="1" applyFont="1" applyFill="1" applyBorder="1" applyAlignment="1" applyProtection="1">
      <alignment vertical="center"/>
      <protection hidden="1"/>
    </xf>
    <xf numFmtId="0" fontId="1" fillId="2" borderId="19" xfId="0" applyNumberFormat="1" applyFont="1" applyFill="1" applyBorder="1" applyAlignment="1" applyProtection="1">
      <alignment vertical="center"/>
      <protection hidden="1"/>
    </xf>
    <xf numFmtId="0" fontId="1" fillId="2" borderId="1" xfId="0" applyNumberFormat="1" applyFont="1" applyFill="1" applyBorder="1" applyAlignment="1" applyProtection="1">
      <alignment vertical="center"/>
      <protection hidden="1"/>
    </xf>
    <xf numFmtId="0" fontId="1" fillId="2" borderId="20" xfId="0" applyNumberFormat="1" applyFont="1" applyFill="1" applyBorder="1" applyAlignment="1" applyProtection="1">
      <alignment vertical="center"/>
      <protection hidden="1"/>
    </xf>
    <xf numFmtId="0" fontId="1" fillId="0" borderId="1" xfId="0" applyNumberFormat="1" applyFont="1" applyBorder="1" applyAlignment="1" applyProtection="1">
      <alignment vertical="center"/>
      <protection hidden="1"/>
    </xf>
    <xf numFmtId="0" fontId="1" fillId="0" borderId="6" xfId="0" applyNumberFormat="1" applyFont="1" applyBorder="1" applyAlignment="1" applyProtection="1">
      <alignment vertical="center"/>
      <protection hidden="1"/>
    </xf>
    <xf numFmtId="0" fontId="1" fillId="0" borderId="0" xfId="0" applyNumberFormat="1" applyFont="1" applyBorder="1" applyAlignment="1" applyProtection="1">
      <alignment horizontal="center" vertical="center"/>
      <protection hidden="1"/>
    </xf>
    <xf numFmtId="0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0" xfId="0" applyNumberFormat="1" applyFont="1" applyBorder="1" applyAlignment="1" applyProtection="1">
      <alignment horizontal="right" vertical="center"/>
      <protection hidden="1"/>
    </xf>
    <xf numFmtId="0" fontId="1" fillId="0" borderId="0" xfId="0" applyNumberFormat="1" applyFont="1" applyBorder="1" applyAlignment="1" applyProtection="1">
      <alignment horizontal="left" vertical="center"/>
      <protection hidden="1"/>
    </xf>
    <xf numFmtId="0" fontId="1" fillId="2" borderId="4" xfId="0" applyNumberFormat="1" applyFont="1" applyFill="1" applyBorder="1" applyAlignment="1" applyProtection="1">
      <alignment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19" xfId="0" applyNumberFormat="1" applyFont="1" applyBorder="1" applyAlignment="1" applyProtection="1">
      <alignment horizontal="center" vertical="center"/>
      <protection hidden="1"/>
    </xf>
    <xf numFmtId="0" fontId="1" fillId="0" borderId="20" xfId="0" applyNumberFormat="1" applyFont="1" applyBorder="1" applyAlignment="1" applyProtection="1">
      <alignment horizontal="center" vertical="center"/>
      <protection hidden="1"/>
    </xf>
    <xf numFmtId="0" fontId="1" fillId="0" borderId="13" xfId="0" applyNumberFormat="1" applyFont="1" applyBorder="1" applyAlignment="1" applyProtection="1">
      <alignment vertical="center"/>
      <protection hidden="1"/>
    </xf>
    <xf numFmtId="0" fontId="1" fillId="0" borderId="14" xfId="0" applyNumberFormat="1" applyFont="1" applyBorder="1" applyAlignment="1" applyProtection="1">
      <alignment vertical="center"/>
      <protection hidden="1"/>
    </xf>
    <xf numFmtId="0" fontId="1" fillId="0" borderId="21" xfId="0" applyNumberFormat="1" applyFont="1" applyBorder="1" applyAlignment="1" applyProtection="1">
      <alignment vertical="center"/>
      <protection hidden="1"/>
    </xf>
    <xf numFmtId="0" fontId="1" fillId="0" borderId="21" xfId="0" applyNumberFormat="1" applyFont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Border="1" applyAlignment="1" applyProtection="1">
      <alignment horizontal="center" vertical="center"/>
      <protection hidden="1"/>
    </xf>
    <xf numFmtId="0" fontId="1" fillId="0" borderId="23" xfId="0" applyNumberFormat="1" applyFont="1" applyFill="1" applyBorder="1" applyAlignment="1" applyProtection="1">
      <alignment vertical="center"/>
      <protection hidden="1"/>
    </xf>
    <xf numFmtId="0" fontId="1" fillId="0" borderId="24" xfId="0" applyNumberFormat="1" applyFont="1" applyFill="1" applyBorder="1" applyAlignment="1" applyProtection="1">
      <alignment vertical="center"/>
      <protection hidden="1"/>
    </xf>
    <xf numFmtId="0" fontId="1" fillId="0" borderId="22" xfId="0" applyNumberFormat="1" applyFont="1" applyFill="1" applyBorder="1" applyAlignment="1" applyProtection="1">
      <alignment vertical="center"/>
      <protection hidden="1"/>
    </xf>
    <xf numFmtId="0" fontId="1" fillId="0" borderId="26" xfId="0" applyNumberFormat="1" applyFont="1" applyFill="1" applyBorder="1" applyAlignment="1" applyProtection="1">
      <alignment vertical="center"/>
      <protection hidden="1"/>
    </xf>
    <xf numFmtId="0" fontId="1" fillId="0" borderId="25" xfId="0" applyNumberFormat="1" applyFont="1" applyFill="1" applyBorder="1" applyAlignment="1" applyProtection="1">
      <alignment vertical="center"/>
      <protection hidden="1"/>
    </xf>
    <xf numFmtId="0" fontId="1" fillId="0" borderId="24" xfId="0" applyNumberFormat="1" applyFont="1" applyBorder="1" applyAlignment="1" applyProtection="1">
      <alignment vertical="center"/>
      <protection hidden="1"/>
    </xf>
    <xf numFmtId="0" fontId="1" fillId="0" borderId="26" xfId="0" applyNumberFormat="1" applyFont="1" applyBorder="1" applyAlignment="1" applyProtection="1">
      <alignment vertical="center"/>
      <protection hidden="1"/>
    </xf>
    <xf numFmtId="0" fontId="1" fillId="0" borderId="23" xfId="0" applyNumberFormat="1" applyFont="1" applyBorder="1" applyAlignment="1" applyProtection="1">
      <alignment vertical="center"/>
      <protection hidden="1"/>
    </xf>
    <xf numFmtId="0" fontId="1" fillId="0" borderId="25" xfId="0" applyNumberFormat="1" applyFont="1" applyBorder="1" applyAlignment="1" applyProtection="1">
      <alignment vertical="center"/>
      <protection hidden="1"/>
    </xf>
    <xf numFmtId="0" fontId="1" fillId="0" borderId="22" xfId="0" applyNumberFormat="1" applyFont="1" applyBorder="1" applyAlignment="1" applyProtection="1">
      <alignment vertical="center"/>
      <protection hidden="1"/>
    </xf>
    <xf numFmtId="0" fontId="1" fillId="0" borderId="24" xfId="0" applyNumberFormat="1" applyFont="1" applyFill="1" applyBorder="1" applyAlignment="1" applyProtection="1">
      <alignment horizontal="center" vertical="center"/>
      <protection hidden="1"/>
    </xf>
    <xf numFmtId="0" fontId="1" fillId="0" borderId="22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Border="1" applyAlignment="1" applyProtection="1">
      <alignment horizontal="center" vertical="center"/>
      <protection hidden="1"/>
    </xf>
    <xf numFmtId="0" fontId="1" fillId="3" borderId="0" xfId="0" applyNumberFormat="1" applyFont="1" applyFill="1" applyBorder="1" applyAlignment="1" applyProtection="1">
      <alignment horizontal="center" vertical="center"/>
      <protection locked="0" hidden="1"/>
    </xf>
    <xf numFmtId="0" fontId="1" fillId="3" borderId="2" xfId="0" applyNumberFormat="1" applyFont="1" applyFill="1" applyBorder="1" applyAlignment="1" applyProtection="1">
      <alignment horizontal="center" vertical="center"/>
      <protection locked="0" hidden="1"/>
    </xf>
    <xf numFmtId="0" fontId="1" fillId="0" borderId="3" xfId="0" applyNumberFormat="1" applyFont="1" applyBorder="1" applyAlignment="1" applyProtection="1">
      <alignment horizontal="center" vertical="center"/>
      <protection hidden="1"/>
    </xf>
    <xf numFmtId="0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26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11" xfId="0" applyNumberFormat="1" applyFont="1" applyBorder="1" applyAlignment="1" applyProtection="1">
      <alignment horizontal="center" vertical="center"/>
      <protection hidden="1"/>
    </xf>
    <xf numFmtId="0" fontId="1" fillId="0" borderId="23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5" xfId="0" applyNumberFormat="1" applyFont="1" applyBorder="1" applyAlignment="1" applyProtection="1">
      <alignment horizontal="center" vertical="center"/>
      <protection hidden="1"/>
    </xf>
    <xf numFmtId="0" fontId="1" fillId="0" borderId="7" xfId="0" applyNumberFormat="1" applyFont="1" applyBorder="1" applyAlignment="1" applyProtection="1">
      <alignment horizontal="center" vertical="center"/>
      <protection hidden="1"/>
    </xf>
    <xf numFmtId="0" fontId="1" fillId="0" borderId="8" xfId="0" applyNumberFormat="1" applyFont="1" applyBorder="1" applyAlignment="1" applyProtection="1">
      <alignment horizontal="center" vertical="center"/>
      <protection hidden="1"/>
    </xf>
    <xf numFmtId="164" fontId="1" fillId="0" borderId="5" xfId="0" applyNumberFormat="1" applyFont="1" applyBorder="1" applyAlignment="1" applyProtection="1">
      <alignment horizontal="center" vertical="center"/>
      <protection hidden="1"/>
    </xf>
    <xf numFmtId="0" fontId="1" fillId="0" borderId="24" xfId="0" applyNumberFormat="1" applyFont="1" applyFill="1" applyBorder="1" applyAlignment="1" applyProtection="1">
      <alignment horizontal="center" vertical="center"/>
      <protection hidden="1"/>
    </xf>
    <xf numFmtId="0" fontId="1" fillId="0" borderId="22" xfId="0" applyNumberFormat="1" applyFont="1" applyFill="1" applyBorder="1" applyAlignment="1" applyProtection="1">
      <alignment horizontal="center" vertical="center"/>
      <protection hidden="1"/>
    </xf>
    <xf numFmtId="0" fontId="1" fillId="0" borderId="25" xfId="0" applyNumberFormat="1" applyFont="1" applyFill="1" applyBorder="1" applyAlignment="1" applyProtection="1">
      <alignment horizontal="center" vertical="center"/>
      <protection hidden="1"/>
    </xf>
    <xf numFmtId="0" fontId="3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2" xfId="0" applyNumberFormat="1" applyFont="1" applyFill="1" applyBorder="1" applyAlignment="1" applyProtection="1">
      <alignment horizontal="center" vertical="center"/>
      <protection hidden="1"/>
    </xf>
    <xf numFmtId="0" fontId="3" fillId="4" borderId="10" xfId="0" applyNumberFormat="1" applyFont="1" applyFill="1" applyBorder="1" applyAlignment="1" applyProtection="1">
      <alignment horizontal="center" vertical="center"/>
      <protection hidden="1"/>
    </xf>
    <xf numFmtId="164" fontId="1" fillId="0" borderId="6" xfId="0" applyNumberFormat="1" applyFont="1" applyBorder="1" applyAlignment="1" applyProtection="1">
      <alignment horizontal="center" vertical="center"/>
      <protection hidden="1"/>
    </xf>
    <xf numFmtId="164" fontId="1" fillId="0" borderId="7" xfId="0" applyNumberFormat="1" applyFont="1" applyBorder="1" applyAlignment="1" applyProtection="1">
      <alignment horizontal="center" vertical="center"/>
      <protection hidden="1"/>
    </xf>
    <xf numFmtId="164" fontId="1" fillId="0" borderId="8" xfId="0" applyNumberFormat="1" applyFont="1" applyBorder="1" applyAlignment="1" applyProtection="1">
      <alignment horizontal="center" vertical="center"/>
      <protection hidden="1"/>
    </xf>
    <xf numFmtId="0" fontId="1" fillId="0" borderId="25" xfId="0" applyNumberFormat="1" applyFont="1" applyBorder="1" applyAlignment="1" applyProtection="1">
      <alignment horizontal="center" vertical="center"/>
      <protection hidden="1"/>
    </xf>
    <xf numFmtId="0" fontId="1" fillId="0" borderId="24" xfId="0" applyNumberFormat="1" applyFont="1" applyBorder="1" applyAlignment="1" applyProtection="1">
      <alignment horizontal="center" vertical="center"/>
      <protection hidden="1"/>
    </xf>
    <xf numFmtId="0" fontId="1" fillId="0" borderId="22" xfId="0" applyNumberFormat="1" applyFont="1" applyBorder="1" applyAlignment="1" applyProtection="1">
      <alignment horizontal="center" vertical="center"/>
      <protection hidden="1"/>
    </xf>
    <xf numFmtId="0" fontId="1" fillId="0" borderId="26" xfId="0" applyNumberFormat="1" applyFont="1" applyBorder="1" applyAlignment="1" applyProtection="1">
      <alignment horizontal="center" vertical="center"/>
      <protection hidden="1"/>
    </xf>
    <xf numFmtId="0" fontId="1" fillId="0" borderId="23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</xdr:colOff>
      <xdr:row>44</xdr:row>
      <xdr:rowOff>7620</xdr:rowOff>
    </xdr:from>
    <xdr:to>
      <xdr:col>2</xdr:col>
      <xdr:colOff>95250</xdr:colOff>
      <xdr:row>45</xdr:row>
      <xdr:rowOff>7620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72490" y="92202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8</xdr:col>
      <xdr:colOff>114300</xdr:colOff>
      <xdr:row>44</xdr:row>
      <xdr:rowOff>0</xdr:rowOff>
    </xdr:from>
    <xdr:to>
      <xdr:col>9</xdr:col>
      <xdr:colOff>99060</xdr:colOff>
      <xdr:row>45</xdr:row>
      <xdr:rowOff>0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09800" y="52578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102870</xdr:colOff>
      <xdr:row>44</xdr:row>
      <xdr:rowOff>3810</xdr:rowOff>
    </xdr:from>
    <xdr:to>
      <xdr:col>16</xdr:col>
      <xdr:colOff>87630</xdr:colOff>
      <xdr:row>45</xdr:row>
      <xdr:rowOff>3810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531870" y="91821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22</xdr:col>
      <xdr:colOff>106680</xdr:colOff>
      <xdr:row>44</xdr:row>
      <xdr:rowOff>7620</xdr:rowOff>
    </xdr:from>
    <xdr:to>
      <xdr:col>23</xdr:col>
      <xdr:colOff>91440</xdr:colOff>
      <xdr:row>45</xdr:row>
      <xdr:rowOff>7620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869180" y="92202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175260</xdr:colOff>
      <xdr:row>42</xdr:row>
      <xdr:rowOff>7620</xdr:rowOff>
    </xdr:from>
    <xdr:to>
      <xdr:col>4</xdr:col>
      <xdr:colOff>137160</xdr:colOff>
      <xdr:row>43</xdr:row>
      <xdr:rowOff>45720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318260" y="65532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7620</xdr:colOff>
      <xdr:row>41</xdr:row>
      <xdr:rowOff>114300</xdr:rowOff>
    </xdr:from>
    <xdr:to>
      <xdr:col>12</xdr:col>
      <xdr:colOff>106680</xdr:colOff>
      <xdr:row>42</xdr:row>
      <xdr:rowOff>60960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2865120" y="632460"/>
          <a:ext cx="9906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</xdr:colOff>
      <xdr:row>42</xdr:row>
      <xdr:rowOff>22860</xdr:rowOff>
    </xdr:from>
    <xdr:to>
      <xdr:col>19</xdr:col>
      <xdr:colOff>0</xdr:colOff>
      <xdr:row>43</xdr:row>
      <xdr:rowOff>60960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4038600" y="67056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106680</xdr:colOff>
      <xdr:row>53</xdr:row>
      <xdr:rowOff>7620</xdr:rowOff>
    </xdr:from>
    <xdr:to>
      <xdr:col>2</xdr:col>
      <xdr:colOff>91440</xdr:colOff>
      <xdr:row>54</xdr:row>
      <xdr:rowOff>7620</xdr:rowOff>
    </xdr:to>
    <xdr:sp macro="" textlink="">
      <xdr:nvSpPr>
        <xdr:cNvPr id="12" name="Isosceles Tri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68680" y="208788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8</xdr:col>
      <xdr:colOff>106680</xdr:colOff>
      <xdr:row>53</xdr:row>
      <xdr:rowOff>0</xdr:rowOff>
    </xdr:from>
    <xdr:to>
      <xdr:col>9</xdr:col>
      <xdr:colOff>91440</xdr:colOff>
      <xdr:row>54</xdr:row>
      <xdr:rowOff>0</xdr:rowOff>
    </xdr:to>
    <xdr:sp macro="" textlink="">
      <xdr:nvSpPr>
        <xdr:cNvPr id="13" name="Isosceles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202180" y="20802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106680</xdr:colOff>
      <xdr:row>53</xdr:row>
      <xdr:rowOff>0</xdr:rowOff>
    </xdr:from>
    <xdr:to>
      <xdr:col>16</xdr:col>
      <xdr:colOff>91440</xdr:colOff>
      <xdr:row>54</xdr:row>
      <xdr:rowOff>0</xdr:rowOff>
    </xdr:to>
    <xdr:sp macro="" textlink="">
      <xdr:nvSpPr>
        <xdr:cNvPr id="14" name="Isosceles Tri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535680" y="20802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22</xdr:col>
      <xdr:colOff>102870</xdr:colOff>
      <xdr:row>53</xdr:row>
      <xdr:rowOff>0</xdr:rowOff>
    </xdr:from>
    <xdr:to>
      <xdr:col>23</xdr:col>
      <xdr:colOff>87630</xdr:colOff>
      <xdr:row>54</xdr:row>
      <xdr:rowOff>0</xdr:rowOff>
    </xdr:to>
    <xdr:sp macro="" textlink="">
      <xdr:nvSpPr>
        <xdr:cNvPr id="15" name="Isosceles Tri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865370" y="20802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</xdr:col>
      <xdr:colOff>118110</xdr:colOff>
      <xdr:row>47</xdr:row>
      <xdr:rowOff>0</xdr:rowOff>
    </xdr:from>
    <xdr:to>
      <xdr:col>23</xdr:col>
      <xdr:colOff>76200</xdr:colOff>
      <xdr:row>47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880110" y="1303020"/>
          <a:ext cx="414909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45</xdr:row>
      <xdr:rowOff>118110</xdr:rowOff>
    </xdr:from>
    <xdr:to>
      <xdr:col>2</xdr:col>
      <xdr:colOff>0</xdr:colOff>
      <xdr:row>47</xdr:row>
      <xdr:rowOff>68580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952500" y="11620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156210</xdr:colOff>
      <xdr:row>46</xdr:row>
      <xdr:rowOff>99060</xdr:rowOff>
    </xdr:from>
    <xdr:to>
      <xdr:col>2</xdr:col>
      <xdr:colOff>38100</xdr:colOff>
      <xdr:row>47</xdr:row>
      <xdr:rowOff>30480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918210" y="12725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45</xdr:row>
      <xdr:rowOff>118110</xdr:rowOff>
    </xdr:from>
    <xdr:to>
      <xdr:col>9</xdr:col>
      <xdr:colOff>0</xdr:colOff>
      <xdr:row>47</xdr:row>
      <xdr:rowOff>68580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952500" y="11620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156210</xdr:colOff>
      <xdr:row>46</xdr:row>
      <xdr:rowOff>99060</xdr:rowOff>
    </xdr:from>
    <xdr:to>
      <xdr:col>9</xdr:col>
      <xdr:colOff>38100</xdr:colOff>
      <xdr:row>47</xdr:row>
      <xdr:rowOff>30480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H="1">
          <a:off x="918210" y="12725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45</xdr:row>
      <xdr:rowOff>118110</xdr:rowOff>
    </xdr:from>
    <xdr:to>
      <xdr:col>16</xdr:col>
      <xdr:colOff>0</xdr:colOff>
      <xdr:row>47</xdr:row>
      <xdr:rowOff>68580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2286000" y="11620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156210</xdr:colOff>
      <xdr:row>46</xdr:row>
      <xdr:rowOff>99060</xdr:rowOff>
    </xdr:from>
    <xdr:to>
      <xdr:col>16</xdr:col>
      <xdr:colOff>38100</xdr:colOff>
      <xdr:row>47</xdr:row>
      <xdr:rowOff>30480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2251710" y="12725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45</xdr:row>
      <xdr:rowOff>118110</xdr:rowOff>
    </xdr:from>
    <xdr:to>
      <xdr:col>23</xdr:col>
      <xdr:colOff>0</xdr:colOff>
      <xdr:row>47</xdr:row>
      <xdr:rowOff>68580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3619500" y="11620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156210</xdr:colOff>
      <xdr:row>46</xdr:row>
      <xdr:rowOff>99060</xdr:rowOff>
    </xdr:from>
    <xdr:to>
      <xdr:col>23</xdr:col>
      <xdr:colOff>38100</xdr:colOff>
      <xdr:row>47</xdr:row>
      <xdr:rowOff>30480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flipH="1">
          <a:off x="3585210" y="12725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64770</xdr:colOff>
      <xdr:row>54</xdr:row>
      <xdr:rowOff>72390</xdr:rowOff>
    </xdr:from>
    <xdr:to>
      <xdr:col>24</xdr:col>
      <xdr:colOff>102870</xdr:colOff>
      <xdr:row>54</xdr:row>
      <xdr:rowOff>72390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5017770" y="228219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55</xdr:row>
      <xdr:rowOff>68580</xdr:rowOff>
    </xdr:from>
    <xdr:to>
      <xdr:col>6</xdr:col>
      <xdr:colOff>76200</xdr:colOff>
      <xdr:row>55</xdr:row>
      <xdr:rowOff>68580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 flipH="1">
          <a:off x="1390650" y="24079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55</xdr:row>
      <xdr:rowOff>64770</xdr:rowOff>
    </xdr:from>
    <xdr:to>
      <xdr:col>13</xdr:col>
      <xdr:colOff>95250</xdr:colOff>
      <xdr:row>55</xdr:row>
      <xdr:rowOff>64770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2747010" y="24041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80010</xdr:colOff>
      <xdr:row>56</xdr:row>
      <xdr:rowOff>64770</xdr:rowOff>
    </xdr:from>
    <xdr:to>
      <xdr:col>20</xdr:col>
      <xdr:colOff>95250</xdr:colOff>
      <xdr:row>56</xdr:row>
      <xdr:rowOff>64770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2747010" y="24041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56</xdr:row>
      <xdr:rowOff>68580</xdr:rowOff>
    </xdr:from>
    <xdr:to>
      <xdr:col>13</xdr:col>
      <xdr:colOff>76200</xdr:colOff>
      <xdr:row>56</xdr:row>
      <xdr:rowOff>68580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H="1">
          <a:off x="1390650" y="24079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57</xdr:row>
      <xdr:rowOff>64770</xdr:rowOff>
    </xdr:from>
    <xdr:to>
      <xdr:col>13</xdr:col>
      <xdr:colOff>95250</xdr:colOff>
      <xdr:row>57</xdr:row>
      <xdr:rowOff>64770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2747010" y="24041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57</xdr:row>
      <xdr:rowOff>68580</xdr:rowOff>
    </xdr:from>
    <xdr:to>
      <xdr:col>6</xdr:col>
      <xdr:colOff>76200</xdr:colOff>
      <xdr:row>57</xdr:row>
      <xdr:rowOff>68580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flipH="1">
          <a:off x="1390650" y="24079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80010</xdr:colOff>
      <xdr:row>58</xdr:row>
      <xdr:rowOff>64770</xdr:rowOff>
    </xdr:from>
    <xdr:to>
      <xdr:col>20</xdr:col>
      <xdr:colOff>95250</xdr:colOff>
      <xdr:row>58</xdr:row>
      <xdr:rowOff>64770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4080510" y="25336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58</xdr:row>
      <xdr:rowOff>68580</xdr:rowOff>
    </xdr:from>
    <xdr:to>
      <xdr:col>13</xdr:col>
      <xdr:colOff>76200</xdr:colOff>
      <xdr:row>58</xdr:row>
      <xdr:rowOff>68580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 flipH="1">
          <a:off x="2724150" y="25374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59</xdr:row>
      <xdr:rowOff>68580</xdr:rowOff>
    </xdr:from>
    <xdr:to>
      <xdr:col>6</xdr:col>
      <xdr:colOff>76200</xdr:colOff>
      <xdr:row>59</xdr:row>
      <xdr:rowOff>68580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H="1">
          <a:off x="1390650" y="26670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59</xdr:row>
      <xdr:rowOff>64770</xdr:rowOff>
    </xdr:from>
    <xdr:to>
      <xdr:col>13</xdr:col>
      <xdr:colOff>95250</xdr:colOff>
      <xdr:row>59</xdr:row>
      <xdr:rowOff>64770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2747010" y="266319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80010</xdr:colOff>
      <xdr:row>60</xdr:row>
      <xdr:rowOff>64770</xdr:rowOff>
    </xdr:from>
    <xdr:to>
      <xdr:col>20</xdr:col>
      <xdr:colOff>95250</xdr:colOff>
      <xdr:row>60</xdr:row>
      <xdr:rowOff>64770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4080510" y="27927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60</xdr:row>
      <xdr:rowOff>68580</xdr:rowOff>
    </xdr:from>
    <xdr:to>
      <xdr:col>13</xdr:col>
      <xdr:colOff>76200</xdr:colOff>
      <xdr:row>60</xdr:row>
      <xdr:rowOff>68580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 flipH="1">
          <a:off x="2724150" y="279654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61</xdr:row>
      <xdr:rowOff>68580</xdr:rowOff>
    </xdr:from>
    <xdr:to>
      <xdr:col>6</xdr:col>
      <xdr:colOff>76200</xdr:colOff>
      <xdr:row>61</xdr:row>
      <xdr:rowOff>68580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 flipH="1">
          <a:off x="1390650" y="292608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61</xdr:row>
      <xdr:rowOff>64770</xdr:rowOff>
    </xdr:from>
    <xdr:to>
      <xdr:col>13</xdr:col>
      <xdr:colOff>95250</xdr:colOff>
      <xdr:row>61</xdr:row>
      <xdr:rowOff>64770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2747010" y="292227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80010</xdr:colOff>
      <xdr:row>62</xdr:row>
      <xdr:rowOff>64770</xdr:rowOff>
    </xdr:from>
    <xdr:to>
      <xdr:col>20</xdr:col>
      <xdr:colOff>95250</xdr:colOff>
      <xdr:row>62</xdr:row>
      <xdr:rowOff>64770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>
          <a:off x="4080510" y="30518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62</xdr:row>
      <xdr:rowOff>68580</xdr:rowOff>
    </xdr:from>
    <xdr:to>
      <xdr:col>13</xdr:col>
      <xdr:colOff>76200</xdr:colOff>
      <xdr:row>62</xdr:row>
      <xdr:rowOff>68580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 flipH="1">
          <a:off x="2724150" y="30556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63</xdr:row>
      <xdr:rowOff>68580</xdr:rowOff>
    </xdr:from>
    <xdr:to>
      <xdr:col>6</xdr:col>
      <xdr:colOff>76200</xdr:colOff>
      <xdr:row>63</xdr:row>
      <xdr:rowOff>68580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 flipH="1">
          <a:off x="1390650" y="31851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63</xdr:row>
      <xdr:rowOff>64770</xdr:rowOff>
    </xdr:from>
    <xdr:to>
      <xdr:col>13</xdr:col>
      <xdr:colOff>95250</xdr:colOff>
      <xdr:row>63</xdr:row>
      <xdr:rowOff>64770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/>
      </xdr:nvCxnSpPr>
      <xdr:spPr>
        <a:xfrm>
          <a:off x="2747010" y="31813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80010</xdr:colOff>
      <xdr:row>64</xdr:row>
      <xdr:rowOff>64770</xdr:rowOff>
    </xdr:from>
    <xdr:to>
      <xdr:col>20</xdr:col>
      <xdr:colOff>95250</xdr:colOff>
      <xdr:row>64</xdr:row>
      <xdr:rowOff>64770</xdr:rowOff>
    </xdr:to>
    <xdr:cxnSp macro="">
      <xdr:nvCxnSpPr>
        <xdr:cNvPr id="55" name="Straight Arrow Connector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/>
      </xdr:nvCxnSpPr>
      <xdr:spPr>
        <a:xfrm>
          <a:off x="4080510" y="331089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64770</xdr:colOff>
      <xdr:row>66</xdr:row>
      <xdr:rowOff>72390</xdr:rowOff>
    </xdr:from>
    <xdr:to>
      <xdr:col>24</xdr:col>
      <xdr:colOff>102870</xdr:colOff>
      <xdr:row>66</xdr:row>
      <xdr:rowOff>72390</xdr:rowOff>
    </xdr:to>
    <xdr:cxnSp macro="">
      <xdr:nvCxnSpPr>
        <xdr:cNvPr id="56" name="Straight Arrow Connector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/>
      </xdr:nvCxnSpPr>
      <xdr:spPr>
        <a:xfrm>
          <a:off x="5017770" y="228219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110490</xdr:colOff>
      <xdr:row>91</xdr:row>
      <xdr:rowOff>7620</xdr:rowOff>
    </xdr:from>
    <xdr:to>
      <xdr:col>2</xdr:col>
      <xdr:colOff>95250</xdr:colOff>
      <xdr:row>92</xdr:row>
      <xdr:rowOff>7620</xdr:rowOff>
    </xdr:to>
    <xdr:sp macro="" textlink="">
      <xdr:nvSpPr>
        <xdr:cNvPr id="49" name="Isosceles Triangl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300990" y="96012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8</xdr:col>
      <xdr:colOff>114300</xdr:colOff>
      <xdr:row>91</xdr:row>
      <xdr:rowOff>0</xdr:rowOff>
    </xdr:from>
    <xdr:to>
      <xdr:col>9</xdr:col>
      <xdr:colOff>99060</xdr:colOff>
      <xdr:row>92</xdr:row>
      <xdr:rowOff>0</xdr:rowOff>
    </xdr:to>
    <xdr:sp macro="" textlink="">
      <xdr:nvSpPr>
        <xdr:cNvPr id="57" name="Isosceles Tri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638300" y="9525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102870</xdr:colOff>
      <xdr:row>91</xdr:row>
      <xdr:rowOff>3810</xdr:rowOff>
    </xdr:from>
    <xdr:to>
      <xdr:col>16</xdr:col>
      <xdr:colOff>87630</xdr:colOff>
      <xdr:row>92</xdr:row>
      <xdr:rowOff>3810</xdr:rowOff>
    </xdr:to>
    <xdr:sp macro="" textlink="">
      <xdr:nvSpPr>
        <xdr:cNvPr id="58" name="Isosceles Tri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2960370" y="95631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22</xdr:col>
      <xdr:colOff>106680</xdr:colOff>
      <xdr:row>91</xdr:row>
      <xdr:rowOff>7620</xdr:rowOff>
    </xdr:from>
    <xdr:to>
      <xdr:col>23</xdr:col>
      <xdr:colOff>91440</xdr:colOff>
      <xdr:row>92</xdr:row>
      <xdr:rowOff>7620</xdr:rowOff>
    </xdr:to>
    <xdr:sp macro="" textlink="">
      <xdr:nvSpPr>
        <xdr:cNvPr id="59" name="Isosceles Triangl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4297680" y="96012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175260</xdr:colOff>
      <xdr:row>89</xdr:row>
      <xdr:rowOff>7620</xdr:rowOff>
    </xdr:from>
    <xdr:to>
      <xdr:col>4</xdr:col>
      <xdr:colOff>137160</xdr:colOff>
      <xdr:row>90</xdr:row>
      <xdr:rowOff>45720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V="1">
          <a:off x="746760" y="69342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7620</xdr:colOff>
      <xdr:row>88</xdr:row>
      <xdr:rowOff>114300</xdr:rowOff>
    </xdr:from>
    <xdr:to>
      <xdr:col>12</xdr:col>
      <xdr:colOff>106680</xdr:colOff>
      <xdr:row>89</xdr:row>
      <xdr:rowOff>60960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 flipV="1">
          <a:off x="2293620" y="670560"/>
          <a:ext cx="9906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</xdr:colOff>
      <xdr:row>89</xdr:row>
      <xdr:rowOff>22860</xdr:rowOff>
    </xdr:from>
    <xdr:to>
      <xdr:col>19</xdr:col>
      <xdr:colOff>0</xdr:colOff>
      <xdr:row>90</xdr:row>
      <xdr:rowOff>60960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 flipV="1">
          <a:off x="3467100" y="70866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106680</xdr:colOff>
      <xdr:row>100</xdr:row>
      <xdr:rowOff>7620</xdr:rowOff>
    </xdr:from>
    <xdr:to>
      <xdr:col>2</xdr:col>
      <xdr:colOff>91440</xdr:colOff>
      <xdr:row>101</xdr:row>
      <xdr:rowOff>7620</xdr:rowOff>
    </xdr:to>
    <xdr:sp macro="" textlink="">
      <xdr:nvSpPr>
        <xdr:cNvPr id="63" name="Isosceles Tri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297180" y="212598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8</xdr:col>
      <xdr:colOff>106680</xdr:colOff>
      <xdr:row>100</xdr:row>
      <xdr:rowOff>0</xdr:rowOff>
    </xdr:from>
    <xdr:to>
      <xdr:col>9</xdr:col>
      <xdr:colOff>91440</xdr:colOff>
      <xdr:row>101</xdr:row>
      <xdr:rowOff>0</xdr:rowOff>
    </xdr:to>
    <xdr:sp macro="" textlink="">
      <xdr:nvSpPr>
        <xdr:cNvPr id="64" name="Isosceles Triangl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630680" y="21183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106680</xdr:colOff>
      <xdr:row>100</xdr:row>
      <xdr:rowOff>0</xdr:rowOff>
    </xdr:from>
    <xdr:to>
      <xdr:col>16</xdr:col>
      <xdr:colOff>91440</xdr:colOff>
      <xdr:row>101</xdr:row>
      <xdr:rowOff>0</xdr:rowOff>
    </xdr:to>
    <xdr:sp macro="" textlink="">
      <xdr:nvSpPr>
        <xdr:cNvPr id="65" name="Isosceles Triangl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2964180" y="21183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29</xdr:col>
      <xdr:colOff>102870</xdr:colOff>
      <xdr:row>100</xdr:row>
      <xdr:rowOff>0</xdr:rowOff>
    </xdr:from>
    <xdr:to>
      <xdr:col>30</xdr:col>
      <xdr:colOff>87630</xdr:colOff>
      <xdr:row>101</xdr:row>
      <xdr:rowOff>0</xdr:rowOff>
    </xdr:to>
    <xdr:sp macro="" textlink="">
      <xdr:nvSpPr>
        <xdr:cNvPr id="66" name="Isosceles Tri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4293870" y="21183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</xdr:col>
      <xdr:colOff>118110</xdr:colOff>
      <xdr:row>94</xdr:row>
      <xdr:rowOff>0</xdr:rowOff>
    </xdr:from>
    <xdr:to>
      <xdr:col>30</xdr:col>
      <xdr:colOff>53340</xdr:colOff>
      <xdr:row>94</xdr:row>
      <xdr:rowOff>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6595110" y="1341120"/>
          <a:ext cx="545973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92</xdr:row>
      <xdr:rowOff>118110</xdr:rowOff>
    </xdr:from>
    <xdr:to>
      <xdr:col>2</xdr:col>
      <xdr:colOff>0</xdr:colOff>
      <xdr:row>94</xdr:row>
      <xdr:rowOff>68580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381000" y="12001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156210</xdr:colOff>
      <xdr:row>93</xdr:row>
      <xdr:rowOff>99060</xdr:rowOff>
    </xdr:from>
    <xdr:to>
      <xdr:col>2</xdr:col>
      <xdr:colOff>38100</xdr:colOff>
      <xdr:row>94</xdr:row>
      <xdr:rowOff>30480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 flipH="1">
          <a:off x="346710" y="13106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92</xdr:row>
      <xdr:rowOff>118110</xdr:rowOff>
    </xdr:from>
    <xdr:to>
      <xdr:col>9</xdr:col>
      <xdr:colOff>0</xdr:colOff>
      <xdr:row>94</xdr:row>
      <xdr:rowOff>68580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1714500" y="12001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156210</xdr:colOff>
      <xdr:row>93</xdr:row>
      <xdr:rowOff>99060</xdr:rowOff>
    </xdr:from>
    <xdr:to>
      <xdr:col>9</xdr:col>
      <xdr:colOff>38100</xdr:colOff>
      <xdr:row>94</xdr:row>
      <xdr:rowOff>30480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 flipH="1">
          <a:off x="1680210" y="13106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92</xdr:row>
      <xdr:rowOff>118110</xdr:rowOff>
    </xdr:from>
    <xdr:to>
      <xdr:col>16</xdr:col>
      <xdr:colOff>0</xdr:colOff>
      <xdr:row>94</xdr:row>
      <xdr:rowOff>68580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>
          <a:off x="3048000" y="12001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156210</xdr:colOff>
      <xdr:row>93</xdr:row>
      <xdr:rowOff>99060</xdr:rowOff>
    </xdr:from>
    <xdr:to>
      <xdr:col>16</xdr:col>
      <xdr:colOff>38100</xdr:colOff>
      <xdr:row>94</xdr:row>
      <xdr:rowOff>30480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 flipH="1">
          <a:off x="3013710" y="13106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92</xdr:row>
      <xdr:rowOff>118110</xdr:rowOff>
    </xdr:from>
    <xdr:to>
      <xdr:col>23</xdr:col>
      <xdr:colOff>0</xdr:colOff>
      <xdr:row>94</xdr:row>
      <xdr:rowOff>68580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>
          <a:off x="4381500" y="12001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156210</xdr:colOff>
      <xdr:row>93</xdr:row>
      <xdr:rowOff>99060</xdr:rowOff>
    </xdr:from>
    <xdr:to>
      <xdr:col>23</xdr:col>
      <xdr:colOff>38100</xdr:colOff>
      <xdr:row>94</xdr:row>
      <xdr:rowOff>30480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 flipH="1">
          <a:off x="4347210" y="13106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64770</xdr:colOff>
      <xdr:row>101</xdr:row>
      <xdr:rowOff>72390</xdr:rowOff>
    </xdr:from>
    <xdr:to>
      <xdr:col>31</xdr:col>
      <xdr:colOff>102870</xdr:colOff>
      <xdr:row>101</xdr:row>
      <xdr:rowOff>72390</xdr:rowOff>
    </xdr:to>
    <xdr:cxnSp macro="">
      <xdr:nvCxnSpPr>
        <xdr:cNvPr id="76" name="Straight Arrow Connector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>
        <a:xfrm>
          <a:off x="4446270" y="232029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102</xdr:row>
      <xdr:rowOff>68580</xdr:rowOff>
    </xdr:from>
    <xdr:to>
      <xdr:col>6</xdr:col>
      <xdr:colOff>76200</xdr:colOff>
      <xdr:row>102</xdr:row>
      <xdr:rowOff>68580</xdr:rowOff>
    </xdr:to>
    <xdr:cxnSp macro="">
      <xdr:nvCxnSpPr>
        <xdr:cNvPr id="77" name="Straight Arrow Connector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/>
      </xdr:nvCxnSpPr>
      <xdr:spPr>
        <a:xfrm flipH="1">
          <a:off x="819150" y="24460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102</xdr:row>
      <xdr:rowOff>64770</xdr:rowOff>
    </xdr:from>
    <xdr:to>
      <xdr:col>13</xdr:col>
      <xdr:colOff>95250</xdr:colOff>
      <xdr:row>102</xdr:row>
      <xdr:rowOff>64770</xdr:rowOff>
    </xdr:to>
    <xdr:cxnSp macro="">
      <xdr:nvCxnSpPr>
        <xdr:cNvPr id="78" name="Straight Arrow Connector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/>
      </xdr:nvCxnSpPr>
      <xdr:spPr>
        <a:xfrm>
          <a:off x="2175510" y="24422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80010</xdr:colOff>
      <xdr:row>103</xdr:row>
      <xdr:rowOff>64770</xdr:rowOff>
    </xdr:from>
    <xdr:to>
      <xdr:col>20</xdr:col>
      <xdr:colOff>95250</xdr:colOff>
      <xdr:row>103</xdr:row>
      <xdr:rowOff>64770</xdr:rowOff>
    </xdr:to>
    <xdr:cxnSp macro="">
      <xdr:nvCxnSpPr>
        <xdr:cNvPr id="79" name="Straight Arrow Connector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3509010" y="25717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103</xdr:row>
      <xdr:rowOff>68580</xdr:rowOff>
    </xdr:from>
    <xdr:to>
      <xdr:col>13</xdr:col>
      <xdr:colOff>76200</xdr:colOff>
      <xdr:row>103</xdr:row>
      <xdr:rowOff>68580</xdr:rowOff>
    </xdr:to>
    <xdr:cxnSp macro="">
      <xdr:nvCxnSpPr>
        <xdr:cNvPr id="80" name="Straight Arrow Connector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 flipH="1">
          <a:off x="2152650" y="25755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104</xdr:row>
      <xdr:rowOff>64770</xdr:rowOff>
    </xdr:from>
    <xdr:to>
      <xdr:col>13</xdr:col>
      <xdr:colOff>95250</xdr:colOff>
      <xdr:row>104</xdr:row>
      <xdr:rowOff>64770</xdr:rowOff>
    </xdr:to>
    <xdr:cxnSp macro="">
      <xdr:nvCxnSpPr>
        <xdr:cNvPr id="81" name="Straight Arrow Connector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2175510" y="270129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104</xdr:row>
      <xdr:rowOff>68580</xdr:rowOff>
    </xdr:from>
    <xdr:to>
      <xdr:col>6</xdr:col>
      <xdr:colOff>76200</xdr:colOff>
      <xdr:row>104</xdr:row>
      <xdr:rowOff>68580</xdr:rowOff>
    </xdr:to>
    <xdr:cxnSp macro="">
      <xdr:nvCxnSpPr>
        <xdr:cNvPr id="82" name="Straight Arrow Connector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CxnSpPr/>
      </xdr:nvCxnSpPr>
      <xdr:spPr>
        <a:xfrm flipH="1">
          <a:off x="819150" y="27051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105</xdr:row>
      <xdr:rowOff>68580</xdr:rowOff>
    </xdr:from>
    <xdr:to>
      <xdr:col>13</xdr:col>
      <xdr:colOff>76200</xdr:colOff>
      <xdr:row>105</xdr:row>
      <xdr:rowOff>68580</xdr:rowOff>
    </xdr:to>
    <xdr:cxnSp macro="">
      <xdr:nvCxnSpPr>
        <xdr:cNvPr id="84" name="Straight Arrow Connector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 flipH="1">
          <a:off x="2152650" y="283464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106</xdr:row>
      <xdr:rowOff>68580</xdr:rowOff>
    </xdr:from>
    <xdr:to>
      <xdr:col>6</xdr:col>
      <xdr:colOff>76200</xdr:colOff>
      <xdr:row>106</xdr:row>
      <xdr:rowOff>68580</xdr:rowOff>
    </xdr:to>
    <xdr:cxnSp macro="">
      <xdr:nvCxnSpPr>
        <xdr:cNvPr id="85" name="Straight Arrow Connector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 flipH="1">
          <a:off x="819150" y="296418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106</xdr:row>
      <xdr:rowOff>64770</xdr:rowOff>
    </xdr:from>
    <xdr:to>
      <xdr:col>13</xdr:col>
      <xdr:colOff>95250</xdr:colOff>
      <xdr:row>106</xdr:row>
      <xdr:rowOff>64770</xdr:rowOff>
    </xdr:to>
    <xdr:cxnSp macro="">
      <xdr:nvCxnSpPr>
        <xdr:cNvPr id="86" name="Straight Arrow Connector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2175510" y="296037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107</xdr:row>
      <xdr:rowOff>68580</xdr:rowOff>
    </xdr:from>
    <xdr:to>
      <xdr:col>13</xdr:col>
      <xdr:colOff>76200</xdr:colOff>
      <xdr:row>107</xdr:row>
      <xdr:rowOff>68580</xdr:rowOff>
    </xdr:to>
    <xdr:cxnSp macro="">
      <xdr:nvCxnSpPr>
        <xdr:cNvPr id="88" name="Straight Arrow Connector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CxnSpPr/>
      </xdr:nvCxnSpPr>
      <xdr:spPr>
        <a:xfrm flipH="1">
          <a:off x="2152650" y="30937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108</xdr:row>
      <xdr:rowOff>68580</xdr:rowOff>
    </xdr:from>
    <xdr:to>
      <xdr:col>6</xdr:col>
      <xdr:colOff>76200</xdr:colOff>
      <xdr:row>108</xdr:row>
      <xdr:rowOff>68580</xdr:rowOff>
    </xdr:to>
    <xdr:cxnSp macro="">
      <xdr:nvCxnSpPr>
        <xdr:cNvPr id="89" name="Straight Arrow Connector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 flipH="1">
          <a:off x="819150" y="32232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108</xdr:row>
      <xdr:rowOff>64770</xdr:rowOff>
    </xdr:from>
    <xdr:to>
      <xdr:col>13</xdr:col>
      <xdr:colOff>95250</xdr:colOff>
      <xdr:row>108</xdr:row>
      <xdr:rowOff>64770</xdr:rowOff>
    </xdr:to>
    <xdr:cxnSp macro="">
      <xdr:nvCxnSpPr>
        <xdr:cNvPr id="90" name="Straight Arrow Connector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2175510" y="32194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109</xdr:row>
      <xdr:rowOff>68580</xdr:rowOff>
    </xdr:from>
    <xdr:to>
      <xdr:col>13</xdr:col>
      <xdr:colOff>76200</xdr:colOff>
      <xdr:row>109</xdr:row>
      <xdr:rowOff>68580</xdr:rowOff>
    </xdr:to>
    <xdr:cxnSp macro="">
      <xdr:nvCxnSpPr>
        <xdr:cNvPr id="92" name="Straight Arrow Connector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CxnSpPr/>
      </xdr:nvCxnSpPr>
      <xdr:spPr>
        <a:xfrm flipH="1">
          <a:off x="2152650" y="33528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110</xdr:row>
      <xdr:rowOff>68580</xdr:rowOff>
    </xdr:from>
    <xdr:to>
      <xdr:col>6</xdr:col>
      <xdr:colOff>76200</xdr:colOff>
      <xdr:row>110</xdr:row>
      <xdr:rowOff>68580</xdr:rowOff>
    </xdr:to>
    <xdr:cxnSp macro="">
      <xdr:nvCxnSpPr>
        <xdr:cNvPr id="93" name="Straight Arrow Connector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CxnSpPr/>
      </xdr:nvCxnSpPr>
      <xdr:spPr>
        <a:xfrm flipH="1">
          <a:off x="819150" y="348234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110</xdr:row>
      <xdr:rowOff>64770</xdr:rowOff>
    </xdr:from>
    <xdr:to>
      <xdr:col>13</xdr:col>
      <xdr:colOff>95250</xdr:colOff>
      <xdr:row>110</xdr:row>
      <xdr:rowOff>64770</xdr:rowOff>
    </xdr:to>
    <xdr:cxnSp macro="">
      <xdr:nvCxnSpPr>
        <xdr:cNvPr id="94" name="Straight Arrow Connector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CxnSpPr/>
      </xdr:nvCxnSpPr>
      <xdr:spPr>
        <a:xfrm>
          <a:off x="2175510" y="34785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64770</xdr:colOff>
      <xdr:row>113</xdr:row>
      <xdr:rowOff>72390</xdr:rowOff>
    </xdr:from>
    <xdr:to>
      <xdr:col>31</xdr:col>
      <xdr:colOff>102870</xdr:colOff>
      <xdr:row>113</xdr:row>
      <xdr:rowOff>72390</xdr:rowOff>
    </xdr:to>
    <xdr:cxnSp macro="">
      <xdr:nvCxnSpPr>
        <xdr:cNvPr id="96" name="Straight Arrow Connector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CxnSpPr/>
      </xdr:nvCxnSpPr>
      <xdr:spPr>
        <a:xfrm>
          <a:off x="4446270" y="387477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7620</xdr:colOff>
      <xdr:row>88</xdr:row>
      <xdr:rowOff>114300</xdr:rowOff>
    </xdr:from>
    <xdr:to>
      <xdr:col>26</xdr:col>
      <xdr:colOff>106680</xdr:colOff>
      <xdr:row>89</xdr:row>
      <xdr:rowOff>60960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CxnSpPr/>
      </xdr:nvCxnSpPr>
      <xdr:spPr>
        <a:xfrm flipV="1">
          <a:off x="8580120" y="670560"/>
          <a:ext cx="9906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</xdr:colOff>
      <xdr:row>91</xdr:row>
      <xdr:rowOff>0</xdr:rowOff>
    </xdr:from>
    <xdr:to>
      <xdr:col>30</xdr:col>
      <xdr:colOff>91440</xdr:colOff>
      <xdr:row>92</xdr:row>
      <xdr:rowOff>0</xdr:rowOff>
    </xdr:to>
    <xdr:sp macro="" textlink="">
      <xdr:nvSpPr>
        <xdr:cNvPr id="98" name="Isosceles Triangl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11917680" y="9525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30</xdr:col>
      <xdr:colOff>0</xdr:colOff>
      <xdr:row>92</xdr:row>
      <xdr:rowOff>118110</xdr:rowOff>
    </xdr:from>
    <xdr:to>
      <xdr:col>30</xdr:col>
      <xdr:colOff>0</xdr:colOff>
      <xdr:row>94</xdr:row>
      <xdr:rowOff>68580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CxnSpPr/>
      </xdr:nvCxnSpPr>
      <xdr:spPr>
        <a:xfrm>
          <a:off x="9334500" y="12001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156210</xdr:colOff>
      <xdr:row>93</xdr:row>
      <xdr:rowOff>99060</xdr:rowOff>
    </xdr:from>
    <xdr:to>
      <xdr:col>30</xdr:col>
      <xdr:colOff>38100</xdr:colOff>
      <xdr:row>94</xdr:row>
      <xdr:rowOff>30480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CxnSpPr/>
      </xdr:nvCxnSpPr>
      <xdr:spPr>
        <a:xfrm flipH="1">
          <a:off x="9300210" y="13106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106680</xdr:colOff>
      <xdr:row>100</xdr:row>
      <xdr:rowOff>3810</xdr:rowOff>
    </xdr:from>
    <xdr:to>
      <xdr:col>23</xdr:col>
      <xdr:colOff>91440</xdr:colOff>
      <xdr:row>101</xdr:row>
      <xdr:rowOff>3810</xdr:rowOff>
    </xdr:to>
    <xdr:sp macro="" textlink="">
      <xdr:nvSpPr>
        <xdr:cNvPr id="103" name="Isosceles Triangl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10584180" y="212217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25</xdr:col>
      <xdr:colOff>80010</xdr:colOff>
      <xdr:row>102</xdr:row>
      <xdr:rowOff>64770</xdr:rowOff>
    </xdr:from>
    <xdr:to>
      <xdr:col>27</xdr:col>
      <xdr:colOff>95250</xdr:colOff>
      <xdr:row>102</xdr:row>
      <xdr:rowOff>64770</xdr:rowOff>
    </xdr:to>
    <xdr:cxnSp macro="">
      <xdr:nvCxnSpPr>
        <xdr:cNvPr id="104" name="Straight Arrow Connector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CxnSpPr/>
      </xdr:nvCxnSpPr>
      <xdr:spPr>
        <a:xfrm>
          <a:off x="9795510" y="25717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102</xdr:row>
      <xdr:rowOff>68580</xdr:rowOff>
    </xdr:from>
    <xdr:to>
      <xdr:col>20</xdr:col>
      <xdr:colOff>76200</xdr:colOff>
      <xdr:row>102</xdr:row>
      <xdr:rowOff>68580</xdr:rowOff>
    </xdr:to>
    <xdr:cxnSp macro="">
      <xdr:nvCxnSpPr>
        <xdr:cNvPr id="105" name="Straight Arrow Connector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CxnSpPr/>
      </xdr:nvCxnSpPr>
      <xdr:spPr>
        <a:xfrm flipH="1">
          <a:off x="8439150" y="25755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80010</xdr:colOff>
      <xdr:row>104</xdr:row>
      <xdr:rowOff>64770</xdr:rowOff>
    </xdr:from>
    <xdr:to>
      <xdr:col>27</xdr:col>
      <xdr:colOff>95250</xdr:colOff>
      <xdr:row>104</xdr:row>
      <xdr:rowOff>64770</xdr:rowOff>
    </xdr:to>
    <xdr:cxnSp macro="">
      <xdr:nvCxnSpPr>
        <xdr:cNvPr id="106" name="Straight Arrow Connector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CxnSpPr/>
      </xdr:nvCxnSpPr>
      <xdr:spPr>
        <a:xfrm>
          <a:off x="11129010" y="24422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104</xdr:row>
      <xdr:rowOff>68580</xdr:rowOff>
    </xdr:from>
    <xdr:to>
      <xdr:col>20</xdr:col>
      <xdr:colOff>76200</xdr:colOff>
      <xdr:row>104</xdr:row>
      <xdr:rowOff>68580</xdr:rowOff>
    </xdr:to>
    <xdr:cxnSp macro="">
      <xdr:nvCxnSpPr>
        <xdr:cNvPr id="107" name="Straight Arrow Connector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CxnSpPr/>
      </xdr:nvCxnSpPr>
      <xdr:spPr>
        <a:xfrm flipH="1">
          <a:off x="9772650" y="24460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80010</xdr:colOff>
      <xdr:row>105</xdr:row>
      <xdr:rowOff>64770</xdr:rowOff>
    </xdr:from>
    <xdr:to>
      <xdr:col>20</xdr:col>
      <xdr:colOff>95250</xdr:colOff>
      <xdr:row>105</xdr:row>
      <xdr:rowOff>64770</xdr:rowOff>
    </xdr:to>
    <xdr:cxnSp macro="">
      <xdr:nvCxnSpPr>
        <xdr:cNvPr id="108" name="Straight Arrow Connector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CxnSpPr/>
      </xdr:nvCxnSpPr>
      <xdr:spPr>
        <a:xfrm>
          <a:off x="9795510" y="25717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80010</xdr:colOff>
      <xdr:row>106</xdr:row>
      <xdr:rowOff>64770</xdr:rowOff>
    </xdr:from>
    <xdr:to>
      <xdr:col>27</xdr:col>
      <xdr:colOff>95250</xdr:colOff>
      <xdr:row>106</xdr:row>
      <xdr:rowOff>64770</xdr:rowOff>
    </xdr:to>
    <xdr:cxnSp macro="">
      <xdr:nvCxnSpPr>
        <xdr:cNvPr id="109" name="Straight Arrow Connector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CxnSpPr/>
      </xdr:nvCxnSpPr>
      <xdr:spPr>
        <a:xfrm>
          <a:off x="11129010" y="270129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106</xdr:row>
      <xdr:rowOff>68580</xdr:rowOff>
    </xdr:from>
    <xdr:to>
      <xdr:col>20</xdr:col>
      <xdr:colOff>76200</xdr:colOff>
      <xdr:row>106</xdr:row>
      <xdr:rowOff>68580</xdr:rowOff>
    </xdr:to>
    <xdr:cxnSp macro="">
      <xdr:nvCxnSpPr>
        <xdr:cNvPr id="110" name="Straight Arrow Connector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CxnSpPr/>
      </xdr:nvCxnSpPr>
      <xdr:spPr>
        <a:xfrm flipH="1">
          <a:off x="9772650" y="27051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80010</xdr:colOff>
      <xdr:row>107</xdr:row>
      <xdr:rowOff>64770</xdr:rowOff>
    </xdr:from>
    <xdr:to>
      <xdr:col>20</xdr:col>
      <xdr:colOff>95250</xdr:colOff>
      <xdr:row>107</xdr:row>
      <xdr:rowOff>64770</xdr:rowOff>
    </xdr:to>
    <xdr:cxnSp macro="">
      <xdr:nvCxnSpPr>
        <xdr:cNvPr id="111" name="Straight Arrow Connector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CxnSpPr/>
      </xdr:nvCxnSpPr>
      <xdr:spPr>
        <a:xfrm>
          <a:off x="9795510" y="28308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80010</xdr:colOff>
      <xdr:row>108</xdr:row>
      <xdr:rowOff>64770</xdr:rowOff>
    </xdr:from>
    <xdr:to>
      <xdr:col>27</xdr:col>
      <xdr:colOff>95250</xdr:colOff>
      <xdr:row>108</xdr:row>
      <xdr:rowOff>64770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CxnSpPr/>
      </xdr:nvCxnSpPr>
      <xdr:spPr>
        <a:xfrm>
          <a:off x="11129010" y="296037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108</xdr:row>
      <xdr:rowOff>68580</xdr:rowOff>
    </xdr:from>
    <xdr:to>
      <xdr:col>20</xdr:col>
      <xdr:colOff>76200</xdr:colOff>
      <xdr:row>108</xdr:row>
      <xdr:rowOff>68580</xdr:rowOff>
    </xdr:to>
    <xdr:cxnSp macro="">
      <xdr:nvCxnSpPr>
        <xdr:cNvPr id="113" name="Straight Arrow Connector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CxnSpPr/>
      </xdr:nvCxnSpPr>
      <xdr:spPr>
        <a:xfrm flipH="1">
          <a:off x="9772650" y="296418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80010</xdr:colOff>
      <xdr:row>109</xdr:row>
      <xdr:rowOff>64770</xdr:rowOff>
    </xdr:from>
    <xdr:to>
      <xdr:col>20</xdr:col>
      <xdr:colOff>95250</xdr:colOff>
      <xdr:row>109</xdr:row>
      <xdr:rowOff>64770</xdr:rowOff>
    </xdr:to>
    <xdr:cxnSp macro="">
      <xdr:nvCxnSpPr>
        <xdr:cNvPr id="114" name="Straight Arrow Connector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CxnSpPr/>
      </xdr:nvCxnSpPr>
      <xdr:spPr>
        <a:xfrm>
          <a:off x="9795510" y="30899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80010</xdr:colOff>
      <xdr:row>110</xdr:row>
      <xdr:rowOff>64770</xdr:rowOff>
    </xdr:from>
    <xdr:to>
      <xdr:col>27</xdr:col>
      <xdr:colOff>95250</xdr:colOff>
      <xdr:row>110</xdr:row>
      <xdr:rowOff>64770</xdr:rowOff>
    </xdr:to>
    <xdr:cxnSp macro="">
      <xdr:nvCxnSpPr>
        <xdr:cNvPr id="115" name="Straight Arrow Connector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CxnSpPr/>
      </xdr:nvCxnSpPr>
      <xdr:spPr>
        <a:xfrm>
          <a:off x="11129010" y="32194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110</xdr:row>
      <xdr:rowOff>68580</xdr:rowOff>
    </xdr:from>
    <xdr:to>
      <xdr:col>20</xdr:col>
      <xdr:colOff>76200</xdr:colOff>
      <xdr:row>110</xdr:row>
      <xdr:rowOff>68580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CxnSpPr/>
      </xdr:nvCxnSpPr>
      <xdr:spPr>
        <a:xfrm flipH="1">
          <a:off x="9772650" y="32232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91440</xdr:colOff>
      <xdr:row>99</xdr:row>
      <xdr:rowOff>68580</xdr:rowOff>
    </xdr:from>
    <xdr:to>
      <xdr:col>31</xdr:col>
      <xdr:colOff>129540</xdr:colOff>
      <xdr:row>99</xdr:row>
      <xdr:rowOff>68580</xdr:rowOff>
    </xdr:to>
    <xdr:cxnSp macro="">
      <xdr:nvCxnSpPr>
        <xdr:cNvPr id="117" name="Straight Arrow Connector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CxnSpPr/>
      </xdr:nvCxnSpPr>
      <xdr:spPr>
        <a:xfrm>
          <a:off x="12092940" y="205740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110490</xdr:colOff>
      <xdr:row>138</xdr:row>
      <xdr:rowOff>7620</xdr:rowOff>
    </xdr:from>
    <xdr:to>
      <xdr:col>2</xdr:col>
      <xdr:colOff>95250</xdr:colOff>
      <xdr:row>139</xdr:row>
      <xdr:rowOff>7620</xdr:rowOff>
    </xdr:to>
    <xdr:sp macro="" textlink="">
      <xdr:nvSpPr>
        <xdr:cNvPr id="101" name="Isosceles Tri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6396990" y="96012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8</xdr:col>
      <xdr:colOff>114300</xdr:colOff>
      <xdr:row>138</xdr:row>
      <xdr:rowOff>0</xdr:rowOff>
    </xdr:from>
    <xdr:to>
      <xdr:col>9</xdr:col>
      <xdr:colOff>99060</xdr:colOff>
      <xdr:row>139</xdr:row>
      <xdr:rowOff>0</xdr:rowOff>
    </xdr:to>
    <xdr:sp macro="" textlink="">
      <xdr:nvSpPr>
        <xdr:cNvPr id="102" name="Isosceles Tri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7734300" y="9525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102870</xdr:colOff>
      <xdr:row>138</xdr:row>
      <xdr:rowOff>3810</xdr:rowOff>
    </xdr:from>
    <xdr:to>
      <xdr:col>16</xdr:col>
      <xdr:colOff>87630</xdr:colOff>
      <xdr:row>139</xdr:row>
      <xdr:rowOff>3810</xdr:rowOff>
    </xdr:to>
    <xdr:sp macro="" textlink="">
      <xdr:nvSpPr>
        <xdr:cNvPr id="118" name="Isosceles Triangl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9056370" y="95631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22</xdr:col>
      <xdr:colOff>106680</xdr:colOff>
      <xdr:row>138</xdr:row>
      <xdr:rowOff>7620</xdr:rowOff>
    </xdr:from>
    <xdr:to>
      <xdr:col>23</xdr:col>
      <xdr:colOff>91440</xdr:colOff>
      <xdr:row>139</xdr:row>
      <xdr:rowOff>7620</xdr:rowOff>
    </xdr:to>
    <xdr:sp macro="" textlink="">
      <xdr:nvSpPr>
        <xdr:cNvPr id="119" name="Isosceles Triangl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10393680" y="96012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175260</xdr:colOff>
      <xdr:row>136</xdr:row>
      <xdr:rowOff>7620</xdr:rowOff>
    </xdr:from>
    <xdr:to>
      <xdr:col>4</xdr:col>
      <xdr:colOff>137160</xdr:colOff>
      <xdr:row>137</xdr:row>
      <xdr:rowOff>45720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CxnSpPr/>
      </xdr:nvCxnSpPr>
      <xdr:spPr>
        <a:xfrm flipV="1">
          <a:off x="6842760" y="69342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7620</xdr:colOff>
      <xdr:row>135</xdr:row>
      <xdr:rowOff>114300</xdr:rowOff>
    </xdr:from>
    <xdr:to>
      <xdr:col>12</xdr:col>
      <xdr:colOff>106680</xdr:colOff>
      <xdr:row>136</xdr:row>
      <xdr:rowOff>60960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CxnSpPr/>
      </xdr:nvCxnSpPr>
      <xdr:spPr>
        <a:xfrm flipV="1">
          <a:off x="8389620" y="670560"/>
          <a:ext cx="9906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</xdr:colOff>
      <xdr:row>136</xdr:row>
      <xdr:rowOff>22860</xdr:rowOff>
    </xdr:from>
    <xdr:to>
      <xdr:col>19</xdr:col>
      <xdr:colOff>0</xdr:colOff>
      <xdr:row>137</xdr:row>
      <xdr:rowOff>60960</xdr:rowOff>
    </xdr:to>
    <xdr:cxnSp macro="">
      <xdr:nvCxnSpPr>
        <xdr:cNvPr id="122" name="Straight Connector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CxnSpPr/>
      </xdr:nvCxnSpPr>
      <xdr:spPr>
        <a:xfrm flipV="1">
          <a:off x="9563100" y="70866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106680</xdr:colOff>
      <xdr:row>147</xdr:row>
      <xdr:rowOff>7620</xdr:rowOff>
    </xdr:from>
    <xdr:to>
      <xdr:col>2</xdr:col>
      <xdr:colOff>91440</xdr:colOff>
      <xdr:row>148</xdr:row>
      <xdr:rowOff>7620</xdr:rowOff>
    </xdr:to>
    <xdr:sp macro="" textlink="">
      <xdr:nvSpPr>
        <xdr:cNvPr id="123" name="Isosceles Triangl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6393180" y="212598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8</xdr:col>
      <xdr:colOff>106680</xdr:colOff>
      <xdr:row>147</xdr:row>
      <xdr:rowOff>0</xdr:rowOff>
    </xdr:from>
    <xdr:to>
      <xdr:col>9</xdr:col>
      <xdr:colOff>91440</xdr:colOff>
      <xdr:row>148</xdr:row>
      <xdr:rowOff>0</xdr:rowOff>
    </xdr:to>
    <xdr:sp macro="" textlink="">
      <xdr:nvSpPr>
        <xdr:cNvPr id="124" name="Isosceles Triangl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7726680" y="21183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106680</xdr:colOff>
      <xdr:row>147</xdr:row>
      <xdr:rowOff>0</xdr:rowOff>
    </xdr:from>
    <xdr:to>
      <xdr:col>16</xdr:col>
      <xdr:colOff>91440</xdr:colOff>
      <xdr:row>148</xdr:row>
      <xdr:rowOff>0</xdr:rowOff>
    </xdr:to>
    <xdr:sp macro="" textlink="">
      <xdr:nvSpPr>
        <xdr:cNvPr id="125" name="Isosceles Tri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9060180" y="21183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36</xdr:col>
      <xdr:colOff>102870</xdr:colOff>
      <xdr:row>147</xdr:row>
      <xdr:rowOff>0</xdr:rowOff>
    </xdr:from>
    <xdr:to>
      <xdr:col>37</xdr:col>
      <xdr:colOff>87630</xdr:colOff>
      <xdr:row>148</xdr:row>
      <xdr:rowOff>0</xdr:rowOff>
    </xdr:to>
    <xdr:sp macro="" textlink="">
      <xdr:nvSpPr>
        <xdr:cNvPr id="126" name="Isosceles Tri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11723370" y="21183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</xdr:col>
      <xdr:colOff>118110</xdr:colOff>
      <xdr:row>141</xdr:row>
      <xdr:rowOff>0</xdr:rowOff>
    </xdr:from>
    <xdr:to>
      <xdr:col>37</xdr:col>
      <xdr:colOff>76200</xdr:colOff>
      <xdr:row>141</xdr:row>
      <xdr:rowOff>0</xdr:rowOff>
    </xdr:to>
    <xdr:cxnSp macro="">
      <xdr:nvCxnSpPr>
        <xdr:cNvPr id="127" name="Straight Connector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CxnSpPr/>
      </xdr:nvCxnSpPr>
      <xdr:spPr>
        <a:xfrm>
          <a:off x="13643610" y="1341120"/>
          <a:ext cx="681609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139</xdr:row>
      <xdr:rowOff>118110</xdr:rowOff>
    </xdr:from>
    <xdr:to>
      <xdr:col>2</xdr:col>
      <xdr:colOff>0</xdr:colOff>
      <xdr:row>141</xdr:row>
      <xdr:rowOff>68580</xdr:rowOff>
    </xdr:to>
    <xdr:cxnSp macro="">
      <xdr:nvCxnSpPr>
        <xdr:cNvPr id="128" name="Straight Connector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CxnSpPr/>
      </xdr:nvCxnSpPr>
      <xdr:spPr>
        <a:xfrm>
          <a:off x="6477000" y="12001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156210</xdr:colOff>
      <xdr:row>140</xdr:row>
      <xdr:rowOff>99060</xdr:rowOff>
    </xdr:from>
    <xdr:to>
      <xdr:col>2</xdr:col>
      <xdr:colOff>38100</xdr:colOff>
      <xdr:row>141</xdr:row>
      <xdr:rowOff>30480</xdr:rowOff>
    </xdr:to>
    <xdr:cxnSp macro="">
      <xdr:nvCxnSpPr>
        <xdr:cNvPr id="129" name="Straight Connector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CxnSpPr/>
      </xdr:nvCxnSpPr>
      <xdr:spPr>
        <a:xfrm flipH="1">
          <a:off x="6442710" y="13106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139</xdr:row>
      <xdr:rowOff>118110</xdr:rowOff>
    </xdr:from>
    <xdr:to>
      <xdr:col>9</xdr:col>
      <xdr:colOff>0</xdr:colOff>
      <xdr:row>141</xdr:row>
      <xdr:rowOff>68580</xdr:rowOff>
    </xdr:to>
    <xdr:cxnSp macro="">
      <xdr:nvCxnSpPr>
        <xdr:cNvPr id="130" name="Straight Connector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CxnSpPr/>
      </xdr:nvCxnSpPr>
      <xdr:spPr>
        <a:xfrm>
          <a:off x="7810500" y="12001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156210</xdr:colOff>
      <xdr:row>140</xdr:row>
      <xdr:rowOff>99060</xdr:rowOff>
    </xdr:from>
    <xdr:to>
      <xdr:col>9</xdr:col>
      <xdr:colOff>38100</xdr:colOff>
      <xdr:row>141</xdr:row>
      <xdr:rowOff>30480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CxnSpPr/>
      </xdr:nvCxnSpPr>
      <xdr:spPr>
        <a:xfrm flipH="1">
          <a:off x="7776210" y="13106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139</xdr:row>
      <xdr:rowOff>118110</xdr:rowOff>
    </xdr:from>
    <xdr:to>
      <xdr:col>16</xdr:col>
      <xdr:colOff>0</xdr:colOff>
      <xdr:row>141</xdr:row>
      <xdr:rowOff>68580</xdr:rowOff>
    </xdr:to>
    <xdr:cxnSp macro="">
      <xdr:nvCxnSpPr>
        <xdr:cNvPr id="132" name="Straight Connector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CxnSpPr/>
      </xdr:nvCxnSpPr>
      <xdr:spPr>
        <a:xfrm>
          <a:off x="9144000" y="12001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156210</xdr:colOff>
      <xdr:row>140</xdr:row>
      <xdr:rowOff>99060</xdr:rowOff>
    </xdr:from>
    <xdr:to>
      <xdr:col>16</xdr:col>
      <xdr:colOff>38100</xdr:colOff>
      <xdr:row>141</xdr:row>
      <xdr:rowOff>30480</xdr:rowOff>
    </xdr:to>
    <xdr:cxnSp macro="">
      <xdr:nvCxnSpPr>
        <xdr:cNvPr id="133" name="Straight Connector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CxnSpPr/>
      </xdr:nvCxnSpPr>
      <xdr:spPr>
        <a:xfrm flipH="1">
          <a:off x="9109710" y="13106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139</xdr:row>
      <xdr:rowOff>118110</xdr:rowOff>
    </xdr:from>
    <xdr:to>
      <xdr:col>23</xdr:col>
      <xdr:colOff>0</xdr:colOff>
      <xdr:row>141</xdr:row>
      <xdr:rowOff>68580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CxnSpPr/>
      </xdr:nvCxnSpPr>
      <xdr:spPr>
        <a:xfrm>
          <a:off x="10477500" y="12001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156210</xdr:colOff>
      <xdr:row>140</xdr:row>
      <xdr:rowOff>99060</xdr:rowOff>
    </xdr:from>
    <xdr:to>
      <xdr:col>23</xdr:col>
      <xdr:colOff>38100</xdr:colOff>
      <xdr:row>141</xdr:row>
      <xdr:rowOff>30480</xdr:rowOff>
    </xdr:to>
    <xdr:cxnSp macro="">
      <xdr:nvCxnSpPr>
        <xdr:cNvPr id="135" name="Straight Connector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CxnSpPr/>
      </xdr:nvCxnSpPr>
      <xdr:spPr>
        <a:xfrm flipH="1">
          <a:off x="10443210" y="13106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64770</xdr:colOff>
      <xdr:row>148</xdr:row>
      <xdr:rowOff>72390</xdr:rowOff>
    </xdr:from>
    <xdr:to>
      <xdr:col>38</xdr:col>
      <xdr:colOff>102870</xdr:colOff>
      <xdr:row>148</xdr:row>
      <xdr:rowOff>72390</xdr:rowOff>
    </xdr:to>
    <xdr:cxnSp macro="">
      <xdr:nvCxnSpPr>
        <xdr:cNvPr id="136" name="Straight Arrow Connector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CxnSpPr/>
      </xdr:nvCxnSpPr>
      <xdr:spPr>
        <a:xfrm>
          <a:off x="11875770" y="232029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149</xdr:row>
      <xdr:rowOff>68580</xdr:rowOff>
    </xdr:from>
    <xdr:to>
      <xdr:col>6</xdr:col>
      <xdr:colOff>76200</xdr:colOff>
      <xdr:row>149</xdr:row>
      <xdr:rowOff>68580</xdr:rowOff>
    </xdr:to>
    <xdr:cxnSp macro="">
      <xdr:nvCxnSpPr>
        <xdr:cNvPr id="137" name="Straight Arrow Connector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CxnSpPr/>
      </xdr:nvCxnSpPr>
      <xdr:spPr>
        <a:xfrm flipH="1">
          <a:off x="6915150" y="24460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149</xdr:row>
      <xdr:rowOff>64770</xdr:rowOff>
    </xdr:from>
    <xdr:to>
      <xdr:col>13</xdr:col>
      <xdr:colOff>95250</xdr:colOff>
      <xdr:row>149</xdr:row>
      <xdr:rowOff>64770</xdr:rowOff>
    </xdr:to>
    <xdr:cxnSp macro="">
      <xdr:nvCxnSpPr>
        <xdr:cNvPr id="138" name="Straight Arrow Connector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CxnSpPr/>
      </xdr:nvCxnSpPr>
      <xdr:spPr>
        <a:xfrm>
          <a:off x="8271510" y="24422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150</xdr:row>
      <xdr:rowOff>68580</xdr:rowOff>
    </xdr:from>
    <xdr:to>
      <xdr:col>13</xdr:col>
      <xdr:colOff>76200</xdr:colOff>
      <xdr:row>150</xdr:row>
      <xdr:rowOff>68580</xdr:rowOff>
    </xdr:to>
    <xdr:cxnSp macro="">
      <xdr:nvCxnSpPr>
        <xdr:cNvPr id="140" name="Straight Arrow Connector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CxnSpPr/>
      </xdr:nvCxnSpPr>
      <xdr:spPr>
        <a:xfrm flipH="1">
          <a:off x="8248650" y="25755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151</xdr:row>
      <xdr:rowOff>64770</xdr:rowOff>
    </xdr:from>
    <xdr:to>
      <xdr:col>13</xdr:col>
      <xdr:colOff>95250</xdr:colOff>
      <xdr:row>151</xdr:row>
      <xdr:rowOff>64770</xdr:rowOff>
    </xdr:to>
    <xdr:cxnSp macro="">
      <xdr:nvCxnSpPr>
        <xdr:cNvPr id="141" name="Straight Arrow Connector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CxnSpPr/>
      </xdr:nvCxnSpPr>
      <xdr:spPr>
        <a:xfrm>
          <a:off x="8271510" y="270129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151</xdr:row>
      <xdr:rowOff>68580</xdr:rowOff>
    </xdr:from>
    <xdr:to>
      <xdr:col>6</xdr:col>
      <xdr:colOff>76200</xdr:colOff>
      <xdr:row>151</xdr:row>
      <xdr:rowOff>68580</xdr:rowOff>
    </xdr:to>
    <xdr:cxnSp macro="">
      <xdr:nvCxnSpPr>
        <xdr:cNvPr id="142" name="Straight Arrow Connector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CxnSpPr/>
      </xdr:nvCxnSpPr>
      <xdr:spPr>
        <a:xfrm flipH="1">
          <a:off x="6915150" y="27051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152</xdr:row>
      <xdr:rowOff>68580</xdr:rowOff>
    </xdr:from>
    <xdr:to>
      <xdr:col>13</xdr:col>
      <xdr:colOff>76200</xdr:colOff>
      <xdr:row>152</xdr:row>
      <xdr:rowOff>68580</xdr:rowOff>
    </xdr:to>
    <xdr:cxnSp macro="">
      <xdr:nvCxnSpPr>
        <xdr:cNvPr id="143" name="Straight Arrow Connector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CxnSpPr/>
      </xdr:nvCxnSpPr>
      <xdr:spPr>
        <a:xfrm flipH="1">
          <a:off x="8248650" y="283464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153</xdr:row>
      <xdr:rowOff>68580</xdr:rowOff>
    </xdr:from>
    <xdr:to>
      <xdr:col>6</xdr:col>
      <xdr:colOff>76200</xdr:colOff>
      <xdr:row>153</xdr:row>
      <xdr:rowOff>68580</xdr:rowOff>
    </xdr:to>
    <xdr:cxnSp macro="">
      <xdr:nvCxnSpPr>
        <xdr:cNvPr id="144" name="Straight Arrow Connector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CxnSpPr/>
      </xdr:nvCxnSpPr>
      <xdr:spPr>
        <a:xfrm flipH="1">
          <a:off x="6915150" y="296418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153</xdr:row>
      <xdr:rowOff>64770</xdr:rowOff>
    </xdr:from>
    <xdr:to>
      <xdr:col>13</xdr:col>
      <xdr:colOff>95250</xdr:colOff>
      <xdr:row>153</xdr:row>
      <xdr:rowOff>64770</xdr:rowOff>
    </xdr:to>
    <xdr:cxnSp macro="">
      <xdr:nvCxnSpPr>
        <xdr:cNvPr id="145" name="Straight Arrow Connector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CxnSpPr/>
      </xdr:nvCxnSpPr>
      <xdr:spPr>
        <a:xfrm>
          <a:off x="8271510" y="296037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154</xdr:row>
      <xdr:rowOff>68580</xdr:rowOff>
    </xdr:from>
    <xdr:to>
      <xdr:col>13</xdr:col>
      <xdr:colOff>76200</xdr:colOff>
      <xdr:row>154</xdr:row>
      <xdr:rowOff>68580</xdr:rowOff>
    </xdr:to>
    <xdr:cxnSp macro="">
      <xdr:nvCxnSpPr>
        <xdr:cNvPr id="146" name="Straight Arrow Connector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CxnSpPr/>
      </xdr:nvCxnSpPr>
      <xdr:spPr>
        <a:xfrm flipH="1">
          <a:off x="8248650" y="30937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155</xdr:row>
      <xdr:rowOff>68580</xdr:rowOff>
    </xdr:from>
    <xdr:to>
      <xdr:col>6</xdr:col>
      <xdr:colOff>76200</xdr:colOff>
      <xdr:row>155</xdr:row>
      <xdr:rowOff>68580</xdr:rowOff>
    </xdr:to>
    <xdr:cxnSp macro="">
      <xdr:nvCxnSpPr>
        <xdr:cNvPr id="147" name="Straight Arrow Connector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CxnSpPr/>
      </xdr:nvCxnSpPr>
      <xdr:spPr>
        <a:xfrm flipH="1">
          <a:off x="6915150" y="32232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155</xdr:row>
      <xdr:rowOff>64770</xdr:rowOff>
    </xdr:from>
    <xdr:to>
      <xdr:col>13</xdr:col>
      <xdr:colOff>95250</xdr:colOff>
      <xdr:row>155</xdr:row>
      <xdr:rowOff>64770</xdr:rowOff>
    </xdr:to>
    <xdr:cxnSp macro="">
      <xdr:nvCxnSpPr>
        <xdr:cNvPr id="148" name="Straight Arrow Connector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CxnSpPr/>
      </xdr:nvCxnSpPr>
      <xdr:spPr>
        <a:xfrm>
          <a:off x="8271510" y="32194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156</xdr:row>
      <xdr:rowOff>68580</xdr:rowOff>
    </xdr:from>
    <xdr:to>
      <xdr:col>13</xdr:col>
      <xdr:colOff>76200</xdr:colOff>
      <xdr:row>156</xdr:row>
      <xdr:rowOff>68580</xdr:rowOff>
    </xdr:to>
    <xdr:cxnSp macro="">
      <xdr:nvCxnSpPr>
        <xdr:cNvPr id="149" name="Straight Arrow Connector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CxnSpPr/>
      </xdr:nvCxnSpPr>
      <xdr:spPr>
        <a:xfrm flipH="1">
          <a:off x="8248650" y="33528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157</xdr:row>
      <xdr:rowOff>68580</xdr:rowOff>
    </xdr:from>
    <xdr:to>
      <xdr:col>6</xdr:col>
      <xdr:colOff>76200</xdr:colOff>
      <xdr:row>157</xdr:row>
      <xdr:rowOff>68580</xdr:rowOff>
    </xdr:to>
    <xdr:cxnSp macro="">
      <xdr:nvCxnSpPr>
        <xdr:cNvPr id="150" name="Straight Arrow Connector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CxnSpPr/>
      </xdr:nvCxnSpPr>
      <xdr:spPr>
        <a:xfrm flipH="1">
          <a:off x="6915150" y="348234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157</xdr:row>
      <xdr:rowOff>64770</xdr:rowOff>
    </xdr:from>
    <xdr:to>
      <xdr:col>13</xdr:col>
      <xdr:colOff>95250</xdr:colOff>
      <xdr:row>157</xdr:row>
      <xdr:rowOff>64770</xdr:rowOff>
    </xdr:to>
    <xdr:cxnSp macro="">
      <xdr:nvCxnSpPr>
        <xdr:cNvPr id="151" name="Straight Arrow Connector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CxnSpPr/>
      </xdr:nvCxnSpPr>
      <xdr:spPr>
        <a:xfrm>
          <a:off x="8271510" y="34785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64770</xdr:colOff>
      <xdr:row>160</xdr:row>
      <xdr:rowOff>72390</xdr:rowOff>
    </xdr:from>
    <xdr:to>
      <xdr:col>38</xdr:col>
      <xdr:colOff>102870</xdr:colOff>
      <xdr:row>160</xdr:row>
      <xdr:rowOff>72390</xdr:rowOff>
    </xdr:to>
    <xdr:cxnSp macro="">
      <xdr:nvCxnSpPr>
        <xdr:cNvPr id="152" name="Straight Arrow Connector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CxnSpPr/>
      </xdr:nvCxnSpPr>
      <xdr:spPr>
        <a:xfrm>
          <a:off x="11875770" y="387477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7620</xdr:colOff>
      <xdr:row>135</xdr:row>
      <xdr:rowOff>114300</xdr:rowOff>
    </xdr:from>
    <xdr:to>
      <xdr:col>26</xdr:col>
      <xdr:colOff>106680</xdr:colOff>
      <xdr:row>136</xdr:row>
      <xdr:rowOff>60960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>
        <a:xfrm flipV="1">
          <a:off x="11056620" y="670560"/>
          <a:ext cx="9906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</xdr:colOff>
      <xdr:row>138</xdr:row>
      <xdr:rowOff>0</xdr:rowOff>
    </xdr:from>
    <xdr:to>
      <xdr:col>30</xdr:col>
      <xdr:colOff>91440</xdr:colOff>
      <xdr:row>139</xdr:row>
      <xdr:rowOff>0</xdr:rowOff>
    </xdr:to>
    <xdr:sp macro="" textlink="">
      <xdr:nvSpPr>
        <xdr:cNvPr id="154" name="Isosceles Tri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11727180" y="9525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30</xdr:col>
      <xdr:colOff>0</xdr:colOff>
      <xdr:row>139</xdr:row>
      <xdr:rowOff>118110</xdr:rowOff>
    </xdr:from>
    <xdr:to>
      <xdr:col>30</xdr:col>
      <xdr:colOff>0</xdr:colOff>
      <xdr:row>141</xdr:row>
      <xdr:rowOff>68580</xdr:rowOff>
    </xdr:to>
    <xdr:cxnSp macro="">
      <xdr:nvCxnSpPr>
        <xdr:cNvPr id="155" name="Straight Connector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CxnSpPr/>
      </xdr:nvCxnSpPr>
      <xdr:spPr>
        <a:xfrm>
          <a:off x="11811000" y="12001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156210</xdr:colOff>
      <xdr:row>140</xdr:row>
      <xdr:rowOff>99060</xdr:rowOff>
    </xdr:from>
    <xdr:to>
      <xdr:col>30</xdr:col>
      <xdr:colOff>38100</xdr:colOff>
      <xdr:row>141</xdr:row>
      <xdr:rowOff>30480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CxnSpPr/>
      </xdr:nvCxnSpPr>
      <xdr:spPr>
        <a:xfrm flipH="1">
          <a:off x="11776710" y="13106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106680</xdr:colOff>
      <xdr:row>147</xdr:row>
      <xdr:rowOff>3810</xdr:rowOff>
    </xdr:from>
    <xdr:to>
      <xdr:col>23</xdr:col>
      <xdr:colOff>91440</xdr:colOff>
      <xdr:row>148</xdr:row>
      <xdr:rowOff>3810</xdr:rowOff>
    </xdr:to>
    <xdr:sp macro="" textlink="">
      <xdr:nvSpPr>
        <xdr:cNvPr id="157" name="Isosceles Tri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0393680" y="212217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18</xdr:col>
      <xdr:colOff>57150</xdr:colOff>
      <xdr:row>149</xdr:row>
      <xdr:rowOff>68580</xdr:rowOff>
    </xdr:from>
    <xdr:to>
      <xdr:col>20</xdr:col>
      <xdr:colOff>76200</xdr:colOff>
      <xdr:row>149</xdr:row>
      <xdr:rowOff>68580</xdr:rowOff>
    </xdr:to>
    <xdr:cxnSp macro="">
      <xdr:nvCxnSpPr>
        <xdr:cNvPr id="159" name="Straight Arrow Connector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CxnSpPr/>
      </xdr:nvCxnSpPr>
      <xdr:spPr>
        <a:xfrm flipH="1">
          <a:off x="9582150" y="24460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91440</xdr:colOff>
      <xdr:row>146</xdr:row>
      <xdr:rowOff>68580</xdr:rowOff>
    </xdr:from>
    <xdr:to>
      <xdr:col>38</xdr:col>
      <xdr:colOff>129540</xdr:colOff>
      <xdr:row>146</xdr:row>
      <xdr:rowOff>68580</xdr:rowOff>
    </xdr:to>
    <xdr:cxnSp macro="">
      <xdr:nvCxnSpPr>
        <xdr:cNvPr id="171" name="Straight Arrow Connector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CxnSpPr/>
      </xdr:nvCxnSpPr>
      <xdr:spPr>
        <a:xfrm>
          <a:off x="11902440" y="205740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106680</xdr:colOff>
      <xdr:row>138</xdr:row>
      <xdr:rowOff>7620</xdr:rowOff>
    </xdr:from>
    <xdr:to>
      <xdr:col>37</xdr:col>
      <xdr:colOff>91440</xdr:colOff>
      <xdr:row>139</xdr:row>
      <xdr:rowOff>7620</xdr:rowOff>
    </xdr:to>
    <xdr:sp macro="" textlink="">
      <xdr:nvSpPr>
        <xdr:cNvPr id="172" name="Isosceles Triangl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7632680" y="96012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32</xdr:col>
      <xdr:colOff>38100</xdr:colOff>
      <xdr:row>136</xdr:row>
      <xdr:rowOff>22860</xdr:rowOff>
    </xdr:from>
    <xdr:to>
      <xdr:col>33</xdr:col>
      <xdr:colOff>0</xdr:colOff>
      <xdr:row>137</xdr:row>
      <xdr:rowOff>60960</xdr:rowOff>
    </xdr:to>
    <xdr:cxnSp macro="">
      <xdr:nvCxnSpPr>
        <xdr:cNvPr id="173" name="Straight Connector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CxnSpPr/>
      </xdr:nvCxnSpPr>
      <xdr:spPr>
        <a:xfrm flipV="1">
          <a:off x="16802100" y="70866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139</xdr:row>
      <xdr:rowOff>118110</xdr:rowOff>
    </xdr:from>
    <xdr:to>
      <xdr:col>37</xdr:col>
      <xdr:colOff>0</xdr:colOff>
      <xdr:row>141</xdr:row>
      <xdr:rowOff>68580</xdr:rowOff>
    </xdr:to>
    <xdr:cxnSp macro="">
      <xdr:nvCxnSpPr>
        <xdr:cNvPr id="175" name="Straight Connector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CxnSpPr/>
      </xdr:nvCxnSpPr>
      <xdr:spPr>
        <a:xfrm>
          <a:off x="19050000" y="120015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156210</xdr:colOff>
      <xdr:row>140</xdr:row>
      <xdr:rowOff>99060</xdr:rowOff>
    </xdr:from>
    <xdr:to>
      <xdr:col>37</xdr:col>
      <xdr:colOff>38100</xdr:colOff>
      <xdr:row>141</xdr:row>
      <xdr:rowOff>30480</xdr:rowOff>
    </xdr:to>
    <xdr:cxnSp macro="">
      <xdr:nvCxnSpPr>
        <xdr:cNvPr id="176" name="Straight Connector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CxnSpPr/>
      </xdr:nvCxnSpPr>
      <xdr:spPr>
        <a:xfrm flipH="1">
          <a:off x="19015710" y="131064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</xdr:colOff>
      <xdr:row>147</xdr:row>
      <xdr:rowOff>3810</xdr:rowOff>
    </xdr:from>
    <xdr:to>
      <xdr:col>30</xdr:col>
      <xdr:colOff>91440</xdr:colOff>
      <xdr:row>148</xdr:row>
      <xdr:rowOff>3810</xdr:rowOff>
    </xdr:to>
    <xdr:sp macro="" textlink="">
      <xdr:nvSpPr>
        <xdr:cNvPr id="177" name="Isosceles Triangl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17632680" y="212217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29</xdr:col>
      <xdr:colOff>106680</xdr:colOff>
      <xdr:row>147</xdr:row>
      <xdr:rowOff>3810</xdr:rowOff>
    </xdr:from>
    <xdr:to>
      <xdr:col>30</xdr:col>
      <xdr:colOff>91440</xdr:colOff>
      <xdr:row>148</xdr:row>
      <xdr:rowOff>3810</xdr:rowOff>
    </xdr:to>
    <xdr:sp macro="" textlink="">
      <xdr:nvSpPr>
        <xdr:cNvPr id="178" name="Isosceles Triangl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17632680" y="212217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32</xdr:col>
      <xdr:colOff>80010</xdr:colOff>
      <xdr:row>150</xdr:row>
      <xdr:rowOff>64770</xdr:rowOff>
    </xdr:from>
    <xdr:to>
      <xdr:col>34</xdr:col>
      <xdr:colOff>95250</xdr:colOff>
      <xdr:row>150</xdr:row>
      <xdr:rowOff>64770</xdr:rowOff>
    </xdr:to>
    <xdr:cxnSp macro="">
      <xdr:nvCxnSpPr>
        <xdr:cNvPr id="179" name="Straight Arrow Connector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CxnSpPr/>
      </xdr:nvCxnSpPr>
      <xdr:spPr>
        <a:xfrm>
          <a:off x="18177510" y="24422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80010</xdr:colOff>
      <xdr:row>149</xdr:row>
      <xdr:rowOff>64770</xdr:rowOff>
    </xdr:from>
    <xdr:to>
      <xdr:col>27</xdr:col>
      <xdr:colOff>95250</xdr:colOff>
      <xdr:row>149</xdr:row>
      <xdr:rowOff>64770</xdr:rowOff>
    </xdr:to>
    <xdr:cxnSp macro="">
      <xdr:nvCxnSpPr>
        <xdr:cNvPr id="180" name="Straight Arrow Connector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CxnSpPr/>
      </xdr:nvCxnSpPr>
      <xdr:spPr>
        <a:xfrm>
          <a:off x="16844010" y="25717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150</xdr:row>
      <xdr:rowOff>68580</xdr:rowOff>
    </xdr:from>
    <xdr:to>
      <xdr:col>27</xdr:col>
      <xdr:colOff>76200</xdr:colOff>
      <xdr:row>150</xdr:row>
      <xdr:rowOff>68580</xdr:rowOff>
    </xdr:to>
    <xdr:cxnSp macro="">
      <xdr:nvCxnSpPr>
        <xdr:cNvPr id="181" name="Straight Arrow Connector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CxnSpPr/>
      </xdr:nvCxnSpPr>
      <xdr:spPr>
        <a:xfrm flipH="1">
          <a:off x="16821150" y="27051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80010</xdr:colOff>
      <xdr:row>150</xdr:row>
      <xdr:rowOff>64770</xdr:rowOff>
    </xdr:from>
    <xdr:to>
      <xdr:col>20</xdr:col>
      <xdr:colOff>95250</xdr:colOff>
      <xdr:row>150</xdr:row>
      <xdr:rowOff>64770</xdr:rowOff>
    </xdr:to>
    <xdr:cxnSp macro="">
      <xdr:nvCxnSpPr>
        <xdr:cNvPr id="182" name="Straight Arrow Connector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CxnSpPr/>
      </xdr:nvCxnSpPr>
      <xdr:spPr>
        <a:xfrm>
          <a:off x="15510510" y="270129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151</xdr:row>
      <xdr:rowOff>68580</xdr:rowOff>
    </xdr:from>
    <xdr:to>
      <xdr:col>20</xdr:col>
      <xdr:colOff>76200</xdr:colOff>
      <xdr:row>151</xdr:row>
      <xdr:rowOff>68580</xdr:rowOff>
    </xdr:to>
    <xdr:cxnSp macro="">
      <xdr:nvCxnSpPr>
        <xdr:cNvPr id="183" name="Straight Arrow Connector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CxnSpPr/>
      </xdr:nvCxnSpPr>
      <xdr:spPr>
        <a:xfrm flipH="1">
          <a:off x="16821150" y="24460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80010</xdr:colOff>
      <xdr:row>152</xdr:row>
      <xdr:rowOff>64770</xdr:rowOff>
    </xdr:from>
    <xdr:to>
      <xdr:col>20</xdr:col>
      <xdr:colOff>95250</xdr:colOff>
      <xdr:row>152</xdr:row>
      <xdr:rowOff>64770</xdr:rowOff>
    </xdr:to>
    <xdr:cxnSp macro="">
      <xdr:nvCxnSpPr>
        <xdr:cNvPr id="184" name="Straight Arrow Connector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CxnSpPr/>
      </xdr:nvCxnSpPr>
      <xdr:spPr>
        <a:xfrm>
          <a:off x="16844010" y="25717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153</xdr:row>
      <xdr:rowOff>68580</xdr:rowOff>
    </xdr:from>
    <xdr:to>
      <xdr:col>20</xdr:col>
      <xdr:colOff>76200</xdr:colOff>
      <xdr:row>153</xdr:row>
      <xdr:rowOff>68580</xdr:rowOff>
    </xdr:to>
    <xdr:cxnSp macro="">
      <xdr:nvCxnSpPr>
        <xdr:cNvPr id="185" name="Straight Arrow Connector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CxnSpPr/>
      </xdr:nvCxnSpPr>
      <xdr:spPr>
        <a:xfrm flipH="1">
          <a:off x="16821150" y="27051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80010</xdr:colOff>
      <xdr:row>154</xdr:row>
      <xdr:rowOff>64770</xdr:rowOff>
    </xdr:from>
    <xdr:to>
      <xdr:col>20</xdr:col>
      <xdr:colOff>95250</xdr:colOff>
      <xdr:row>154</xdr:row>
      <xdr:rowOff>64770</xdr:rowOff>
    </xdr:to>
    <xdr:cxnSp macro="">
      <xdr:nvCxnSpPr>
        <xdr:cNvPr id="186" name="Straight Arrow Connector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CxnSpPr/>
      </xdr:nvCxnSpPr>
      <xdr:spPr>
        <a:xfrm>
          <a:off x="16844010" y="28308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155</xdr:row>
      <xdr:rowOff>68580</xdr:rowOff>
    </xdr:from>
    <xdr:to>
      <xdr:col>20</xdr:col>
      <xdr:colOff>76200</xdr:colOff>
      <xdr:row>155</xdr:row>
      <xdr:rowOff>68580</xdr:rowOff>
    </xdr:to>
    <xdr:cxnSp macro="">
      <xdr:nvCxnSpPr>
        <xdr:cNvPr id="187" name="Straight Arrow Connector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CxnSpPr/>
      </xdr:nvCxnSpPr>
      <xdr:spPr>
        <a:xfrm flipH="1">
          <a:off x="16821150" y="296418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80010</xdr:colOff>
      <xdr:row>156</xdr:row>
      <xdr:rowOff>64770</xdr:rowOff>
    </xdr:from>
    <xdr:to>
      <xdr:col>20</xdr:col>
      <xdr:colOff>95250</xdr:colOff>
      <xdr:row>156</xdr:row>
      <xdr:rowOff>64770</xdr:rowOff>
    </xdr:to>
    <xdr:cxnSp macro="">
      <xdr:nvCxnSpPr>
        <xdr:cNvPr id="188" name="Straight Arrow Connector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CxnSpPr/>
      </xdr:nvCxnSpPr>
      <xdr:spPr>
        <a:xfrm>
          <a:off x="16844010" y="30899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80010</xdr:colOff>
      <xdr:row>152</xdr:row>
      <xdr:rowOff>64770</xdr:rowOff>
    </xdr:from>
    <xdr:to>
      <xdr:col>34</xdr:col>
      <xdr:colOff>95250</xdr:colOff>
      <xdr:row>152</xdr:row>
      <xdr:rowOff>64770</xdr:rowOff>
    </xdr:to>
    <xdr:cxnSp macro="">
      <xdr:nvCxnSpPr>
        <xdr:cNvPr id="189" name="Straight Arrow Connector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CxnSpPr/>
      </xdr:nvCxnSpPr>
      <xdr:spPr>
        <a:xfrm>
          <a:off x="19511010" y="25717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80010</xdr:colOff>
      <xdr:row>151</xdr:row>
      <xdr:rowOff>64770</xdr:rowOff>
    </xdr:from>
    <xdr:to>
      <xdr:col>27</xdr:col>
      <xdr:colOff>95250</xdr:colOff>
      <xdr:row>151</xdr:row>
      <xdr:rowOff>64770</xdr:rowOff>
    </xdr:to>
    <xdr:cxnSp macro="">
      <xdr:nvCxnSpPr>
        <xdr:cNvPr id="190" name="Straight Arrow Connector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CxnSpPr/>
      </xdr:nvCxnSpPr>
      <xdr:spPr>
        <a:xfrm>
          <a:off x="18177510" y="24422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152</xdr:row>
      <xdr:rowOff>68580</xdr:rowOff>
    </xdr:from>
    <xdr:to>
      <xdr:col>27</xdr:col>
      <xdr:colOff>76200</xdr:colOff>
      <xdr:row>152</xdr:row>
      <xdr:rowOff>68580</xdr:rowOff>
    </xdr:to>
    <xdr:cxnSp macro="">
      <xdr:nvCxnSpPr>
        <xdr:cNvPr id="191" name="Straight Arrow Connector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CxnSpPr/>
      </xdr:nvCxnSpPr>
      <xdr:spPr>
        <a:xfrm flipH="1">
          <a:off x="18154650" y="25755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80010</xdr:colOff>
      <xdr:row>154</xdr:row>
      <xdr:rowOff>64770</xdr:rowOff>
    </xdr:from>
    <xdr:to>
      <xdr:col>34</xdr:col>
      <xdr:colOff>95250</xdr:colOff>
      <xdr:row>154</xdr:row>
      <xdr:rowOff>64770</xdr:rowOff>
    </xdr:to>
    <xdr:cxnSp macro="">
      <xdr:nvCxnSpPr>
        <xdr:cNvPr id="192" name="Straight Arrow Connector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CxnSpPr/>
      </xdr:nvCxnSpPr>
      <xdr:spPr>
        <a:xfrm>
          <a:off x="19511010" y="28308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80010</xdr:colOff>
      <xdr:row>153</xdr:row>
      <xdr:rowOff>64770</xdr:rowOff>
    </xdr:from>
    <xdr:to>
      <xdr:col>27</xdr:col>
      <xdr:colOff>95250</xdr:colOff>
      <xdr:row>153</xdr:row>
      <xdr:rowOff>64770</xdr:rowOff>
    </xdr:to>
    <xdr:cxnSp macro="">
      <xdr:nvCxnSpPr>
        <xdr:cNvPr id="193" name="Straight Arrow Connector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CxnSpPr/>
      </xdr:nvCxnSpPr>
      <xdr:spPr>
        <a:xfrm>
          <a:off x="18177510" y="270129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154</xdr:row>
      <xdr:rowOff>68580</xdr:rowOff>
    </xdr:from>
    <xdr:to>
      <xdr:col>27</xdr:col>
      <xdr:colOff>76200</xdr:colOff>
      <xdr:row>154</xdr:row>
      <xdr:rowOff>68580</xdr:rowOff>
    </xdr:to>
    <xdr:cxnSp macro="">
      <xdr:nvCxnSpPr>
        <xdr:cNvPr id="194" name="Straight Arrow Connector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CxnSpPr/>
      </xdr:nvCxnSpPr>
      <xdr:spPr>
        <a:xfrm flipH="1">
          <a:off x="18154650" y="283464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80010</xdr:colOff>
      <xdr:row>156</xdr:row>
      <xdr:rowOff>64770</xdr:rowOff>
    </xdr:from>
    <xdr:to>
      <xdr:col>34</xdr:col>
      <xdr:colOff>95250</xdr:colOff>
      <xdr:row>156</xdr:row>
      <xdr:rowOff>64770</xdr:rowOff>
    </xdr:to>
    <xdr:cxnSp macro="">
      <xdr:nvCxnSpPr>
        <xdr:cNvPr id="195" name="Straight Arrow Connector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CxnSpPr/>
      </xdr:nvCxnSpPr>
      <xdr:spPr>
        <a:xfrm>
          <a:off x="19511010" y="30899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80010</xdr:colOff>
      <xdr:row>155</xdr:row>
      <xdr:rowOff>64770</xdr:rowOff>
    </xdr:from>
    <xdr:to>
      <xdr:col>27</xdr:col>
      <xdr:colOff>95250</xdr:colOff>
      <xdr:row>155</xdr:row>
      <xdr:rowOff>64770</xdr:rowOff>
    </xdr:to>
    <xdr:cxnSp macro="">
      <xdr:nvCxnSpPr>
        <xdr:cNvPr id="196" name="Straight Arrow Connector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CxnSpPr/>
      </xdr:nvCxnSpPr>
      <xdr:spPr>
        <a:xfrm>
          <a:off x="18177510" y="296037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156</xdr:row>
      <xdr:rowOff>68580</xdr:rowOff>
    </xdr:from>
    <xdr:to>
      <xdr:col>27</xdr:col>
      <xdr:colOff>76200</xdr:colOff>
      <xdr:row>156</xdr:row>
      <xdr:rowOff>68580</xdr:rowOff>
    </xdr:to>
    <xdr:cxnSp macro="">
      <xdr:nvCxnSpPr>
        <xdr:cNvPr id="197" name="Straight Arrow Connector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CxnSpPr/>
      </xdr:nvCxnSpPr>
      <xdr:spPr>
        <a:xfrm flipH="1">
          <a:off x="18154650" y="30937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157</xdr:row>
      <xdr:rowOff>68580</xdr:rowOff>
    </xdr:from>
    <xdr:to>
      <xdr:col>20</xdr:col>
      <xdr:colOff>76200</xdr:colOff>
      <xdr:row>157</xdr:row>
      <xdr:rowOff>68580</xdr:rowOff>
    </xdr:to>
    <xdr:cxnSp macro="">
      <xdr:nvCxnSpPr>
        <xdr:cNvPr id="198" name="Straight Arrow Connector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CxnSpPr/>
      </xdr:nvCxnSpPr>
      <xdr:spPr>
        <a:xfrm flipH="1">
          <a:off x="16821150" y="32232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80010</xdr:colOff>
      <xdr:row>157</xdr:row>
      <xdr:rowOff>64770</xdr:rowOff>
    </xdr:from>
    <xdr:to>
      <xdr:col>27</xdr:col>
      <xdr:colOff>95250</xdr:colOff>
      <xdr:row>157</xdr:row>
      <xdr:rowOff>64770</xdr:rowOff>
    </xdr:to>
    <xdr:cxnSp macro="">
      <xdr:nvCxnSpPr>
        <xdr:cNvPr id="199" name="Straight Arrow Connector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CxnSpPr/>
      </xdr:nvCxnSpPr>
      <xdr:spPr>
        <a:xfrm>
          <a:off x="18177510" y="32194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80010</xdr:colOff>
      <xdr:row>158</xdr:row>
      <xdr:rowOff>64770</xdr:rowOff>
    </xdr:from>
    <xdr:to>
      <xdr:col>34</xdr:col>
      <xdr:colOff>95250</xdr:colOff>
      <xdr:row>158</xdr:row>
      <xdr:rowOff>64770</xdr:rowOff>
    </xdr:to>
    <xdr:cxnSp macro="">
      <xdr:nvCxnSpPr>
        <xdr:cNvPr id="200" name="Straight Arrow Connector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CxnSpPr/>
      </xdr:nvCxnSpPr>
      <xdr:spPr>
        <a:xfrm>
          <a:off x="19511010" y="334899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110490</xdr:colOff>
      <xdr:row>6</xdr:row>
      <xdr:rowOff>7620</xdr:rowOff>
    </xdr:from>
    <xdr:to>
      <xdr:col>2</xdr:col>
      <xdr:colOff>95250</xdr:colOff>
      <xdr:row>7</xdr:row>
      <xdr:rowOff>7620</xdr:rowOff>
    </xdr:to>
    <xdr:sp macro="" textlink="">
      <xdr:nvSpPr>
        <xdr:cNvPr id="170" name="Isosceles Tri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9254490" y="10668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8</xdr:col>
      <xdr:colOff>102870</xdr:colOff>
      <xdr:row>6</xdr:row>
      <xdr:rowOff>3810</xdr:rowOff>
    </xdr:from>
    <xdr:to>
      <xdr:col>9</xdr:col>
      <xdr:colOff>87630</xdr:colOff>
      <xdr:row>7</xdr:row>
      <xdr:rowOff>3810</xdr:rowOff>
    </xdr:to>
    <xdr:sp macro="" textlink="">
      <xdr:nvSpPr>
        <xdr:cNvPr id="174" name="Isosceles Triangl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626870" y="106299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106680</xdr:colOff>
      <xdr:row>6</xdr:row>
      <xdr:rowOff>7620</xdr:rowOff>
    </xdr:from>
    <xdr:to>
      <xdr:col>16</xdr:col>
      <xdr:colOff>91440</xdr:colOff>
      <xdr:row>7</xdr:row>
      <xdr:rowOff>7620</xdr:rowOff>
    </xdr:to>
    <xdr:sp macro="" textlink="">
      <xdr:nvSpPr>
        <xdr:cNvPr id="202" name="Isosceles Triangle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251180" y="10668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175260</xdr:colOff>
      <xdr:row>4</xdr:row>
      <xdr:rowOff>7620</xdr:rowOff>
    </xdr:from>
    <xdr:to>
      <xdr:col>4</xdr:col>
      <xdr:colOff>137160</xdr:colOff>
      <xdr:row>5</xdr:row>
      <xdr:rowOff>45720</xdr:rowOff>
    </xdr:to>
    <xdr:cxnSp macro="">
      <xdr:nvCxnSpPr>
        <xdr:cNvPr id="203" name="Straight Connector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CxnSpPr/>
      </xdr:nvCxnSpPr>
      <xdr:spPr>
        <a:xfrm flipV="1">
          <a:off x="9700260" y="80010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4</xdr:row>
      <xdr:rowOff>22860</xdr:rowOff>
    </xdr:from>
    <xdr:to>
      <xdr:col>12</xdr:col>
      <xdr:colOff>0</xdr:colOff>
      <xdr:row>5</xdr:row>
      <xdr:rowOff>60960</xdr:rowOff>
    </xdr:to>
    <xdr:cxnSp macro="">
      <xdr:nvCxnSpPr>
        <xdr:cNvPr id="205" name="Straight Connector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CxnSpPr/>
      </xdr:nvCxnSpPr>
      <xdr:spPr>
        <a:xfrm flipV="1">
          <a:off x="12420600" y="81534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106680</xdr:colOff>
      <xdr:row>15</xdr:row>
      <xdr:rowOff>7620</xdr:rowOff>
    </xdr:from>
    <xdr:to>
      <xdr:col>2</xdr:col>
      <xdr:colOff>91440</xdr:colOff>
      <xdr:row>16</xdr:row>
      <xdr:rowOff>7620</xdr:rowOff>
    </xdr:to>
    <xdr:sp macro="" textlink="">
      <xdr:nvSpPr>
        <xdr:cNvPr id="206" name="Isosceles Triangl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9250680" y="22326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8</xdr:col>
      <xdr:colOff>102870</xdr:colOff>
      <xdr:row>15</xdr:row>
      <xdr:rowOff>7620</xdr:rowOff>
    </xdr:from>
    <xdr:to>
      <xdr:col>9</xdr:col>
      <xdr:colOff>87630</xdr:colOff>
      <xdr:row>16</xdr:row>
      <xdr:rowOff>7620</xdr:rowOff>
    </xdr:to>
    <xdr:sp macro="" textlink="">
      <xdr:nvSpPr>
        <xdr:cNvPr id="207" name="Isosceles Triangle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1626870" y="22326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102870</xdr:colOff>
      <xdr:row>15</xdr:row>
      <xdr:rowOff>0</xdr:rowOff>
    </xdr:from>
    <xdr:to>
      <xdr:col>16</xdr:col>
      <xdr:colOff>87630</xdr:colOff>
      <xdr:row>16</xdr:row>
      <xdr:rowOff>0</xdr:rowOff>
    </xdr:to>
    <xdr:sp macro="" textlink="">
      <xdr:nvSpPr>
        <xdr:cNvPr id="209" name="Isosceles Triangle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247370" y="222504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</xdr:col>
      <xdr:colOff>118110</xdr:colOff>
      <xdr:row>9</xdr:row>
      <xdr:rowOff>0</xdr:rowOff>
    </xdr:from>
    <xdr:to>
      <xdr:col>16</xdr:col>
      <xdr:colOff>76200</xdr:colOff>
      <xdr:row>9</xdr:row>
      <xdr:rowOff>0</xdr:rowOff>
    </xdr:to>
    <xdr:cxnSp macro="">
      <xdr:nvCxnSpPr>
        <xdr:cNvPr id="210" name="Straight Connector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CxnSpPr/>
      </xdr:nvCxnSpPr>
      <xdr:spPr>
        <a:xfrm>
          <a:off x="9262110" y="1447800"/>
          <a:ext cx="414909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118110</xdr:rowOff>
    </xdr:from>
    <xdr:to>
      <xdr:col>2</xdr:col>
      <xdr:colOff>0</xdr:colOff>
      <xdr:row>9</xdr:row>
      <xdr:rowOff>68580</xdr:rowOff>
    </xdr:to>
    <xdr:cxnSp macro="">
      <xdr:nvCxnSpPr>
        <xdr:cNvPr id="211" name="Straight Connector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CxnSpPr/>
      </xdr:nvCxnSpPr>
      <xdr:spPr>
        <a:xfrm>
          <a:off x="933450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156210</xdr:colOff>
      <xdr:row>8</xdr:row>
      <xdr:rowOff>99060</xdr:rowOff>
    </xdr:from>
    <xdr:to>
      <xdr:col>2</xdr:col>
      <xdr:colOff>38100</xdr:colOff>
      <xdr:row>9</xdr:row>
      <xdr:rowOff>30480</xdr:rowOff>
    </xdr:to>
    <xdr:cxnSp macro="">
      <xdr:nvCxnSpPr>
        <xdr:cNvPr id="212" name="Straight Connector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CxnSpPr/>
      </xdr:nvCxnSpPr>
      <xdr:spPr>
        <a:xfrm flipH="1">
          <a:off x="930021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186690</xdr:colOff>
      <xdr:row>7</xdr:row>
      <xdr:rowOff>118110</xdr:rowOff>
    </xdr:from>
    <xdr:to>
      <xdr:col>8</xdr:col>
      <xdr:colOff>186690</xdr:colOff>
      <xdr:row>9</xdr:row>
      <xdr:rowOff>68580</xdr:rowOff>
    </xdr:to>
    <xdr:cxnSp macro="">
      <xdr:nvCxnSpPr>
        <xdr:cNvPr id="213" name="Straight Connector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CxnSpPr/>
      </xdr:nvCxnSpPr>
      <xdr:spPr>
        <a:xfrm>
          <a:off x="171069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8</xdr:row>
      <xdr:rowOff>99060</xdr:rowOff>
    </xdr:from>
    <xdr:to>
      <xdr:col>9</xdr:col>
      <xdr:colOff>34290</xdr:colOff>
      <xdr:row>9</xdr:row>
      <xdr:rowOff>30480</xdr:rowOff>
    </xdr:to>
    <xdr:cxnSp macro="">
      <xdr:nvCxnSpPr>
        <xdr:cNvPr id="214" name="Straight Connector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CxnSpPr/>
      </xdr:nvCxnSpPr>
      <xdr:spPr>
        <a:xfrm flipH="1">
          <a:off x="167640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7</xdr:row>
      <xdr:rowOff>118110</xdr:rowOff>
    </xdr:from>
    <xdr:to>
      <xdr:col>16</xdr:col>
      <xdr:colOff>0</xdr:colOff>
      <xdr:row>9</xdr:row>
      <xdr:rowOff>68580</xdr:rowOff>
    </xdr:to>
    <xdr:cxnSp macro="">
      <xdr:nvCxnSpPr>
        <xdr:cNvPr id="217" name="Straight Connector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CxnSpPr/>
      </xdr:nvCxnSpPr>
      <xdr:spPr>
        <a:xfrm>
          <a:off x="1333500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156210</xdr:colOff>
      <xdr:row>8</xdr:row>
      <xdr:rowOff>99060</xdr:rowOff>
    </xdr:from>
    <xdr:to>
      <xdr:col>16</xdr:col>
      <xdr:colOff>38100</xdr:colOff>
      <xdr:row>9</xdr:row>
      <xdr:rowOff>30480</xdr:rowOff>
    </xdr:to>
    <xdr:cxnSp macro="">
      <xdr:nvCxnSpPr>
        <xdr:cNvPr id="218" name="Straight Connector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CxnSpPr/>
      </xdr:nvCxnSpPr>
      <xdr:spPr>
        <a:xfrm flipH="1">
          <a:off x="1330071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64770</xdr:colOff>
      <xdr:row>16</xdr:row>
      <xdr:rowOff>72390</xdr:rowOff>
    </xdr:from>
    <xdr:to>
      <xdr:col>17</xdr:col>
      <xdr:colOff>102870</xdr:colOff>
      <xdr:row>16</xdr:row>
      <xdr:rowOff>72390</xdr:rowOff>
    </xdr:to>
    <xdr:cxnSp macro="">
      <xdr:nvCxnSpPr>
        <xdr:cNvPr id="219" name="Straight Arrow Connector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CxnSpPr/>
      </xdr:nvCxnSpPr>
      <xdr:spPr>
        <a:xfrm>
          <a:off x="13399770" y="242697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17</xdr:row>
      <xdr:rowOff>68580</xdr:rowOff>
    </xdr:from>
    <xdr:to>
      <xdr:col>6</xdr:col>
      <xdr:colOff>76200</xdr:colOff>
      <xdr:row>17</xdr:row>
      <xdr:rowOff>68580</xdr:rowOff>
    </xdr:to>
    <xdr:cxnSp macro="">
      <xdr:nvCxnSpPr>
        <xdr:cNvPr id="220" name="Straight Arrow Connector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CxnSpPr/>
      </xdr:nvCxnSpPr>
      <xdr:spPr>
        <a:xfrm flipH="1">
          <a:off x="9772650" y="25527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17</xdr:row>
      <xdr:rowOff>64770</xdr:rowOff>
    </xdr:from>
    <xdr:to>
      <xdr:col>13</xdr:col>
      <xdr:colOff>95250</xdr:colOff>
      <xdr:row>17</xdr:row>
      <xdr:rowOff>64770</xdr:rowOff>
    </xdr:to>
    <xdr:cxnSp macro="">
      <xdr:nvCxnSpPr>
        <xdr:cNvPr id="240" name="Straight Arrow Connector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CxnSpPr/>
      </xdr:nvCxnSpPr>
      <xdr:spPr>
        <a:xfrm>
          <a:off x="2175510" y="26784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110490</xdr:colOff>
      <xdr:row>185</xdr:row>
      <xdr:rowOff>7620</xdr:rowOff>
    </xdr:from>
    <xdr:to>
      <xdr:col>2</xdr:col>
      <xdr:colOff>95250</xdr:colOff>
      <xdr:row>186</xdr:row>
      <xdr:rowOff>7620</xdr:rowOff>
    </xdr:to>
    <xdr:sp macro="" textlink="">
      <xdr:nvSpPr>
        <xdr:cNvPr id="241" name="Isosceles Triangle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18017490" y="10668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8</xdr:col>
      <xdr:colOff>114300</xdr:colOff>
      <xdr:row>185</xdr:row>
      <xdr:rowOff>0</xdr:rowOff>
    </xdr:from>
    <xdr:to>
      <xdr:col>9</xdr:col>
      <xdr:colOff>99060</xdr:colOff>
      <xdr:row>186</xdr:row>
      <xdr:rowOff>0</xdr:rowOff>
    </xdr:to>
    <xdr:sp macro="" textlink="">
      <xdr:nvSpPr>
        <xdr:cNvPr id="242" name="Isosceles Triangle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19354800" y="105918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102870</xdr:colOff>
      <xdr:row>185</xdr:row>
      <xdr:rowOff>3810</xdr:rowOff>
    </xdr:from>
    <xdr:to>
      <xdr:col>16</xdr:col>
      <xdr:colOff>87630</xdr:colOff>
      <xdr:row>186</xdr:row>
      <xdr:rowOff>3810</xdr:rowOff>
    </xdr:to>
    <xdr:sp macro="" textlink="">
      <xdr:nvSpPr>
        <xdr:cNvPr id="243" name="Isosceles Triangle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20676870" y="106299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22</xdr:col>
      <xdr:colOff>106680</xdr:colOff>
      <xdr:row>185</xdr:row>
      <xdr:rowOff>7620</xdr:rowOff>
    </xdr:from>
    <xdr:to>
      <xdr:col>23</xdr:col>
      <xdr:colOff>91440</xdr:colOff>
      <xdr:row>186</xdr:row>
      <xdr:rowOff>7620</xdr:rowOff>
    </xdr:to>
    <xdr:sp macro="" textlink="">
      <xdr:nvSpPr>
        <xdr:cNvPr id="244" name="Isosceles Triangle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22014180" y="10668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175260</xdr:colOff>
      <xdr:row>183</xdr:row>
      <xdr:rowOff>7620</xdr:rowOff>
    </xdr:from>
    <xdr:to>
      <xdr:col>4</xdr:col>
      <xdr:colOff>137160</xdr:colOff>
      <xdr:row>184</xdr:row>
      <xdr:rowOff>45720</xdr:rowOff>
    </xdr:to>
    <xdr:cxnSp macro="">
      <xdr:nvCxnSpPr>
        <xdr:cNvPr id="245" name="Straight Connector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CxnSpPr/>
      </xdr:nvCxnSpPr>
      <xdr:spPr>
        <a:xfrm flipV="1">
          <a:off x="18463260" y="80010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7620</xdr:colOff>
      <xdr:row>182</xdr:row>
      <xdr:rowOff>114300</xdr:rowOff>
    </xdr:from>
    <xdr:to>
      <xdr:col>12</xdr:col>
      <xdr:colOff>106680</xdr:colOff>
      <xdr:row>183</xdr:row>
      <xdr:rowOff>60960</xdr:rowOff>
    </xdr:to>
    <xdr:cxnSp macro="">
      <xdr:nvCxnSpPr>
        <xdr:cNvPr id="246" name="Straight Connector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CxnSpPr/>
      </xdr:nvCxnSpPr>
      <xdr:spPr>
        <a:xfrm flipV="1">
          <a:off x="20010120" y="777240"/>
          <a:ext cx="9906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</xdr:colOff>
      <xdr:row>183</xdr:row>
      <xdr:rowOff>22860</xdr:rowOff>
    </xdr:from>
    <xdr:to>
      <xdr:col>19</xdr:col>
      <xdr:colOff>0</xdr:colOff>
      <xdr:row>184</xdr:row>
      <xdr:rowOff>60960</xdr:rowOff>
    </xdr:to>
    <xdr:cxnSp macro="">
      <xdr:nvCxnSpPr>
        <xdr:cNvPr id="247" name="Straight Connector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CxnSpPr/>
      </xdr:nvCxnSpPr>
      <xdr:spPr>
        <a:xfrm flipV="1">
          <a:off x="21183600" y="81534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106680</xdr:colOff>
      <xdr:row>194</xdr:row>
      <xdr:rowOff>7620</xdr:rowOff>
    </xdr:from>
    <xdr:to>
      <xdr:col>2</xdr:col>
      <xdr:colOff>91440</xdr:colOff>
      <xdr:row>195</xdr:row>
      <xdr:rowOff>7620</xdr:rowOff>
    </xdr:to>
    <xdr:sp macro="" textlink="">
      <xdr:nvSpPr>
        <xdr:cNvPr id="248" name="Isosceles Triangl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18013680" y="223266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8</xdr:col>
      <xdr:colOff>106680</xdr:colOff>
      <xdr:row>194</xdr:row>
      <xdr:rowOff>0</xdr:rowOff>
    </xdr:from>
    <xdr:to>
      <xdr:col>9</xdr:col>
      <xdr:colOff>91440</xdr:colOff>
      <xdr:row>195</xdr:row>
      <xdr:rowOff>0</xdr:rowOff>
    </xdr:to>
    <xdr:sp macro="" textlink="">
      <xdr:nvSpPr>
        <xdr:cNvPr id="249" name="Isosceles Triangl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19347180" y="222504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15</xdr:col>
      <xdr:colOff>106680</xdr:colOff>
      <xdr:row>194</xdr:row>
      <xdr:rowOff>0</xdr:rowOff>
    </xdr:from>
    <xdr:to>
      <xdr:col>16</xdr:col>
      <xdr:colOff>91440</xdr:colOff>
      <xdr:row>195</xdr:row>
      <xdr:rowOff>0</xdr:rowOff>
    </xdr:to>
    <xdr:sp macro="" textlink="">
      <xdr:nvSpPr>
        <xdr:cNvPr id="250" name="Isosceles Triangle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20680680" y="222504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43</xdr:col>
      <xdr:colOff>102870</xdr:colOff>
      <xdr:row>194</xdr:row>
      <xdr:rowOff>0</xdr:rowOff>
    </xdr:from>
    <xdr:to>
      <xdr:col>44</xdr:col>
      <xdr:colOff>87630</xdr:colOff>
      <xdr:row>195</xdr:row>
      <xdr:rowOff>0</xdr:rowOff>
    </xdr:to>
    <xdr:sp macro="" textlink="">
      <xdr:nvSpPr>
        <xdr:cNvPr id="251" name="Isosceles Triangle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24677370" y="222504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</xdr:col>
      <xdr:colOff>118110</xdr:colOff>
      <xdr:row>188</xdr:row>
      <xdr:rowOff>0</xdr:rowOff>
    </xdr:from>
    <xdr:to>
      <xdr:col>44</xdr:col>
      <xdr:colOff>76200</xdr:colOff>
      <xdr:row>188</xdr:row>
      <xdr:rowOff>0</xdr:rowOff>
    </xdr:to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CxnSpPr/>
      </xdr:nvCxnSpPr>
      <xdr:spPr>
        <a:xfrm>
          <a:off x="18025110" y="1447800"/>
          <a:ext cx="681609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186</xdr:row>
      <xdr:rowOff>118110</xdr:rowOff>
    </xdr:from>
    <xdr:to>
      <xdr:col>2</xdr:col>
      <xdr:colOff>0</xdr:colOff>
      <xdr:row>188</xdr:row>
      <xdr:rowOff>68580</xdr:rowOff>
    </xdr:to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CxnSpPr/>
      </xdr:nvCxnSpPr>
      <xdr:spPr>
        <a:xfrm>
          <a:off x="1809750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156210</xdr:colOff>
      <xdr:row>187</xdr:row>
      <xdr:rowOff>99060</xdr:rowOff>
    </xdr:from>
    <xdr:to>
      <xdr:col>2</xdr:col>
      <xdr:colOff>38100</xdr:colOff>
      <xdr:row>188</xdr:row>
      <xdr:rowOff>30480</xdr:rowOff>
    </xdr:to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CxnSpPr/>
      </xdr:nvCxnSpPr>
      <xdr:spPr>
        <a:xfrm flipH="1">
          <a:off x="1806321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186</xdr:row>
      <xdr:rowOff>118110</xdr:rowOff>
    </xdr:from>
    <xdr:to>
      <xdr:col>9</xdr:col>
      <xdr:colOff>0</xdr:colOff>
      <xdr:row>188</xdr:row>
      <xdr:rowOff>68580</xdr:rowOff>
    </xdr:to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CxnSpPr/>
      </xdr:nvCxnSpPr>
      <xdr:spPr>
        <a:xfrm>
          <a:off x="1943100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156210</xdr:colOff>
      <xdr:row>187</xdr:row>
      <xdr:rowOff>99060</xdr:rowOff>
    </xdr:from>
    <xdr:to>
      <xdr:col>9</xdr:col>
      <xdr:colOff>38100</xdr:colOff>
      <xdr:row>188</xdr:row>
      <xdr:rowOff>30480</xdr:rowOff>
    </xdr:to>
    <xdr:cxnSp macro="">
      <xdr:nvCxnSpPr>
        <xdr:cNvPr id="256" name="Straight Connector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CxnSpPr/>
      </xdr:nvCxnSpPr>
      <xdr:spPr>
        <a:xfrm flipH="1">
          <a:off x="1939671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186</xdr:row>
      <xdr:rowOff>118110</xdr:rowOff>
    </xdr:from>
    <xdr:to>
      <xdr:col>16</xdr:col>
      <xdr:colOff>0</xdr:colOff>
      <xdr:row>188</xdr:row>
      <xdr:rowOff>68580</xdr:rowOff>
    </xdr:to>
    <xdr:cxnSp macro="">
      <xdr:nvCxnSpPr>
        <xdr:cNvPr id="257" name="Straight Connector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CxnSpPr/>
      </xdr:nvCxnSpPr>
      <xdr:spPr>
        <a:xfrm>
          <a:off x="2076450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156210</xdr:colOff>
      <xdr:row>187</xdr:row>
      <xdr:rowOff>99060</xdr:rowOff>
    </xdr:from>
    <xdr:to>
      <xdr:col>16</xdr:col>
      <xdr:colOff>38100</xdr:colOff>
      <xdr:row>188</xdr:row>
      <xdr:rowOff>30480</xdr:rowOff>
    </xdr:to>
    <xdr:cxnSp macro="">
      <xdr:nvCxnSpPr>
        <xdr:cNvPr id="258" name="Straight Connector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CxnSpPr/>
      </xdr:nvCxnSpPr>
      <xdr:spPr>
        <a:xfrm flipH="1">
          <a:off x="2073021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186</xdr:row>
      <xdr:rowOff>118110</xdr:rowOff>
    </xdr:from>
    <xdr:to>
      <xdr:col>23</xdr:col>
      <xdr:colOff>0</xdr:colOff>
      <xdr:row>188</xdr:row>
      <xdr:rowOff>68580</xdr:rowOff>
    </xdr:to>
    <xdr:cxnSp macro="">
      <xdr:nvCxnSpPr>
        <xdr:cNvPr id="259" name="Straight Connector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CxnSpPr/>
      </xdr:nvCxnSpPr>
      <xdr:spPr>
        <a:xfrm>
          <a:off x="2209800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156210</xdr:colOff>
      <xdr:row>187</xdr:row>
      <xdr:rowOff>99060</xdr:rowOff>
    </xdr:from>
    <xdr:to>
      <xdr:col>23</xdr:col>
      <xdr:colOff>38100</xdr:colOff>
      <xdr:row>188</xdr:row>
      <xdr:rowOff>30480</xdr:rowOff>
    </xdr:to>
    <xdr:cxnSp macro="">
      <xdr:nvCxnSpPr>
        <xdr:cNvPr id="260" name="Straight Connector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CxnSpPr/>
      </xdr:nvCxnSpPr>
      <xdr:spPr>
        <a:xfrm flipH="1">
          <a:off x="2206371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64770</xdr:colOff>
      <xdr:row>195</xdr:row>
      <xdr:rowOff>72390</xdr:rowOff>
    </xdr:from>
    <xdr:to>
      <xdr:col>45</xdr:col>
      <xdr:colOff>102870</xdr:colOff>
      <xdr:row>195</xdr:row>
      <xdr:rowOff>72390</xdr:rowOff>
    </xdr:to>
    <xdr:cxnSp macro="">
      <xdr:nvCxnSpPr>
        <xdr:cNvPr id="261" name="Straight Arrow Connector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CxnSpPr/>
      </xdr:nvCxnSpPr>
      <xdr:spPr>
        <a:xfrm>
          <a:off x="24829770" y="242697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196</xdr:row>
      <xdr:rowOff>68580</xdr:rowOff>
    </xdr:from>
    <xdr:to>
      <xdr:col>6</xdr:col>
      <xdr:colOff>76200</xdr:colOff>
      <xdr:row>196</xdr:row>
      <xdr:rowOff>68580</xdr:rowOff>
    </xdr:to>
    <xdr:cxnSp macro="">
      <xdr:nvCxnSpPr>
        <xdr:cNvPr id="262" name="Straight Arrow Connector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CxnSpPr/>
      </xdr:nvCxnSpPr>
      <xdr:spPr>
        <a:xfrm flipH="1">
          <a:off x="18535650" y="25527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196</xdr:row>
      <xdr:rowOff>64770</xdr:rowOff>
    </xdr:from>
    <xdr:to>
      <xdr:col>13</xdr:col>
      <xdr:colOff>95250</xdr:colOff>
      <xdr:row>196</xdr:row>
      <xdr:rowOff>64770</xdr:rowOff>
    </xdr:to>
    <xdr:cxnSp macro="">
      <xdr:nvCxnSpPr>
        <xdr:cNvPr id="263" name="Straight Arrow Connector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CxnSpPr/>
      </xdr:nvCxnSpPr>
      <xdr:spPr>
        <a:xfrm>
          <a:off x="19892010" y="254889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197</xdr:row>
      <xdr:rowOff>68580</xdr:rowOff>
    </xdr:from>
    <xdr:to>
      <xdr:col>13</xdr:col>
      <xdr:colOff>76200</xdr:colOff>
      <xdr:row>197</xdr:row>
      <xdr:rowOff>68580</xdr:rowOff>
    </xdr:to>
    <xdr:cxnSp macro="">
      <xdr:nvCxnSpPr>
        <xdr:cNvPr id="264" name="Straight Arrow Connector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CxnSpPr/>
      </xdr:nvCxnSpPr>
      <xdr:spPr>
        <a:xfrm flipH="1">
          <a:off x="19869150" y="268224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198</xdr:row>
      <xdr:rowOff>64770</xdr:rowOff>
    </xdr:from>
    <xdr:to>
      <xdr:col>13</xdr:col>
      <xdr:colOff>95250</xdr:colOff>
      <xdr:row>198</xdr:row>
      <xdr:rowOff>64770</xdr:rowOff>
    </xdr:to>
    <xdr:cxnSp macro="">
      <xdr:nvCxnSpPr>
        <xdr:cNvPr id="265" name="Straight Arrow Connector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CxnSpPr/>
      </xdr:nvCxnSpPr>
      <xdr:spPr>
        <a:xfrm>
          <a:off x="19892010" y="280797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198</xdr:row>
      <xdr:rowOff>68580</xdr:rowOff>
    </xdr:from>
    <xdr:to>
      <xdr:col>6</xdr:col>
      <xdr:colOff>76200</xdr:colOff>
      <xdr:row>198</xdr:row>
      <xdr:rowOff>68580</xdr:rowOff>
    </xdr:to>
    <xdr:cxnSp macro="">
      <xdr:nvCxnSpPr>
        <xdr:cNvPr id="266" name="Straight Arrow Connector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CxnSpPr/>
      </xdr:nvCxnSpPr>
      <xdr:spPr>
        <a:xfrm flipH="1">
          <a:off x="18535650" y="281178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199</xdr:row>
      <xdr:rowOff>68580</xdr:rowOff>
    </xdr:from>
    <xdr:to>
      <xdr:col>13</xdr:col>
      <xdr:colOff>76200</xdr:colOff>
      <xdr:row>199</xdr:row>
      <xdr:rowOff>68580</xdr:rowOff>
    </xdr:to>
    <xdr:cxnSp macro="">
      <xdr:nvCxnSpPr>
        <xdr:cNvPr id="267" name="Straight Arrow Connector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CxnSpPr/>
      </xdr:nvCxnSpPr>
      <xdr:spPr>
        <a:xfrm flipH="1">
          <a:off x="19869150" y="29413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200</xdr:row>
      <xdr:rowOff>68580</xdr:rowOff>
    </xdr:from>
    <xdr:to>
      <xdr:col>6</xdr:col>
      <xdr:colOff>76200</xdr:colOff>
      <xdr:row>200</xdr:row>
      <xdr:rowOff>68580</xdr:rowOff>
    </xdr:to>
    <xdr:cxnSp macro="">
      <xdr:nvCxnSpPr>
        <xdr:cNvPr id="268" name="Straight Arrow Connector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CxnSpPr/>
      </xdr:nvCxnSpPr>
      <xdr:spPr>
        <a:xfrm flipH="1">
          <a:off x="18535650" y="30708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200</xdr:row>
      <xdr:rowOff>64770</xdr:rowOff>
    </xdr:from>
    <xdr:to>
      <xdr:col>13</xdr:col>
      <xdr:colOff>95250</xdr:colOff>
      <xdr:row>200</xdr:row>
      <xdr:rowOff>64770</xdr:rowOff>
    </xdr:to>
    <xdr:cxnSp macro="">
      <xdr:nvCxnSpPr>
        <xdr:cNvPr id="269" name="Straight Arrow Connector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CxnSpPr/>
      </xdr:nvCxnSpPr>
      <xdr:spPr>
        <a:xfrm>
          <a:off x="19892010" y="30670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201</xdr:row>
      <xdr:rowOff>68580</xdr:rowOff>
    </xdr:from>
    <xdr:to>
      <xdr:col>13</xdr:col>
      <xdr:colOff>76200</xdr:colOff>
      <xdr:row>201</xdr:row>
      <xdr:rowOff>68580</xdr:rowOff>
    </xdr:to>
    <xdr:cxnSp macro="">
      <xdr:nvCxnSpPr>
        <xdr:cNvPr id="270" name="Straight Arrow Connector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CxnSpPr/>
      </xdr:nvCxnSpPr>
      <xdr:spPr>
        <a:xfrm flipH="1">
          <a:off x="19869150" y="32080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202</xdr:row>
      <xdr:rowOff>68580</xdr:rowOff>
    </xdr:from>
    <xdr:to>
      <xdr:col>6</xdr:col>
      <xdr:colOff>76200</xdr:colOff>
      <xdr:row>202</xdr:row>
      <xdr:rowOff>68580</xdr:rowOff>
    </xdr:to>
    <xdr:cxnSp macro="">
      <xdr:nvCxnSpPr>
        <xdr:cNvPr id="271" name="Straight Arrow Connector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CxnSpPr/>
      </xdr:nvCxnSpPr>
      <xdr:spPr>
        <a:xfrm flipH="1">
          <a:off x="18535650" y="33375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202</xdr:row>
      <xdr:rowOff>64770</xdr:rowOff>
    </xdr:from>
    <xdr:to>
      <xdr:col>13</xdr:col>
      <xdr:colOff>95250</xdr:colOff>
      <xdr:row>202</xdr:row>
      <xdr:rowOff>64770</xdr:rowOff>
    </xdr:to>
    <xdr:cxnSp macro="">
      <xdr:nvCxnSpPr>
        <xdr:cNvPr id="272" name="Straight Arrow Connector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CxnSpPr/>
      </xdr:nvCxnSpPr>
      <xdr:spPr>
        <a:xfrm>
          <a:off x="19892010" y="33337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203</xdr:row>
      <xdr:rowOff>68580</xdr:rowOff>
    </xdr:from>
    <xdr:to>
      <xdr:col>13</xdr:col>
      <xdr:colOff>76200</xdr:colOff>
      <xdr:row>203</xdr:row>
      <xdr:rowOff>68580</xdr:rowOff>
    </xdr:to>
    <xdr:cxnSp macro="">
      <xdr:nvCxnSpPr>
        <xdr:cNvPr id="273" name="Straight Arrow Connector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CxnSpPr/>
      </xdr:nvCxnSpPr>
      <xdr:spPr>
        <a:xfrm flipH="1">
          <a:off x="19869150" y="34671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204</xdr:row>
      <xdr:rowOff>68580</xdr:rowOff>
    </xdr:from>
    <xdr:to>
      <xdr:col>6</xdr:col>
      <xdr:colOff>76200</xdr:colOff>
      <xdr:row>204</xdr:row>
      <xdr:rowOff>68580</xdr:rowOff>
    </xdr:to>
    <xdr:cxnSp macro="">
      <xdr:nvCxnSpPr>
        <xdr:cNvPr id="274" name="Straight Arrow Connector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CxnSpPr/>
      </xdr:nvCxnSpPr>
      <xdr:spPr>
        <a:xfrm flipH="1">
          <a:off x="18535650" y="359664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80010</xdr:colOff>
      <xdr:row>204</xdr:row>
      <xdr:rowOff>64770</xdr:rowOff>
    </xdr:from>
    <xdr:to>
      <xdr:col>13</xdr:col>
      <xdr:colOff>95250</xdr:colOff>
      <xdr:row>204</xdr:row>
      <xdr:rowOff>64770</xdr:rowOff>
    </xdr:to>
    <xdr:cxnSp macro="">
      <xdr:nvCxnSpPr>
        <xdr:cNvPr id="275" name="Straight Arrow Connector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CxnSpPr/>
      </xdr:nvCxnSpPr>
      <xdr:spPr>
        <a:xfrm>
          <a:off x="19892010" y="35928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64770</xdr:colOff>
      <xdr:row>207</xdr:row>
      <xdr:rowOff>72390</xdr:rowOff>
    </xdr:from>
    <xdr:to>
      <xdr:col>45</xdr:col>
      <xdr:colOff>102870</xdr:colOff>
      <xdr:row>207</xdr:row>
      <xdr:rowOff>72390</xdr:rowOff>
    </xdr:to>
    <xdr:cxnSp macro="">
      <xdr:nvCxnSpPr>
        <xdr:cNvPr id="276" name="Straight Arrow Connector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CxnSpPr/>
      </xdr:nvCxnSpPr>
      <xdr:spPr>
        <a:xfrm>
          <a:off x="24829770" y="398907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7620</xdr:colOff>
      <xdr:row>182</xdr:row>
      <xdr:rowOff>114300</xdr:rowOff>
    </xdr:from>
    <xdr:to>
      <xdr:col>26</xdr:col>
      <xdr:colOff>106680</xdr:colOff>
      <xdr:row>183</xdr:row>
      <xdr:rowOff>60960</xdr:rowOff>
    </xdr:to>
    <xdr:cxnSp macro="">
      <xdr:nvCxnSpPr>
        <xdr:cNvPr id="277" name="Straight Connector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CxnSpPr/>
      </xdr:nvCxnSpPr>
      <xdr:spPr>
        <a:xfrm flipV="1">
          <a:off x="22677120" y="777240"/>
          <a:ext cx="9906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106680</xdr:colOff>
      <xdr:row>194</xdr:row>
      <xdr:rowOff>3810</xdr:rowOff>
    </xdr:from>
    <xdr:to>
      <xdr:col>23</xdr:col>
      <xdr:colOff>91440</xdr:colOff>
      <xdr:row>195</xdr:row>
      <xdr:rowOff>3810</xdr:rowOff>
    </xdr:to>
    <xdr:sp macro="" textlink="">
      <xdr:nvSpPr>
        <xdr:cNvPr id="281" name="Isosceles Triangle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22014180" y="222885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18</xdr:col>
      <xdr:colOff>57150</xdr:colOff>
      <xdr:row>196</xdr:row>
      <xdr:rowOff>68580</xdr:rowOff>
    </xdr:from>
    <xdr:to>
      <xdr:col>20</xdr:col>
      <xdr:colOff>76200</xdr:colOff>
      <xdr:row>196</xdr:row>
      <xdr:rowOff>68580</xdr:rowOff>
    </xdr:to>
    <xdr:cxnSp macro="">
      <xdr:nvCxnSpPr>
        <xdr:cNvPr id="282" name="Straight Arrow Connector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CxnSpPr/>
      </xdr:nvCxnSpPr>
      <xdr:spPr>
        <a:xfrm flipH="1">
          <a:off x="21202650" y="25527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91440</xdr:colOff>
      <xdr:row>193</xdr:row>
      <xdr:rowOff>68580</xdr:rowOff>
    </xdr:from>
    <xdr:to>
      <xdr:col>45</xdr:col>
      <xdr:colOff>129540</xdr:colOff>
      <xdr:row>193</xdr:row>
      <xdr:rowOff>68580</xdr:rowOff>
    </xdr:to>
    <xdr:cxnSp macro="">
      <xdr:nvCxnSpPr>
        <xdr:cNvPr id="283" name="Straight Arrow Connector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CxnSpPr/>
      </xdr:nvCxnSpPr>
      <xdr:spPr>
        <a:xfrm>
          <a:off x="24856440" y="216408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106680</xdr:colOff>
      <xdr:row>185</xdr:row>
      <xdr:rowOff>7620</xdr:rowOff>
    </xdr:from>
    <xdr:to>
      <xdr:col>44</xdr:col>
      <xdr:colOff>91440</xdr:colOff>
      <xdr:row>186</xdr:row>
      <xdr:rowOff>7620</xdr:rowOff>
    </xdr:to>
    <xdr:sp macro="" textlink="">
      <xdr:nvSpPr>
        <xdr:cNvPr id="284" name="Isosceles Triangle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24681180" y="106680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39</xdr:col>
      <xdr:colOff>38100</xdr:colOff>
      <xdr:row>183</xdr:row>
      <xdr:rowOff>22860</xdr:rowOff>
    </xdr:from>
    <xdr:to>
      <xdr:col>40</xdr:col>
      <xdr:colOff>0</xdr:colOff>
      <xdr:row>184</xdr:row>
      <xdr:rowOff>60960</xdr:rowOff>
    </xdr:to>
    <xdr:cxnSp macro="">
      <xdr:nvCxnSpPr>
        <xdr:cNvPr id="285" name="Straight Connector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CxnSpPr/>
      </xdr:nvCxnSpPr>
      <xdr:spPr>
        <a:xfrm flipV="1">
          <a:off x="23850600" y="81534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186</xdr:row>
      <xdr:rowOff>118110</xdr:rowOff>
    </xdr:from>
    <xdr:to>
      <xdr:col>44</xdr:col>
      <xdr:colOff>0</xdr:colOff>
      <xdr:row>188</xdr:row>
      <xdr:rowOff>68580</xdr:rowOff>
    </xdr:to>
    <xdr:cxnSp macro="">
      <xdr:nvCxnSpPr>
        <xdr:cNvPr id="286" name="Straight Connector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CxnSpPr/>
      </xdr:nvCxnSpPr>
      <xdr:spPr>
        <a:xfrm>
          <a:off x="2476500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156210</xdr:colOff>
      <xdr:row>187</xdr:row>
      <xdr:rowOff>99060</xdr:rowOff>
    </xdr:from>
    <xdr:to>
      <xdr:col>44</xdr:col>
      <xdr:colOff>38100</xdr:colOff>
      <xdr:row>188</xdr:row>
      <xdr:rowOff>30480</xdr:rowOff>
    </xdr:to>
    <xdr:cxnSp macro="">
      <xdr:nvCxnSpPr>
        <xdr:cNvPr id="287" name="Straight Connector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CxnSpPr/>
      </xdr:nvCxnSpPr>
      <xdr:spPr>
        <a:xfrm flipH="1">
          <a:off x="2473071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80010</xdr:colOff>
      <xdr:row>196</xdr:row>
      <xdr:rowOff>64770</xdr:rowOff>
    </xdr:from>
    <xdr:to>
      <xdr:col>41</xdr:col>
      <xdr:colOff>95250</xdr:colOff>
      <xdr:row>196</xdr:row>
      <xdr:rowOff>64770</xdr:rowOff>
    </xdr:to>
    <xdr:cxnSp macro="">
      <xdr:nvCxnSpPr>
        <xdr:cNvPr id="290" name="Straight Arrow Connector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CxnSpPr/>
      </xdr:nvCxnSpPr>
      <xdr:spPr>
        <a:xfrm>
          <a:off x="23892510" y="26784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80010</xdr:colOff>
      <xdr:row>196</xdr:row>
      <xdr:rowOff>64770</xdr:rowOff>
    </xdr:from>
    <xdr:to>
      <xdr:col>27</xdr:col>
      <xdr:colOff>95250</xdr:colOff>
      <xdr:row>196</xdr:row>
      <xdr:rowOff>64770</xdr:rowOff>
    </xdr:to>
    <xdr:cxnSp macro="">
      <xdr:nvCxnSpPr>
        <xdr:cNvPr id="291" name="Straight Arrow Connector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CxnSpPr/>
      </xdr:nvCxnSpPr>
      <xdr:spPr>
        <a:xfrm>
          <a:off x="22559010" y="254889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197</xdr:row>
      <xdr:rowOff>68580</xdr:rowOff>
    </xdr:from>
    <xdr:to>
      <xdr:col>27</xdr:col>
      <xdr:colOff>76200</xdr:colOff>
      <xdr:row>197</xdr:row>
      <xdr:rowOff>68580</xdr:rowOff>
    </xdr:to>
    <xdr:cxnSp macro="">
      <xdr:nvCxnSpPr>
        <xdr:cNvPr id="292" name="Straight Arrow Connector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CxnSpPr/>
      </xdr:nvCxnSpPr>
      <xdr:spPr>
        <a:xfrm flipH="1">
          <a:off x="22536150" y="268224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80010</xdr:colOff>
      <xdr:row>197</xdr:row>
      <xdr:rowOff>64770</xdr:rowOff>
    </xdr:from>
    <xdr:to>
      <xdr:col>20</xdr:col>
      <xdr:colOff>95250</xdr:colOff>
      <xdr:row>197</xdr:row>
      <xdr:rowOff>64770</xdr:rowOff>
    </xdr:to>
    <xdr:cxnSp macro="">
      <xdr:nvCxnSpPr>
        <xdr:cNvPr id="293" name="Straight Arrow Connector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CxnSpPr/>
      </xdr:nvCxnSpPr>
      <xdr:spPr>
        <a:xfrm>
          <a:off x="21225510" y="26784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198</xdr:row>
      <xdr:rowOff>68580</xdr:rowOff>
    </xdr:from>
    <xdr:to>
      <xdr:col>20</xdr:col>
      <xdr:colOff>76200</xdr:colOff>
      <xdr:row>198</xdr:row>
      <xdr:rowOff>68580</xdr:rowOff>
    </xdr:to>
    <xdr:cxnSp macro="">
      <xdr:nvCxnSpPr>
        <xdr:cNvPr id="294" name="Straight Arrow Connector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CxnSpPr/>
      </xdr:nvCxnSpPr>
      <xdr:spPr>
        <a:xfrm flipH="1">
          <a:off x="21202650" y="281178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80010</xdr:colOff>
      <xdr:row>199</xdr:row>
      <xdr:rowOff>64770</xdr:rowOff>
    </xdr:from>
    <xdr:to>
      <xdr:col>20</xdr:col>
      <xdr:colOff>95250</xdr:colOff>
      <xdr:row>199</xdr:row>
      <xdr:rowOff>64770</xdr:rowOff>
    </xdr:to>
    <xdr:cxnSp macro="">
      <xdr:nvCxnSpPr>
        <xdr:cNvPr id="295" name="Straight Arrow Connector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CxnSpPr/>
      </xdr:nvCxnSpPr>
      <xdr:spPr>
        <a:xfrm>
          <a:off x="21225510" y="29375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200</xdr:row>
      <xdr:rowOff>68580</xdr:rowOff>
    </xdr:from>
    <xdr:to>
      <xdr:col>20</xdr:col>
      <xdr:colOff>76200</xdr:colOff>
      <xdr:row>200</xdr:row>
      <xdr:rowOff>68580</xdr:rowOff>
    </xdr:to>
    <xdr:cxnSp macro="">
      <xdr:nvCxnSpPr>
        <xdr:cNvPr id="296" name="Straight Arrow Connector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CxnSpPr/>
      </xdr:nvCxnSpPr>
      <xdr:spPr>
        <a:xfrm flipH="1">
          <a:off x="21202650" y="30708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80010</xdr:colOff>
      <xdr:row>201</xdr:row>
      <xdr:rowOff>64770</xdr:rowOff>
    </xdr:from>
    <xdr:to>
      <xdr:col>20</xdr:col>
      <xdr:colOff>95250</xdr:colOff>
      <xdr:row>201</xdr:row>
      <xdr:rowOff>64770</xdr:rowOff>
    </xdr:to>
    <xdr:cxnSp macro="">
      <xdr:nvCxnSpPr>
        <xdr:cNvPr id="297" name="Straight Arrow Connector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CxnSpPr/>
      </xdr:nvCxnSpPr>
      <xdr:spPr>
        <a:xfrm>
          <a:off x="21225510" y="32042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202</xdr:row>
      <xdr:rowOff>68580</xdr:rowOff>
    </xdr:from>
    <xdr:to>
      <xdr:col>20</xdr:col>
      <xdr:colOff>76200</xdr:colOff>
      <xdr:row>202</xdr:row>
      <xdr:rowOff>68580</xdr:rowOff>
    </xdr:to>
    <xdr:cxnSp macro="">
      <xdr:nvCxnSpPr>
        <xdr:cNvPr id="298" name="Straight Arrow Connector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CxnSpPr/>
      </xdr:nvCxnSpPr>
      <xdr:spPr>
        <a:xfrm flipH="1">
          <a:off x="21202650" y="33375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80010</xdr:colOff>
      <xdr:row>203</xdr:row>
      <xdr:rowOff>64770</xdr:rowOff>
    </xdr:from>
    <xdr:to>
      <xdr:col>20</xdr:col>
      <xdr:colOff>95250</xdr:colOff>
      <xdr:row>203</xdr:row>
      <xdr:rowOff>64770</xdr:rowOff>
    </xdr:to>
    <xdr:cxnSp macro="">
      <xdr:nvCxnSpPr>
        <xdr:cNvPr id="299" name="Straight Arrow Connector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CxnSpPr/>
      </xdr:nvCxnSpPr>
      <xdr:spPr>
        <a:xfrm>
          <a:off x="21225510" y="346329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80010</xdr:colOff>
      <xdr:row>198</xdr:row>
      <xdr:rowOff>64770</xdr:rowOff>
    </xdr:from>
    <xdr:to>
      <xdr:col>41</xdr:col>
      <xdr:colOff>95250</xdr:colOff>
      <xdr:row>198</xdr:row>
      <xdr:rowOff>64770</xdr:rowOff>
    </xdr:to>
    <xdr:cxnSp macro="">
      <xdr:nvCxnSpPr>
        <xdr:cNvPr id="300" name="Straight Arrow Connector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CxnSpPr/>
      </xdr:nvCxnSpPr>
      <xdr:spPr>
        <a:xfrm>
          <a:off x="23892510" y="29375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80010</xdr:colOff>
      <xdr:row>198</xdr:row>
      <xdr:rowOff>64770</xdr:rowOff>
    </xdr:from>
    <xdr:to>
      <xdr:col>27</xdr:col>
      <xdr:colOff>95250</xdr:colOff>
      <xdr:row>198</xdr:row>
      <xdr:rowOff>64770</xdr:rowOff>
    </xdr:to>
    <xdr:cxnSp macro="">
      <xdr:nvCxnSpPr>
        <xdr:cNvPr id="301" name="Straight Arrow Connector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CxnSpPr/>
      </xdr:nvCxnSpPr>
      <xdr:spPr>
        <a:xfrm>
          <a:off x="22559010" y="280797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199</xdr:row>
      <xdr:rowOff>68580</xdr:rowOff>
    </xdr:from>
    <xdr:to>
      <xdr:col>27</xdr:col>
      <xdr:colOff>76200</xdr:colOff>
      <xdr:row>199</xdr:row>
      <xdr:rowOff>68580</xdr:rowOff>
    </xdr:to>
    <xdr:cxnSp macro="">
      <xdr:nvCxnSpPr>
        <xdr:cNvPr id="302" name="Straight Arrow Connector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CxnSpPr/>
      </xdr:nvCxnSpPr>
      <xdr:spPr>
        <a:xfrm flipH="1">
          <a:off x="22536150" y="29413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80010</xdr:colOff>
      <xdr:row>200</xdr:row>
      <xdr:rowOff>64770</xdr:rowOff>
    </xdr:from>
    <xdr:to>
      <xdr:col>27</xdr:col>
      <xdr:colOff>95250</xdr:colOff>
      <xdr:row>200</xdr:row>
      <xdr:rowOff>64770</xdr:rowOff>
    </xdr:to>
    <xdr:cxnSp macro="">
      <xdr:nvCxnSpPr>
        <xdr:cNvPr id="304" name="Straight Arrow Connector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CxnSpPr/>
      </xdr:nvCxnSpPr>
      <xdr:spPr>
        <a:xfrm>
          <a:off x="22559010" y="30670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201</xdr:row>
      <xdr:rowOff>68580</xdr:rowOff>
    </xdr:from>
    <xdr:to>
      <xdr:col>27</xdr:col>
      <xdr:colOff>76200</xdr:colOff>
      <xdr:row>201</xdr:row>
      <xdr:rowOff>68580</xdr:rowOff>
    </xdr:to>
    <xdr:cxnSp macro="">
      <xdr:nvCxnSpPr>
        <xdr:cNvPr id="305" name="Straight Arrow Connector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CxnSpPr/>
      </xdr:nvCxnSpPr>
      <xdr:spPr>
        <a:xfrm flipH="1">
          <a:off x="22536150" y="320802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80010</xdr:colOff>
      <xdr:row>202</xdr:row>
      <xdr:rowOff>64770</xdr:rowOff>
    </xdr:from>
    <xdr:to>
      <xdr:col>27</xdr:col>
      <xdr:colOff>95250</xdr:colOff>
      <xdr:row>202</xdr:row>
      <xdr:rowOff>64770</xdr:rowOff>
    </xdr:to>
    <xdr:cxnSp macro="">
      <xdr:nvCxnSpPr>
        <xdr:cNvPr id="307" name="Straight Arrow Connector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CxnSpPr/>
      </xdr:nvCxnSpPr>
      <xdr:spPr>
        <a:xfrm>
          <a:off x="22559010" y="33337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203</xdr:row>
      <xdr:rowOff>68580</xdr:rowOff>
    </xdr:from>
    <xdr:to>
      <xdr:col>27</xdr:col>
      <xdr:colOff>76200</xdr:colOff>
      <xdr:row>203</xdr:row>
      <xdr:rowOff>68580</xdr:rowOff>
    </xdr:to>
    <xdr:cxnSp macro="">
      <xdr:nvCxnSpPr>
        <xdr:cNvPr id="308" name="Straight Arrow Connector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CxnSpPr/>
      </xdr:nvCxnSpPr>
      <xdr:spPr>
        <a:xfrm flipH="1">
          <a:off x="22536150" y="34671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204</xdr:row>
      <xdr:rowOff>68580</xdr:rowOff>
    </xdr:from>
    <xdr:to>
      <xdr:col>20</xdr:col>
      <xdr:colOff>76200</xdr:colOff>
      <xdr:row>204</xdr:row>
      <xdr:rowOff>68580</xdr:rowOff>
    </xdr:to>
    <xdr:cxnSp macro="">
      <xdr:nvCxnSpPr>
        <xdr:cNvPr id="309" name="Straight Arrow Connector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CxnSpPr/>
      </xdr:nvCxnSpPr>
      <xdr:spPr>
        <a:xfrm flipH="1">
          <a:off x="21202650" y="359664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80010</xdr:colOff>
      <xdr:row>204</xdr:row>
      <xdr:rowOff>64770</xdr:rowOff>
    </xdr:from>
    <xdr:to>
      <xdr:col>27</xdr:col>
      <xdr:colOff>95250</xdr:colOff>
      <xdr:row>204</xdr:row>
      <xdr:rowOff>64770</xdr:rowOff>
    </xdr:to>
    <xdr:cxnSp macro="">
      <xdr:nvCxnSpPr>
        <xdr:cNvPr id="310" name="Straight Arrow Connector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CxnSpPr/>
      </xdr:nvCxnSpPr>
      <xdr:spPr>
        <a:xfrm>
          <a:off x="22559010" y="35928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</xdr:colOff>
      <xdr:row>185</xdr:row>
      <xdr:rowOff>0</xdr:rowOff>
    </xdr:from>
    <xdr:to>
      <xdr:col>30</xdr:col>
      <xdr:colOff>91440</xdr:colOff>
      <xdr:row>186</xdr:row>
      <xdr:rowOff>0</xdr:rowOff>
    </xdr:to>
    <xdr:sp macro="" textlink="">
      <xdr:nvSpPr>
        <xdr:cNvPr id="312" name="Isosceles Triangle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31920180" y="105918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36</xdr:col>
      <xdr:colOff>106680</xdr:colOff>
      <xdr:row>185</xdr:row>
      <xdr:rowOff>0</xdr:rowOff>
    </xdr:from>
    <xdr:to>
      <xdr:col>37</xdr:col>
      <xdr:colOff>91440</xdr:colOff>
      <xdr:row>186</xdr:row>
      <xdr:rowOff>0</xdr:rowOff>
    </xdr:to>
    <xdr:sp macro="" textlink="">
      <xdr:nvSpPr>
        <xdr:cNvPr id="313" name="Isosceles Triangle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33253680" y="105918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32</xdr:col>
      <xdr:colOff>38100</xdr:colOff>
      <xdr:row>183</xdr:row>
      <xdr:rowOff>22860</xdr:rowOff>
    </xdr:from>
    <xdr:to>
      <xdr:col>33</xdr:col>
      <xdr:colOff>0</xdr:colOff>
      <xdr:row>184</xdr:row>
      <xdr:rowOff>60960</xdr:rowOff>
    </xdr:to>
    <xdr:cxnSp macro="">
      <xdr:nvCxnSpPr>
        <xdr:cNvPr id="314" name="Straight Connector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CxnSpPr/>
      </xdr:nvCxnSpPr>
      <xdr:spPr>
        <a:xfrm flipV="1">
          <a:off x="29756100" y="815340"/>
          <a:ext cx="152400" cy="1676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186</xdr:row>
      <xdr:rowOff>118110</xdr:rowOff>
    </xdr:from>
    <xdr:to>
      <xdr:col>30</xdr:col>
      <xdr:colOff>0</xdr:colOff>
      <xdr:row>188</xdr:row>
      <xdr:rowOff>68580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CxnSpPr/>
      </xdr:nvCxnSpPr>
      <xdr:spPr>
        <a:xfrm>
          <a:off x="3067050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156210</xdr:colOff>
      <xdr:row>187</xdr:row>
      <xdr:rowOff>99060</xdr:rowOff>
    </xdr:from>
    <xdr:to>
      <xdr:col>30</xdr:col>
      <xdr:colOff>38100</xdr:colOff>
      <xdr:row>188</xdr:row>
      <xdr:rowOff>30480</xdr:rowOff>
    </xdr:to>
    <xdr:cxnSp macro="">
      <xdr:nvCxnSpPr>
        <xdr:cNvPr id="316" name="Straight Connector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CxnSpPr/>
      </xdr:nvCxnSpPr>
      <xdr:spPr>
        <a:xfrm flipH="1">
          <a:off x="3063621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186</xdr:row>
      <xdr:rowOff>118110</xdr:rowOff>
    </xdr:from>
    <xdr:to>
      <xdr:col>37</xdr:col>
      <xdr:colOff>0</xdr:colOff>
      <xdr:row>188</xdr:row>
      <xdr:rowOff>68580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CxnSpPr/>
      </xdr:nvCxnSpPr>
      <xdr:spPr>
        <a:xfrm>
          <a:off x="32004000" y="1306830"/>
          <a:ext cx="0" cy="209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156210</xdr:colOff>
      <xdr:row>187</xdr:row>
      <xdr:rowOff>99060</xdr:rowOff>
    </xdr:from>
    <xdr:to>
      <xdr:col>37</xdr:col>
      <xdr:colOff>38100</xdr:colOff>
      <xdr:row>188</xdr:row>
      <xdr:rowOff>30480</xdr:rowOff>
    </xdr:to>
    <xdr:cxnSp macro="">
      <xdr:nvCxnSpPr>
        <xdr:cNvPr id="318" name="Straight Connector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CxnSpPr/>
      </xdr:nvCxnSpPr>
      <xdr:spPr>
        <a:xfrm flipH="1">
          <a:off x="31969710" y="1417320"/>
          <a:ext cx="72390" cy="60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106680</xdr:colOff>
      <xdr:row>194</xdr:row>
      <xdr:rowOff>3810</xdr:rowOff>
    </xdr:from>
    <xdr:to>
      <xdr:col>30</xdr:col>
      <xdr:colOff>91440</xdr:colOff>
      <xdr:row>195</xdr:row>
      <xdr:rowOff>3810</xdr:rowOff>
    </xdr:to>
    <xdr:sp macro="" textlink="">
      <xdr:nvSpPr>
        <xdr:cNvPr id="319" name="Isosceles Triangle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30586680" y="222885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36</xdr:col>
      <xdr:colOff>106680</xdr:colOff>
      <xdr:row>194</xdr:row>
      <xdr:rowOff>3810</xdr:rowOff>
    </xdr:from>
    <xdr:to>
      <xdr:col>37</xdr:col>
      <xdr:colOff>91440</xdr:colOff>
      <xdr:row>195</xdr:row>
      <xdr:rowOff>3810</xdr:rowOff>
    </xdr:to>
    <xdr:sp macro="" textlink="">
      <xdr:nvSpPr>
        <xdr:cNvPr id="320" name="Isosceles Triangle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31920180" y="2228850"/>
          <a:ext cx="175260" cy="129540"/>
        </a:xfrm>
        <a:prstGeom prst="triangl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32</xdr:col>
      <xdr:colOff>57150</xdr:colOff>
      <xdr:row>196</xdr:row>
      <xdr:rowOff>68580</xdr:rowOff>
    </xdr:from>
    <xdr:to>
      <xdr:col>34</xdr:col>
      <xdr:colOff>76200</xdr:colOff>
      <xdr:row>196</xdr:row>
      <xdr:rowOff>68580</xdr:rowOff>
    </xdr:to>
    <xdr:cxnSp macro="">
      <xdr:nvCxnSpPr>
        <xdr:cNvPr id="321" name="Straight Arrow Connector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CxnSpPr/>
      </xdr:nvCxnSpPr>
      <xdr:spPr>
        <a:xfrm flipH="1">
          <a:off x="31108650" y="268224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80010</xdr:colOff>
      <xdr:row>197</xdr:row>
      <xdr:rowOff>64770</xdr:rowOff>
    </xdr:from>
    <xdr:to>
      <xdr:col>34</xdr:col>
      <xdr:colOff>95250</xdr:colOff>
      <xdr:row>197</xdr:row>
      <xdr:rowOff>64770</xdr:rowOff>
    </xdr:to>
    <xdr:cxnSp macro="">
      <xdr:nvCxnSpPr>
        <xdr:cNvPr id="322" name="Straight Arrow Connector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CxnSpPr/>
      </xdr:nvCxnSpPr>
      <xdr:spPr>
        <a:xfrm>
          <a:off x="31131510" y="280797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57150</xdr:colOff>
      <xdr:row>198</xdr:row>
      <xdr:rowOff>68580</xdr:rowOff>
    </xdr:from>
    <xdr:to>
      <xdr:col>34</xdr:col>
      <xdr:colOff>76200</xdr:colOff>
      <xdr:row>198</xdr:row>
      <xdr:rowOff>68580</xdr:rowOff>
    </xdr:to>
    <xdr:cxnSp macro="">
      <xdr:nvCxnSpPr>
        <xdr:cNvPr id="323" name="Straight Arrow Connector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CxnSpPr/>
      </xdr:nvCxnSpPr>
      <xdr:spPr>
        <a:xfrm flipH="1">
          <a:off x="32442150" y="255270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80010</xdr:colOff>
      <xdr:row>199</xdr:row>
      <xdr:rowOff>64770</xdr:rowOff>
    </xdr:from>
    <xdr:to>
      <xdr:col>34</xdr:col>
      <xdr:colOff>95250</xdr:colOff>
      <xdr:row>199</xdr:row>
      <xdr:rowOff>64770</xdr:rowOff>
    </xdr:to>
    <xdr:cxnSp macro="">
      <xdr:nvCxnSpPr>
        <xdr:cNvPr id="324" name="Straight Arrow Connector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CxnSpPr/>
      </xdr:nvCxnSpPr>
      <xdr:spPr>
        <a:xfrm>
          <a:off x="32465010" y="267843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80010</xdr:colOff>
      <xdr:row>200</xdr:row>
      <xdr:rowOff>64770</xdr:rowOff>
    </xdr:from>
    <xdr:to>
      <xdr:col>41</xdr:col>
      <xdr:colOff>95250</xdr:colOff>
      <xdr:row>200</xdr:row>
      <xdr:rowOff>64770</xdr:rowOff>
    </xdr:to>
    <xdr:cxnSp macro="">
      <xdr:nvCxnSpPr>
        <xdr:cNvPr id="325" name="Straight Arrow Connector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CxnSpPr/>
      </xdr:nvCxnSpPr>
      <xdr:spPr>
        <a:xfrm>
          <a:off x="33798510" y="280797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57150</xdr:colOff>
      <xdr:row>200</xdr:row>
      <xdr:rowOff>68580</xdr:rowOff>
    </xdr:from>
    <xdr:to>
      <xdr:col>34</xdr:col>
      <xdr:colOff>76200</xdr:colOff>
      <xdr:row>200</xdr:row>
      <xdr:rowOff>68580</xdr:rowOff>
    </xdr:to>
    <xdr:cxnSp macro="">
      <xdr:nvCxnSpPr>
        <xdr:cNvPr id="326" name="Straight Arrow Connector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CxnSpPr/>
      </xdr:nvCxnSpPr>
      <xdr:spPr>
        <a:xfrm flipH="1">
          <a:off x="32442150" y="281178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80010</xdr:colOff>
      <xdr:row>201</xdr:row>
      <xdr:rowOff>64770</xdr:rowOff>
    </xdr:from>
    <xdr:to>
      <xdr:col>34</xdr:col>
      <xdr:colOff>95250</xdr:colOff>
      <xdr:row>201</xdr:row>
      <xdr:rowOff>64770</xdr:rowOff>
    </xdr:to>
    <xdr:cxnSp macro="">
      <xdr:nvCxnSpPr>
        <xdr:cNvPr id="327" name="Straight Arrow Connector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CxnSpPr/>
      </xdr:nvCxnSpPr>
      <xdr:spPr>
        <a:xfrm>
          <a:off x="32465010" y="29375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80010</xdr:colOff>
      <xdr:row>202</xdr:row>
      <xdr:rowOff>64770</xdr:rowOff>
    </xdr:from>
    <xdr:to>
      <xdr:col>41</xdr:col>
      <xdr:colOff>95250</xdr:colOff>
      <xdr:row>202</xdr:row>
      <xdr:rowOff>64770</xdr:rowOff>
    </xdr:to>
    <xdr:cxnSp macro="">
      <xdr:nvCxnSpPr>
        <xdr:cNvPr id="328" name="Straight Arrow Connector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CxnSpPr/>
      </xdr:nvCxnSpPr>
      <xdr:spPr>
        <a:xfrm>
          <a:off x="33798510" y="30670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57150</xdr:colOff>
      <xdr:row>202</xdr:row>
      <xdr:rowOff>68580</xdr:rowOff>
    </xdr:from>
    <xdr:to>
      <xdr:col>34</xdr:col>
      <xdr:colOff>76200</xdr:colOff>
      <xdr:row>202</xdr:row>
      <xdr:rowOff>68580</xdr:rowOff>
    </xdr:to>
    <xdr:cxnSp macro="">
      <xdr:nvCxnSpPr>
        <xdr:cNvPr id="329" name="Straight Arrow Connector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CxnSpPr/>
      </xdr:nvCxnSpPr>
      <xdr:spPr>
        <a:xfrm flipH="1">
          <a:off x="32442150" y="30708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80010</xdr:colOff>
      <xdr:row>203</xdr:row>
      <xdr:rowOff>64770</xdr:rowOff>
    </xdr:from>
    <xdr:to>
      <xdr:col>34</xdr:col>
      <xdr:colOff>95250</xdr:colOff>
      <xdr:row>203</xdr:row>
      <xdr:rowOff>64770</xdr:rowOff>
    </xdr:to>
    <xdr:cxnSp macro="">
      <xdr:nvCxnSpPr>
        <xdr:cNvPr id="330" name="Straight Arrow Connector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CxnSpPr/>
      </xdr:nvCxnSpPr>
      <xdr:spPr>
        <a:xfrm>
          <a:off x="32465010" y="320421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80010</xdr:colOff>
      <xdr:row>204</xdr:row>
      <xdr:rowOff>64770</xdr:rowOff>
    </xdr:from>
    <xdr:to>
      <xdr:col>41</xdr:col>
      <xdr:colOff>95250</xdr:colOff>
      <xdr:row>204</xdr:row>
      <xdr:rowOff>64770</xdr:rowOff>
    </xdr:to>
    <xdr:cxnSp macro="">
      <xdr:nvCxnSpPr>
        <xdr:cNvPr id="331" name="Straight Arrow Connector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CxnSpPr/>
      </xdr:nvCxnSpPr>
      <xdr:spPr>
        <a:xfrm>
          <a:off x="33798510" y="3333750"/>
          <a:ext cx="39624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57150</xdr:colOff>
      <xdr:row>204</xdr:row>
      <xdr:rowOff>68580</xdr:rowOff>
    </xdr:from>
    <xdr:to>
      <xdr:col>34</xdr:col>
      <xdr:colOff>76200</xdr:colOff>
      <xdr:row>204</xdr:row>
      <xdr:rowOff>68580</xdr:rowOff>
    </xdr:to>
    <xdr:cxnSp macro="">
      <xdr:nvCxnSpPr>
        <xdr:cNvPr id="332" name="Straight Arrow Connector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CxnSpPr/>
      </xdr:nvCxnSpPr>
      <xdr:spPr>
        <a:xfrm flipH="1">
          <a:off x="32442150" y="3337560"/>
          <a:ext cx="4000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64770</xdr:colOff>
      <xdr:row>19</xdr:row>
      <xdr:rowOff>72390</xdr:rowOff>
    </xdr:from>
    <xdr:to>
      <xdr:col>17</xdr:col>
      <xdr:colOff>102870</xdr:colOff>
      <xdr:row>19</xdr:row>
      <xdr:rowOff>72390</xdr:rowOff>
    </xdr:to>
    <xdr:cxnSp macro="">
      <xdr:nvCxnSpPr>
        <xdr:cNvPr id="239" name="Straight Arrow Connector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CxnSpPr/>
      </xdr:nvCxnSpPr>
      <xdr:spPr>
        <a:xfrm>
          <a:off x="3112770" y="281559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140970</xdr:colOff>
      <xdr:row>20</xdr:row>
      <xdr:rowOff>34290</xdr:rowOff>
    </xdr:from>
    <xdr:to>
      <xdr:col>16</xdr:col>
      <xdr:colOff>0</xdr:colOff>
      <xdr:row>37</xdr:row>
      <xdr:rowOff>60960</xdr:rowOff>
    </xdr:to>
    <xdr:grpSp>
      <xdr:nvGrpSpPr>
        <xdr:cNvPr id="564" name="Group 56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GrpSpPr/>
      </xdr:nvGrpSpPr>
      <xdr:grpSpPr>
        <a:xfrm>
          <a:off x="321945" y="3139440"/>
          <a:ext cx="2573655" cy="2446020"/>
          <a:chOff x="331470" y="2907030"/>
          <a:chExt cx="2716530" cy="2236470"/>
        </a:xfrm>
      </xdr:grpSpPr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 flipV="1">
            <a:off x="388620" y="4046220"/>
            <a:ext cx="0" cy="38100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CxnSpPr/>
        </xdr:nvCxnSpPr>
        <xdr:spPr>
          <a:xfrm>
            <a:off x="381000" y="4038600"/>
            <a:ext cx="1341120" cy="78486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1714500" y="4038600"/>
            <a:ext cx="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1706880" y="403098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Connector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CxnSpPr/>
        </xdr:nvCxnSpPr>
        <xdr:spPr>
          <a:xfrm flipV="1">
            <a:off x="3040380" y="443484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Connector 8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CxnSpPr/>
        </xdr:nvCxnSpPr>
        <xdr:spPr>
          <a:xfrm flipV="1">
            <a:off x="1055370" y="405003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8" name="Straight Connector 287">
            <a:extLst>
              <a:ext uri="{FF2B5EF4-FFF2-40B4-BE49-F238E27FC236}">
                <a16:creationId xmlns:a16="http://schemas.microsoft.com/office/drawing/2014/main" id="{00000000-0008-0000-0000-000020010000}"/>
              </a:ext>
            </a:extLst>
          </xdr:cNvPr>
          <xdr:cNvCxnSpPr/>
        </xdr:nvCxnSpPr>
        <xdr:spPr>
          <a:xfrm flipV="1">
            <a:off x="2396490" y="404622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9" name="Freeform 138">
            <a:extLst>
              <a:ext uri="{FF2B5EF4-FFF2-40B4-BE49-F238E27FC236}">
                <a16:creationId xmlns:a16="http://schemas.microsoft.com/office/drawing/2014/main" id="{00000000-0008-0000-0000-00008B000000}"/>
              </a:ext>
            </a:extLst>
          </xdr:cNvPr>
          <xdr:cNvSpPr/>
        </xdr:nvSpPr>
        <xdr:spPr>
          <a:xfrm>
            <a:off x="381000" y="3257550"/>
            <a:ext cx="1337310" cy="673826"/>
          </a:xfrm>
          <a:custGeom>
            <a:avLst/>
            <a:gdLst>
              <a:gd name="connsiteX0" fmla="*/ 0 w 1337310"/>
              <a:gd name="connsiteY0" fmla="*/ 396240 h 681446"/>
              <a:gd name="connsiteX1" fmla="*/ 762000 w 1337310"/>
              <a:gd name="connsiteY1" fmla="*/ 666750 h 681446"/>
              <a:gd name="connsiteX2" fmla="*/ 1337310 w 1337310"/>
              <a:gd name="connsiteY2" fmla="*/ 0 h 68144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37310" h="681446">
                <a:moveTo>
                  <a:pt x="0" y="396240"/>
                </a:moveTo>
                <a:cubicBezTo>
                  <a:pt x="269557" y="564515"/>
                  <a:pt x="539115" y="732790"/>
                  <a:pt x="762000" y="666750"/>
                </a:cubicBezTo>
                <a:cubicBezTo>
                  <a:pt x="984885" y="600710"/>
                  <a:pt x="1161097" y="300355"/>
                  <a:pt x="1337310" y="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58" name="Freeform 157">
            <a:extLst>
              <a:ext uri="{FF2B5EF4-FFF2-40B4-BE49-F238E27FC236}">
                <a16:creationId xmlns:a16="http://schemas.microsoft.com/office/drawing/2014/main" id="{00000000-0008-0000-0000-00009E000000}"/>
              </a:ext>
            </a:extLst>
          </xdr:cNvPr>
          <xdr:cNvSpPr/>
        </xdr:nvSpPr>
        <xdr:spPr>
          <a:xfrm>
            <a:off x="1714500" y="3249930"/>
            <a:ext cx="1329690" cy="664463"/>
          </a:xfrm>
          <a:custGeom>
            <a:avLst/>
            <a:gdLst>
              <a:gd name="connsiteX0" fmla="*/ 0 w 1329690"/>
              <a:gd name="connsiteY0" fmla="*/ 0 h 672083"/>
              <a:gd name="connsiteX1" fmla="*/ 598170 w 1329690"/>
              <a:gd name="connsiteY1" fmla="*/ 662940 h 672083"/>
              <a:gd name="connsiteX2" fmla="*/ 1329690 w 1329690"/>
              <a:gd name="connsiteY2" fmla="*/ 403860 h 672083"/>
              <a:gd name="connsiteX3" fmla="*/ 1329690 w 1329690"/>
              <a:gd name="connsiteY3" fmla="*/ 403860 h 67208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329690" h="672083">
                <a:moveTo>
                  <a:pt x="0" y="0"/>
                </a:moveTo>
                <a:cubicBezTo>
                  <a:pt x="188277" y="297815"/>
                  <a:pt x="376555" y="595630"/>
                  <a:pt x="598170" y="662940"/>
                </a:cubicBezTo>
                <a:cubicBezTo>
                  <a:pt x="819785" y="730250"/>
                  <a:pt x="1329690" y="403860"/>
                  <a:pt x="1329690" y="403860"/>
                </a:cubicBezTo>
                <a:lnTo>
                  <a:pt x="1329690" y="403860"/>
                </a:ln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61" name="Straight Connector 160">
            <a:extLst>
              <a:ext uri="{FF2B5EF4-FFF2-40B4-BE49-F238E27FC236}">
                <a16:creationId xmlns:a16="http://schemas.microsoft.com/office/drawing/2014/main" id="{00000000-0008-0000-0000-0000A1000000}"/>
              </a:ext>
            </a:extLst>
          </xdr:cNvPr>
          <xdr:cNvCxnSpPr/>
        </xdr:nvCxnSpPr>
        <xdr:spPr>
          <a:xfrm>
            <a:off x="384810" y="495681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Straight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331470" y="5082540"/>
            <a:ext cx="8153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Straight Connector 164">
            <a:extLst>
              <a:ext uri="{FF2B5EF4-FFF2-40B4-BE49-F238E27FC236}">
                <a16:creationId xmlns:a16="http://schemas.microsoft.com/office/drawing/2014/main" id="{00000000-0008-0000-0000-0000A5000000}"/>
              </a:ext>
            </a:extLst>
          </xdr:cNvPr>
          <xdr:cNvCxnSpPr/>
        </xdr:nvCxnSpPr>
        <xdr:spPr>
          <a:xfrm flipH="1">
            <a:off x="350520" y="505206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3" name="Straight Connector 302">
            <a:extLst>
              <a:ext uri="{FF2B5EF4-FFF2-40B4-BE49-F238E27FC236}">
                <a16:creationId xmlns:a16="http://schemas.microsoft.com/office/drawing/2014/main" id="{00000000-0008-0000-0000-00002F010000}"/>
              </a:ext>
            </a:extLst>
          </xdr:cNvPr>
          <xdr:cNvCxnSpPr/>
        </xdr:nvCxnSpPr>
        <xdr:spPr>
          <a:xfrm>
            <a:off x="1051560" y="4953000"/>
            <a:ext cx="0" cy="190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6" name="Straight Connector 305">
            <a:extLst>
              <a:ext uri="{FF2B5EF4-FFF2-40B4-BE49-F238E27FC236}">
                <a16:creationId xmlns:a16="http://schemas.microsoft.com/office/drawing/2014/main" id="{00000000-0008-0000-0000-000032010000}"/>
              </a:ext>
            </a:extLst>
          </xdr:cNvPr>
          <xdr:cNvCxnSpPr/>
        </xdr:nvCxnSpPr>
        <xdr:spPr>
          <a:xfrm flipH="1">
            <a:off x="1017270" y="505587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1" name="Straight Connector 310">
            <a:extLst>
              <a:ext uri="{FF2B5EF4-FFF2-40B4-BE49-F238E27FC236}">
                <a16:creationId xmlns:a16="http://schemas.microsoft.com/office/drawing/2014/main" id="{00000000-0008-0000-0000-000037010000}"/>
              </a:ext>
            </a:extLst>
          </xdr:cNvPr>
          <xdr:cNvCxnSpPr/>
        </xdr:nvCxnSpPr>
        <xdr:spPr>
          <a:xfrm>
            <a:off x="1664970" y="508254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3" name="Straight Connector 332">
            <a:extLst>
              <a:ext uri="{FF2B5EF4-FFF2-40B4-BE49-F238E27FC236}">
                <a16:creationId xmlns:a16="http://schemas.microsoft.com/office/drawing/2014/main" id="{00000000-0008-0000-0000-00004D010000}"/>
              </a:ext>
            </a:extLst>
          </xdr:cNvPr>
          <xdr:cNvCxnSpPr/>
        </xdr:nvCxnSpPr>
        <xdr:spPr>
          <a:xfrm flipH="1">
            <a:off x="1684020" y="505206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4" name="Straight Connector 333">
            <a:extLst>
              <a:ext uri="{FF2B5EF4-FFF2-40B4-BE49-F238E27FC236}">
                <a16:creationId xmlns:a16="http://schemas.microsoft.com/office/drawing/2014/main" id="{00000000-0008-0000-0000-00004E010000}"/>
              </a:ext>
            </a:extLst>
          </xdr:cNvPr>
          <xdr:cNvCxnSpPr/>
        </xdr:nvCxnSpPr>
        <xdr:spPr>
          <a:xfrm flipH="1">
            <a:off x="2350770" y="505587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" name="Straight Connector 207">
            <a:extLst>
              <a:ext uri="{FF2B5EF4-FFF2-40B4-BE49-F238E27FC236}">
                <a16:creationId xmlns:a16="http://schemas.microsoft.com/office/drawing/2014/main" id="{00000000-0008-0000-0000-0000D0000000}"/>
              </a:ext>
            </a:extLst>
          </xdr:cNvPr>
          <xdr:cNvCxnSpPr/>
        </xdr:nvCxnSpPr>
        <xdr:spPr>
          <a:xfrm>
            <a:off x="1714500" y="496062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" name="Straight Connector 215">
            <a:extLst>
              <a:ext uri="{FF2B5EF4-FFF2-40B4-BE49-F238E27FC236}">
                <a16:creationId xmlns:a16="http://schemas.microsoft.com/office/drawing/2014/main" id="{00000000-0008-0000-0000-0000D8000000}"/>
              </a:ext>
            </a:extLst>
          </xdr:cNvPr>
          <xdr:cNvCxnSpPr/>
        </xdr:nvCxnSpPr>
        <xdr:spPr>
          <a:xfrm>
            <a:off x="2385060" y="495300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" name="Straight Connector 231">
            <a:extLst>
              <a:ext uri="{FF2B5EF4-FFF2-40B4-BE49-F238E27FC236}">
                <a16:creationId xmlns:a16="http://schemas.microsoft.com/office/drawing/2014/main" id="{00000000-0008-0000-0000-0000E8000000}"/>
              </a:ext>
            </a:extLst>
          </xdr:cNvPr>
          <xdr:cNvCxnSpPr/>
        </xdr:nvCxnSpPr>
        <xdr:spPr>
          <a:xfrm flipV="1">
            <a:off x="1055370" y="364998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5" name="Straight Connector 394">
            <a:extLst>
              <a:ext uri="{FF2B5EF4-FFF2-40B4-BE49-F238E27FC236}">
                <a16:creationId xmlns:a16="http://schemas.microsoft.com/office/drawing/2014/main" id="{00000000-0008-0000-0000-00008B010000}"/>
              </a:ext>
            </a:extLst>
          </xdr:cNvPr>
          <xdr:cNvCxnSpPr/>
        </xdr:nvCxnSpPr>
        <xdr:spPr>
          <a:xfrm flipV="1">
            <a:off x="2400300" y="3649980"/>
            <a:ext cx="0" cy="26289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CxnSpPr/>
        </xdr:nvCxnSpPr>
        <xdr:spPr>
          <a:xfrm>
            <a:off x="392430" y="3036570"/>
            <a:ext cx="0" cy="58674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5" name="Straight Connector 494">
            <a:extLst>
              <a:ext uri="{FF2B5EF4-FFF2-40B4-BE49-F238E27FC236}">
                <a16:creationId xmlns:a16="http://schemas.microsoft.com/office/drawing/2014/main" id="{00000000-0008-0000-0000-0000EF010000}"/>
              </a:ext>
            </a:extLst>
          </xdr:cNvPr>
          <xdr:cNvCxnSpPr/>
        </xdr:nvCxnSpPr>
        <xdr:spPr>
          <a:xfrm>
            <a:off x="1718310" y="2907030"/>
            <a:ext cx="0" cy="23622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Straight Connector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CxnSpPr/>
        </xdr:nvCxnSpPr>
        <xdr:spPr>
          <a:xfrm>
            <a:off x="3048000" y="2914650"/>
            <a:ext cx="0" cy="68199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140970</xdr:colOff>
      <xdr:row>67</xdr:row>
      <xdr:rowOff>26670</xdr:rowOff>
    </xdr:from>
    <xdr:to>
      <xdr:col>23</xdr:col>
      <xdr:colOff>3810</xdr:colOff>
      <xdr:row>84</xdr:row>
      <xdr:rowOff>60960</xdr:rowOff>
    </xdr:to>
    <xdr:grpSp>
      <xdr:nvGrpSpPr>
        <xdr:cNvPr id="565" name="Group 56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GrpSpPr/>
      </xdr:nvGrpSpPr>
      <xdr:grpSpPr>
        <a:xfrm>
          <a:off x="321945" y="10123170"/>
          <a:ext cx="3844290" cy="2453640"/>
          <a:chOff x="331470" y="9292590"/>
          <a:chExt cx="4053840" cy="2244090"/>
        </a:xfrm>
      </xdr:grpSpPr>
      <xdr:cxnSp macro="">
        <xdr:nvCxnSpPr>
          <xdr:cNvPr id="335" name="Straight Connector 334">
            <a:extLst>
              <a:ext uri="{FF2B5EF4-FFF2-40B4-BE49-F238E27FC236}">
                <a16:creationId xmlns:a16="http://schemas.microsoft.com/office/drawing/2014/main" id="{00000000-0008-0000-0000-00004F010000}"/>
              </a:ext>
            </a:extLst>
          </xdr:cNvPr>
          <xdr:cNvCxnSpPr/>
        </xdr:nvCxnSpPr>
        <xdr:spPr>
          <a:xfrm flipV="1">
            <a:off x="388620" y="10439400"/>
            <a:ext cx="0" cy="38100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6" name="Straight Connector 335">
            <a:extLst>
              <a:ext uri="{FF2B5EF4-FFF2-40B4-BE49-F238E27FC236}">
                <a16:creationId xmlns:a16="http://schemas.microsoft.com/office/drawing/2014/main" id="{00000000-0008-0000-0000-000050010000}"/>
              </a:ext>
            </a:extLst>
          </xdr:cNvPr>
          <xdr:cNvCxnSpPr/>
        </xdr:nvCxnSpPr>
        <xdr:spPr>
          <a:xfrm>
            <a:off x="381000" y="10431780"/>
            <a:ext cx="1341120" cy="78486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7" name="Straight Connector 336">
            <a:extLst>
              <a:ext uri="{FF2B5EF4-FFF2-40B4-BE49-F238E27FC236}">
                <a16:creationId xmlns:a16="http://schemas.microsoft.com/office/drawing/2014/main" id="{00000000-0008-0000-0000-000051010000}"/>
              </a:ext>
            </a:extLst>
          </xdr:cNvPr>
          <xdr:cNvCxnSpPr/>
        </xdr:nvCxnSpPr>
        <xdr:spPr>
          <a:xfrm flipV="1">
            <a:off x="1714500" y="10431780"/>
            <a:ext cx="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8" name="Straight Connector 337">
            <a:extLst>
              <a:ext uri="{FF2B5EF4-FFF2-40B4-BE49-F238E27FC236}">
                <a16:creationId xmlns:a16="http://schemas.microsoft.com/office/drawing/2014/main" id="{00000000-0008-0000-0000-000052010000}"/>
              </a:ext>
            </a:extLst>
          </xdr:cNvPr>
          <xdr:cNvCxnSpPr/>
        </xdr:nvCxnSpPr>
        <xdr:spPr>
          <a:xfrm>
            <a:off x="1706880" y="1042416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9" name="Straight Connector 338">
            <a:extLst>
              <a:ext uri="{FF2B5EF4-FFF2-40B4-BE49-F238E27FC236}">
                <a16:creationId xmlns:a16="http://schemas.microsoft.com/office/drawing/2014/main" id="{00000000-0008-0000-0000-000053010000}"/>
              </a:ext>
            </a:extLst>
          </xdr:cNvPr>
          <xdr:cNvCxnSpPr/>
        </xdr:nvCxnSpPr>
        <xdr:spPr>
          <a:xfrm flipV="1">
            <a:off x="3040380" y="10435590"/>
            <a:ext cx="0" cy="78105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" name="Straight Connector 339">
            <a:extLst>
              <a:ext uri="{FF2B5EF4-FFF2-40B4-BE49-F238E27FC236}">
                <a16:creationId xmlns:a16="http://schemas.microsoft.com/office/drawing/2014/main" id="{00000000-0008-0000-0000-000054010000}"/>
              </a:ext>
            </a:extLst>
          </xdr:cNvPr>
          <xdr:cNvCxnSpPr/>
        </xdr:nvCxnSpPr>
        <xdr:spPr>
          <a:xfrm flipV="1">
            <a:off x="1055370" y="1044321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1" name="Straight Connector 340">
            <a:extLst>
              <a:ext uri="{FF2B5EF4-FFF2-40B4-BE49-F238E27FC236}">
                <a16:creationId xmlns:a16="http://schemas.microsoft.com/office/drawing/2014/main" id="{00000000-0008-0000-0000-000055010000}"/>
              </a:ext>
            </a:extLst>
          </xdr:cNvPr>
          <xdr:cNvCxnSpPr/>
        </xdr:nvCxnSpPr>
        <xdr:spPr>
          <a:xfrm flipV="1">
            <a:off x="2396490" y="1043940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2" name="Freeform 341">
            <a:extLst>
              <a:ext uri="{FF2B5EF4-FFF2-40B4-BE49-F238E27FC236}">
                <a16:creationId xmlns:a16="http://schemas.microsoft.com/office/drawing/2014/main" id="{00000000-0008-0000-0000-000056010000}"/>
              </a:ext>
            </a:extLst>
          </xdr:cNvPr>
          <xdr:cNvSpPr/>
        </xdr:nvSpPr>
        <xdr:spPr>
          <a:xfrm>
            <a:off x="381000" y="9650730"/>
            <a:ext cx="1337310" cy="673826"/>
          </a:xfrm>
          <a:custGeom>
            <a:avLst/>
            <a:gdLst>
              <a:gd name="connsiteX0" fmla="*/ 0 w 1337310"/>
              <a:gd name="connsiteY0" fmla="*/ 396240 h 681446"/>
              <a:gd name="connsiteX1" fmla="*/ 762000 w 1337310"/>
              <a:gd name="connsiteY1" fmla="*/ 666750 h 681446"/>
              <a:gd name="connsiteX2" fmla="*/ 1337310 w 1337310"/>
              <a:gd name="connsiteY2" fmla="*/ 0 h 68144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37310" h="681446">
                <a:moveTo>
                  <a:pt x="0" y="396240"/>
                </a:moveTo>
                <a:cubicBezTo>
                  <a:pt x="269557" y="564515"/>
                  <a:pt x="539115" y="732790"/>
                  <a:pt x="762000" y="666750"/>
                </a:cubicBezTo>
                <a:cubicBezTo>
                  <a:pt x="984885" y="600710"/>
                  <a:pt x="1161097" y="300355"/>
                  <a:pt x="1337310" y="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43" name="Freeform 342">
            <a:extLst>
              <a:ext uri="{FF2B5EF4-FFF2-40B4-BE49-F238E27FC236}">
                <a16:creationId xmlns:a16="http://schemas.microsoft.com/office/drawing/2014/main" id="{00000000-0008-0000-0000-000057010000}"/>
              </a:ext>
            </a:extLst>
          </xdr:cNvPr>
          <xdr:cNvSpPr/>
        </xdr:nvSpPr>
        <xdr:spPr>
          <a:xfrm>
            <a:off x="3048000" y="9646920"/>
            <a:ext cx="1329690" cy="664463"/>
          </a:xfrm>
          <a:custGeom>
            <a:avLst/>
            <a:gdLst>
              <a:gd name="connsiteX0" fmla="*/ 0 w 1329690"/>
              <a:gd name="connsiteY0" fmla="*/ 0 h 672083"/>
              <a:gd name="connsiteX1" fmla="*/ 598170 w 1329690"/>
              <a:gd name="connsiteY1" fmla="*/ 662940 h 672083"/>
              <a:gd name="connsiteX2" fmla="*/ 1329690 w 1329690"/>
              <a:gd name="connsiteY2" fmla="*/ 403860 h 672083"/>
              <a:gd name="connsiteX3" fmla="*/ 1329690 w 1329690"/>
              <a:gd name="connsiteY3" fmla="*/ 403860 h 67208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329690" h="672083">
                <a:moveTo>
                  <a:pt x="0" y="0"/>
                </a:moveTo>
                <a:cubicBezTo>
                  <a:pt x="188277" y="297815"/>
                  <a:pt x="376555" y="595630"/>
                  <a:pt x="598170" y="662940"/>
                </a:cubicBezTo>
                <a:cubicBezTo>
                  <a:pt x="819785" y="730250"/>
                  <a:pt x="1329690" y="403860"/>
                  <a:pt x="1329690" y="403860"/>
                </a:cubicBezTo>
                <a:lnTo>
                  <a:pt x="1329690" y="403860"/>
                </a:ln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44" name="Straight Connector 343">
            <a:extLst>
              <a:ext uri="{FF2B5EF4-FFF2-40B4-BE49-F238E27FC236}">
                <a16:creationId xmlns:a16="http://schemas.microsoft.com/office/drawing/2014/main" id="{00000000-0008-0000-0000-000058010000}"/>
              </a:ext>
            </a:extLst>
          </xdr:cNvPr>
          <xdr:cNvCxnSpPr/>
        </xdr:nvCxnSpPr>
        <xdr:spPr>
          <a:xfrm>
            <a:off x="384810" y="1134999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5" name="Straight Connector 344">
            <a:extLst>
              <a:ext uri="{FF2B5EF4-FFF2-40B4-BE49-F238E27FC236}">
                <a16:creationId xmlns:a16="http://schemas.microsoft.com/office/drawing/2014/main" id="{00000000-0008-0000-0000-000059010000}"/>
              </a:ext>
            </a:extLst>
          </xdr:cNvPr>
          <xdr:cNvCxnSpPr/>
        </xdr:nvCxnSpPr>
        <xdr:spPr>
          <a:xfrm>
            <a:off x="331470" y="11475720"/>
            <a:ext cx="8153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" name="Straight Connector 345">
            <a:extLst>
              <a:ext uri="{FF2B5EF4-FFF2-40B4-BE49-F238E27FC236}">
                <a16:creationId xmlns:a16="http://schemas.microsoft.com/office/drawing/2014/main" id="{00000000-0008-0000-0000-00005A010000}"/>
              </a:ext>
            </a:extLst>
          </xdr:cNvPr>
          <xdr:cNvCxnSpPr/>
        </xdr:nvCxnSpPr>
        <xdr:spPr>
          <a:xfrm flipH="1">
            <a:off x="350520" y="1144524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7" name="Straight Connector 346">
            <a:extLst>
              <a:ext uri="{FF2B5EF4-FFF2-40B4-BE49-F238E27FC236}">
                <a16:creationId xmlns:a16="http://schemas.microsoft.com/office/drawing/2014/main" id="{00000000-0008-0000-0000-00005B010000}"/>
              </a:ext>
            </a:extLst>
          </xdr:cNvPr>
          <xdr:cNvCxnSpPr/>
        </xdr:nvCxnSpPr>
        <xdr:spPr>
          <a:xfrm>
            <a:off x="1051560" y="11346180"/>
            <a:ext cx="0" cy="190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8" name="Straight Connector 347">
            <a:extLst>
              <a:ext uri="{FF2B5EF4-FFF2-40B4-BE49-F238E27FC236}">
                <a16:creationId xmlns:a16="http://schemas.microsoft.com/office/drawing/2014/main" id="{00000000-0008-0000-0000-00005C010000}"/>
              </a:ext>
            </a:extLst>
          </xdr:cNvPr>
          <xdr:cNvCxnSpPr/>
        </xdr:nvCxnSpPr>
        <xdr:spPr>
          <a:xfrm flipH="1">
            <a:off x="1017270" y="1144905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" name="Straight Connector 348">
            <a:extLst>
              <a:ext uri="{FF2B5EF4-FFF2-40B4-BE49-F238E27FC236}">
                <a16:creationId xmlns:a16="http://schemas.microsoft.com/office/drawing/2014/main" id="{00000000-0008-0000-0000-00005D010000}"/>
              </a:ext>
            </a:extLst>
          </xdr:cNvPr>
          <xdr:cNvCxnSpPr/>
        </xdr:nvCxnSpPr>
        <xdr:spPr>
          <a:xfrm>
            <a:off x="1664970" y="1147572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0" name="Straight Connector 349">
            <a:extLst>
              <a:ext uri="{FF2B5EF4-FFF2-40B4-BE49-F238E27FC236}">
                <a16:creationId xmlns:a16="http://schemas.microsoft.com/office/drawing/2014/main" id="{00000000-0008-0000-0000-00005E010000}"/>
              </a:ext>
            </a:extLst>
          </xdr:cNvPr>
          <xdr:cNvCxnSpPr/>
        </xdr:nvCxnSpPr>
        <xdr:spPr>
          <a:xfrm flipH="1">
            <a:off x="1684020" y="1144524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1" name="Straight Connector 350">
            <a:extLst>
              <a:ext uri="{FF2B5EF4-FFF2-40B4-BE49-F238E27FC236}">
                <a16:creationId xmlns:a16="http://schemas.microsoft.com/office/drawing/2014/main" id="{00000000-0008-0000-0000-00005F010000}"/>
              </a:ext>
            </a:extLst>
          </xdr:cNvPr>
          <xdr:cNvCxnSpPr/>
        </xdr:nvCxnSpPr>
        <xdr:spPr>
          <a:xfrm flipH="1">
            <a:off x="2350770" y="1144905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" name="Straight Connector 351">
            <a:extLst>
              <a:ext uri="{FF2B5EF4-FFF2-40B4-BE49-F238E27FC236}">
                <a16:creationId xmlns:a16="http://schemas.microsoft.com/office/drawing/2014/main" id="{00000000-0008-0000-0000-000060010000}"/>
              </a:ext>
            </a:extLst>
          </xdr:cNvPr>
          <xdr:cNvCxnSpPr/>
        </xdr:nvCxnSpPr>
        <xdr:spPr>
          <a:xfrm>
            <a:off x="1714500" y="1135380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3" name="Straight Connector 352">
            <a:extLst>
              <a:ext uri="{FF2B5EF4-FFF2-40B4-BE49-F238E27FC236}">
                <a16:creationId xmlns:a16="http://schemas.microsoft.com/office/drawing/2014/main" id="{00000000-0008-0000-0000-000061010000}"/>
              </a:ext>
            </a:extLst>
          </xdr:cNvPr>
          <xdr:cNvCxnSpPr/>
        </xdr:nvCxnSpPr>
        <xdr:spPr>
          <a:xfrm>
            <a:off x="2385060" y="1134618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" name="Straight Connector 353">
            <a:extLst>
              <a:ext uri="{FF2B5EF4-FFF2-40B4-BE49-F238E27FC236}">
                <a16:creationId xmlns:a16="http://schemas.microsoft.com/office/drawing/2014/main" id="{00000000-0008-0000-0000-000062010000}"/>
              </a:ext>
            </a:extLst>
          </xdr:cNvPr>
          <xdr:cNvCxnSpPr/>
        </xdr:nvCxnSpPr>
        <xdr:spPr>
          <a:xfrm>
            <a:off x="3044190" y="1043178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" name="Straight Connector 354">
            <a:extLst>
              <a:ext uri="{FF2B5EF4-FFF2-40B4-BE49-F238E27FC236}">
                <a16:creationId xmlns:a16="http://schemas.microsoft.com/office/drawing/2014/main" id="{00000000-0008-0000-0000-000063010000}"/>
              </a:ext>
            </a:extLst>
          </xdr:cNvPr>
          <xdr:cNvCxnSpPr/>
        </xdr:nvCxnSpPr>
        <xdr:spPr>
          <a:xfrm flipV="1">
            <a:off x="4377690" y="1083564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" name="Straight Connector 355">
            <a:extLst>
              <a:ext uri="{FF2B5EF4-FFF2-40B4-BE49-F238E27FC236}">
                <a16:creationId xmlns:a16="http://schemas.microsoft.com/office/drawing/2014/main" id="{00000000-0008-0000-0000-000064010000}"/>
              </a:ext>
            </a:extLst>
          </xdr:cNvPr>
          <xdr:cNvCxnSpPr/>
        </xdr:nvCxnSpPr>
        <xdr:spPr>
          <a:xfrm flipV="1">
            <a:off x="3733800" y="1044702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7" name="Freeform 226">
            <a:extLst>
              <a:ext uri="{FF2B5EF4-FFF2-40B4-BE49-F238E27FC236}">
                <a16:creationId xmlns:a16="http://schemas.microsoft.com/office/drawing/2014/main" id="{00000000-0008-0000-0000-0000E3000000}"/>
              </a:ext>
            </a:extLst>
          </xdr:cNvPr>
          <xdr:cNvSpPr/>
        </xdr:nvSpPr>
        <xdr:spPr>
          <a:xfrm>
            <a:off x="1722120" y="9650730"/>
            <a:ext cx="1329690" cy="655320"/>
          </a:xfrm>
          <a:custGeom>
            <a:avLst/>
            <a:gdLst>
              <a:gd name="connsiteX0" fmla="*/ 0 w 1329690"/>
              <a:gd name="connsiteY0" fmla="*/ 0 h 662940"/>
              <a:gd name="connsiteX1" fmla="*/ 666750 w 1329690"/>
              <a:gd name="connsiteY1" fmla="*/ 662940 h 662940"/>
              <a:gd name="connsiteX2" fmla="*/ 1329690 w 1329690"/>
              <a:gd name="connsiteY2" fmla="*/ 3810 h 662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29690" h="662940">
                <a:moveTo>
                  <a:pt x="0" y="0"/>
                </a:moveTo>
                <a:cubicBezTo>
                  <a:pt x="222567" y="331152"/>
                  <a:pt x="445135" y="662305"/>
                  <a:pt x="666750" y="662940"/>
                </a:cubicBezTo>
                <a:cubicBezTo>
                  <a:pt x="888365" y="663575"/>
                  <a:pt x="1109027" y="333692"/>
                  <a:pt x="1329690" y="381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96" name="Straight Connector 395">
            <a:extLst>
              <a:ext uri="{FF2B5EF4-FFF2-40B4-BE49-F238E27FC236}">
                <a16:creationId xmlns:a16="http://schemas.microsoft.com/office/drawing/2014/main" id="{00000000-0008-0000-0000-00008C010000}"/>
              </a:ext>
            </a:extLst>
          </xdr:cNvPr>
          <xdr:cNvCxnSpPr/>
        </xdr:nvCxnSpPr>
        <xdr:spPr>
          <a:xfrm flipV="1">
            <a:off x="1051560" y="1005078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7" name="Straight Connector 396">
            <a:extLst>
              <a:ext uri="{FF2B5EF4-FFF2-40B4-BE49-F238E27FC236}">
                <a16:creationId xmlns:a16="http://schemas.microsoft.com/office/drawing/2014/main" id="{00000000-0008-0000-0000-00008D010000}"/>
              </a:ext>
            </a:extLst>
          </xdr:cNvPr>
          <xdr:cNvCxnSpPr/>
        </xdr:nvCxnSpPr>
        <xdr:spPr>
          <a:xfrm flipV="1">
            <a:off x="2396490" y="1004316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8" name="Straight Connector 397">
            <a:extLst>
              <a:ext uri="{FF2B5EF4-FFF2-40B4-BE49-F238E27FC236}">
                <a16:creationId xmlns:a16="http://schemas.microsoft.com/office/drawing/2014/main" id="{00000000-0008-0000-0000-00008E010000}"/>
              </a:ext>
            </a:extLst>
          </xdr:cNvPr>
          <xdr:cNvCxnSpPr/>
        </xdr:nvCxnSpPr>
        <xdr:spPr>
          <a:xfrm flipV="1">
            <a:off x="3729990" y="1003935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6" name="Straight Connector 515">
            <a:extLst>
              <a:ext uri="{FF2B5EF4-FFF2-40B4-BE49-F238E27FC236}">
                <a16:creationId xmlns:a16="http://schemas.microsoft.com/office/drawing/2014/main" id="{00000000-0008-0000-0000-000004020000}"/>
              </a:ext>
            </a:extLst>
          </xdr:cNvPr>
          <xdr:cNvCxnSpPr/>
        </xdr:nvCxnSpPr>
        <xdr:spPr>
          <a:xfrm>
            <a:off x="2998470" y="1147572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7" name="Straight Connector 516">
            <a:extLst>
              <a:ext uri="{FF2B5EF4-FFF2-40B4-BE49-F238E27FC236}">
                <a16:creationId xmlns:a16="http://schemas.microsoft.com/office/drawing/2014/main" id="{00000000-0008-0000-0000-000005020000}"/>
              </a:ext>
            </a:extLst>
          </xdr:cNvPr>
          <xdr:cNvCxnSpPr/>
        </xdr:nvCxnSpPr>
        <xdr:spPr>
          <a:xfrm flipH="1">
            <a:off x="3017520" y="1144524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8" name="Straight Connector 517">
            <a:extLst>
              <a:ext uri="{FF2B5EF4-FFF2-40B4-BE49-F238E27FC236}">
                <a16:creationId xmlns:a16="http://schemas.microsoft.com/office/drawing/2014/main" id="{00000000-0008-0000-0000-000006020000}"/>
              </a:ext>
            </a:extLst>
          </xdr:cNvPr>
          <xdr:cNvCxnSpPr/>
        </xdr:nvCxnSpPr>
        <xdr:spPr>
          <a:xfrm flipH="1">
            <a:off x="3684270" y="1144905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9" name="Straight Connector 518">
            <a:extLst>
              <a:ext uri="{FF2B5EF4-FFF2-40B4-BE49-F238E27FC236}">
                <a16:creationId xmlns:a16="http://schemas.microsoft.com/office/drawing/2014/main" id="{00000000-0008-0000-0000-000007020000}"/>
              </a:ext>
            </a:extLst>
          </xdr:cNvPr>
          <xdr:cNvCxnSpPr/>
        </xdr:nvCxnSpPr>
        <xdr:spPr>
          <a:xfrm>
            <a:off x="3048000" y="1135380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0" name="Straight Connector 519">
            <a:extLst>
              <a:ext uri="{FF2B5EF4-FFF2-40B4-BE49-F238E27FC236}">
                <a16:creationId xmlns:a16="http://schemas.microsoft.com/office/drawing/2014/main" id="{00000000-0008-0000-0000-000008020000}"/>
              </a:ext>
            </a:extLst>
          </xdr:cNvPr>
          <xdr:cNvCxnSpPr/>
        </xdr:nvCxnSpPr>
        <xdr:spPr>
          <a:xfrm>
            <a:off x="3718560" y="1134618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1" name="Straight Connector 520">
            <a:extLst>
              <a:ext uri="{FF2B5EF4-FFF2-40B4-BE49-F238E27FC236}">
                <a16:creationId xmlns:a16="http://schemas.microsoft.com/office/drawing/2014/main" id="{00000000-0008-0000-0000-000009020000}"/>
              </a:ext>
            </a:extLst>
          </xdr:cNvPr>
          <xdr:cNvCxnSpPr/>
        </xdr:nvCxnSpPr>
        <xdr:spPr>
          <a:xfrm>
            <a:off x="384810" y="9315450"/>
            <a:ext cx="0" cy="66675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3" name="Straight Connector 522">
            <a:extLst>
              <a:ext uri="{FF2B5EF4-FFF2-40B4-BE49-F238E27FC236}">
                <a16:creationId xmlns:a16="http://schemas.microsoft.com/office/drawing/2014/main" id="{00000000-0008-0000-0000-00000B020000}"/>
              </a:ext>
            </a:extLst>
          </xdr:cNvPr>
          <xdr:cNvCxnSpPr/>
        </xdr:nvCxnSpPr>
        <xdr:spPr>
          <a:xfrm>
            <a:off x="1718310" y="9300210"/>
            <a:ext cx="0" cy="21336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5" name="Straight Connector 524">
            <a:extLst>
              <a:ext uri="{FF2B5EF4-FFF2-40B4-BE49-F238E27FC236}">
                <a16:creationId xmlns:a16="http://schemas.microsoft.com/office/drawing/2014/main" id="{00000000-0008-0000-0000-00000D020000}"/>
              </a:ext>
            </a:extLst>
          </xdr:cNvPr>
          <xdr:cNvCxnSpPr/>
        </xdr:nvCxnSpPr>
        <xdr:spPr>
          <a:xfrm>
            <a:off x="3048000" y="9292590"/>
            <a:ext cx="0" cy="23622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7" name="Straight Connector 526">
            <a:extLst>
              <a:ext uri="{FF2B5EF4-FFF2-40B4-BE49-F238E27FC236}">
                <a16:creationId xmlns:a16="http://schemas.microsoft.com/office/drawing/2014/main" id="{00000000-0008-0000-0000-00000F020000}"/>
              </a:ext>
            </a:extLst>
          </xdr:cNvPr>
          <xdr:cNvCxnSpPr/>
        </xdr:nvCxnSpPr>
        <xdr:spPr>
          <a:xfrm>
            <a:off x="4377690" y="9292590"/>
            <a:ext cx="0" cy="70485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140970</xdr:colOff>
      <xdr:row>114</xdr:row>
      <xdr:rowOff>22860</xdr:rowOff>
    </xdr:from>
    <xdr:to>
      <xdr:col>30</xdr:col>
      <xdr:colOff>3810</xdr:colOff>
      <xdr:row>131</xdr:row>
      <xdr:rowOff>60960</xdr:rowOff>
    </xdr:to>
    <xdr:grpSp>
      <xdr:nvGrpSpPr>
        <xdr:cNvPr id="566" name="Group 56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GrpSpPr/>
      </xdr:nvGrpSpPr>
      <xdr:grpSpPr>
        <a:xfrm>
          <a:off x="321945" y="17091660"/>
          <a:ext cx="5111115" cy="2457450"/>
          <a:chOff x="331470" y="15659100"/>
          <a:chExt cx="5387340" cy="2247900"/>
        </a:xfrm>
      </xdr:grpSpPr>
      <xdr:cxnSp macro="">
        <xdr:nvCxnSpPr>
          <xdr:cNvPr id="357" name="Straight Connector 356">
            <a:extLst>
              <a:ext uri="{FF2B5EF4-FFF2-40B4-BE49-F238E27FC236}">
                <a16:creationId xmlns:a16="http://schemas.microsoft.com/office/drawing/2014/main" id="{00000000-0008-0000-0000-000065010000}"/>
              </a:ext>
            </a:extLst>
          </xdr:cNvPr>
          <xdr:cNvCxnSpPr/>
        </xdr:nvCxnSpPr>
        <xdr:spPr>
          <a:xfrm flipV="1">
            <a:off x="388620" y="16809720"/>
            <a:ext cx="0" cy="38100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" name="Straight Connector 357">
            <a:extLst>
              <a:ext uri="{FF2B5EF4-FFF2-40B4-BE49-F238E27FC236}">
                <a16:creationId xmlns:a16="http://schemas.microsoft.com/office/drawing/2014/main" id="{00000000-0008-0000-0000-000066010000}"/>
              </a:ext>
            </a:extLst>
          </xdr:cNvPr>
          <xdr:cNvCxnSpPr/>
        </xdr:nvCxnSpPr>
        <xdr:spPr>
          <a:xfrm>
            <a:off x="381000" y="16802100"/>
            <a:ext cx="1341120" cy="78486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9" name="Straight Connector 358">
            <a:extLst>
              <a:ext uri="{FF2B5EF4-FFF2-40B4-BE49-F238E27FC236}">
                <a16:creationId xmlns:a16="http://schemas.microsoft.com/office/drawing/2014/main" id="{00000000-0008-0000-0000-000067010000}"/>
              </a:ext>
            </a:extLst>
          </xdr:cNvPr>
          <xdr:cNvCxnSpPr/>
        </xdr:nvCxnSpPr>
        <xdr:spPr>
          <a:xfrm flipV="1">
            <a:off x="1714500" y="16802100"/>
            <a:ext cx="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0" name="Straight Connector 359">
            <a:extLst>
              <a:ext uri="{FF2B5EF4-FFF2-40B4-BE49-F238E27FC236}">
                <a16:creationId xmlns:a16="http://schemas.microsoft.com/office/drawing/2014/main" id="{00000000-0008-0000-0000-000068010000}"/>
              </a:ext>
            </a:extLst>
          </xdr:cNvPr>
          <xdr:cNvCxnSpPr/>
        </xdr:nvCxnSpPr>
        <xdr:spPr>
          <a:xfrm>
            <a:off x="1706880" y="1679448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" name="Straight Connector 360">
            <a:extLst>
              <a:ext uri="{FF2B5EF4-FFF2-40B4-BE49-F238E27FC236}">
                <a16:creationId xmlns:a16="http://schemas.microsoft.com/office/drawing/2014/main" id="{00000000-0008-0000-0000-000069010000}"/>
              </a:ext>
            </a:extLst>
          </xdr:cNvPr>
          <xdr:cNvCxnSpPr/>
        </xdr:nvCxnSpPr>
        <xdr:spPr>
          <a:xfrm flipV="1">
            <a:off x="3040380" y="16805910"/>
            <a:ext cx="0" cy="78105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2" name="Straight Connector 361">
            <a:extLst>
              <a:ext uri="{FF2B5EF4-FFF2-40B4-BE49-F238E27FC236}">
                <a16:creationId xmlns:a16="http://schemas.microsoft.com/office/drawing/2014/main" id="{00000000-0008-0000-0000-00006A010000}"/>
              </a:ext>
            </a:extLst>
          </xdr:cNvPr>
          <xdr:cNvCxnSpPr/>
        </xdr:nvCxnSpPr>
        <xdr:spPr>
          <a:xfrm flipV="1">
            <a:off x="1055370" y="1681353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3" name="Straight Connector 362">
            <a:extLst>
              <a:ext uri="{FF2B5EF4-FFF2-40B4-BE49-F238E27FC236}">
                <a16:creationId xmlns:a16="http://schemas.microsoft.com/office/drawing/2014/main" id="{00000000-0008-0000-0000-00006B010000}"/>
              </a:ext>
            </a:extLst>
          </xdr:cNvPr>
          <xdr:cNvCxnSpPr/>
        </xdr:nvCxnSpPr>
        <xdr:spPr>
          <a:xfrm flipV="1">
            <a:off x="2396490" y="1680972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64" name="Freeform 363">
            <a:extLst>
              <a:ext uri="{FF2B5EF4-FFF2-40B4-BE49-F238E27FC236}">
                <a16:creationId xmlns:a16="http://schemas.microsoft.com/office/drawing/2014/main" id="{00000000-0008-0000-0000-00006C010000}"/>
              </a:ext>
            </a:extLst>
          </xdr:cNvPr>
          <xdr:cNvSpPr/>
        </xdr:nvSpPr>
        <xdr:spPr>
          <a:xfrm>
            <a:off x="381000" y="16021050"/>
            <a:ext cx="1337310" cy="673826"/>
          </a:xfrm>
          <a:custGeom>
            <a:avLst/>
            <a:gdLst>
              <a:gd name="connsiteX0" fmla="*/ 0 w 1337310"/>
              <a:gd name="connsiteY0" fmla="*/ 396240 h 681446"/>
              <a:gd name="connsiteX1" fmla="*/ 762000 w 1337310"/>
              <a:gd name="connsiteY1" fmla="*/ 666750 h 681446"/>
              <a:gd name="connsiteX2" fmla="*/ 1337310 w 1337310"/>
              <a:gd name="connsiteY2" fmla="*/ 0 h 68144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37310" h="681446">
                <a:moveTo>
                  <a:pt x="0" y="396240"/>
                </a:moveTo>
                <a:cubicBezTo>
                  <a:pt x="269557" y="564515"/>
                  <a:pt x="539115" y="732790"/>
                  <a:pt x="762000" y="666750"/>
                </a:cubicBezTo>
                <a:cubicBezTo>
                  <a:pt x="984885" y="600710"/>
                  <a:pt x="1161097" y="300355"/>
                  <a:pt x="1337310" y="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65" name="Freeform 364">
            <a:extLst>
              <a:ext uri="{FF2B5EF4-FFF2-40B4-BE49-F238E27FC236}">
                <a16:creationId xmlns:a16="http://schemas.microsoft.com/office/drawing/2014/main" id="{00000000-0008-0000-0000-00006D010000}"/>
              </a:ext>
            </a:extLst>
          </xdr:cNvPr>
          <xdr:cNvSpPr/>
        </xdr:nvSpPr>
        <xdr:spPr>
          <a:xfrm>
            <a:off x="4377690" y="16024860"/>
            <a:ext cx="1329690" cy="664463"/>
          </a:xfrm>
          <a:custGeom>
            <a:avLst/>
            <a:gdLst>
              <a:gd name="connsiteX0" fmla="*/ 0 w 1329690"/>
              <a:gd name="connsiteY0" fmla="*/ 0 h 672083"/>
              <a:gd name="connsiteX1" fmla="*/ 598170 w 1329690"/>
              <a:gd name="connsiteY1" fmla="*/ 662940 h 672083"/>
              <a:gd name="connsiteX2" fmla="*/ 1329690 w 1329690"/>
              <a:gd name="connsiteY2" fmla="*/ 403860 h 672083"/>
              <a:gd name="connsiteX3" fmla="*/ 1329690 w 1329690"/>
              <a:gd name="connsiteY3" fmla="*/ 403860 h 67208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329690" h="672083">
                <a:moveTo>
                  <a:pt x="0" y="0"/>
                </a:moveTo>
                <a:cubicBezTo>
                  <a:pt x="188277" y="297815"/>
                  <a:pt x="376555" y="595630"/>
                  <a:pt x="598170" y="662940"/>
                </a:cubicBezTo>
                <a:cubicBezTo>
                  <a:pt x="819785" y="730250"/>
                  <a:pt x="1329690" y="403860"/>
                  <a:pt x="1329690" y="403860"/>
                </a:cubicBezTo>
                <a:lnTo>
                  <a:pt x="1329690" y="403860"/>
                </a:ln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66" name="Straight Connector 365">
            <a:extLst>
              <a:ext uri="{FF2B5EF4-FFF2-40B4-BE49-F238E27FC236}">
                <a16:creationId xmlns:a16="http://schemas.microsoft.com/office/drawing/2014/main" id="{00000000-0008-0000-0000-00006E010000}"/>
              </a:ext>
            </a:extLst>
          </xdr:cNvPr>
          <xdr:cNvCxnSpPr/>
        </xdr:nvCxnSpPr>
        <xdr:spPr>
          <a:xfrm>
            <a:off x="384810" y="1772031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7" name="Straight Connector 366">
            <a:extLst>
              <a:ext uri="{FF2B5EF4-FFF2-40B4-BE49-F238E27FC236}">
                <a16:creationId xmlns:a16="http://schemas.microsoft.com/office/drawing/2014/main" id="{00000000-0008-0000-0000-00006F010000}"/>
              </a:ext>
            </a:extLst>
          </xdr:cNvPr>
          <xdr:cNvCxnSpPr/>
        </xdr:nvCxnSpPr>
        <xdr:spPr>
          <a:xfrm>
            <a:off x="331470" y="17846040"/>
            <a:ext cx="8153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8" name="Straight Connector 367">
            <a:extLst>
              <a:ext uri="{FF2B5EF4-FFF2-40B4-BE49-F238E27FC236}">
                <a16:creationId xmlns:a16="http://schemas.microsoft.com/office/drawing/2014/main" id="{00000000-0008-0000-0000-000070010000}"/>
              </a:ext>
            </a:extLst>
          </xdr:cNvPr>
          <xdr:cNvCxnSpPr/>
        </xdr:nvCxnSpPr>
        <xdr:spPr>
          <a:xfrm flipH="1">
            <a:off x="350520" y="1781556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9" name="Straight Connector 368">
            <a:extLst>
              <a:ext uri="{FF2B5EF4-FFF2-40B4-BE49-F238E27FC236}">
                <a16:creationId xmlns:a16="http://schemas.microsoft.com/office/drawing/2014/main" id="{00000000-0008-0000-0000-000071010000}"/>
              </a:ext>
            </a:extLst>
          </xdr:cNvPr>
          <xdr:cNvCxnSpPr/>
        </xdr:nvCxnSpPr>
        <xdr:spPr>
          <a:xfrm>
            <a:off x="1051560" y="17716500"/>
            <a:ext cx="0" cy="190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0" name="Straight Connector 369">
            <a:extLst>
              <a:ext uri="{FF2B5EF4-FFF2-40B4-BE49-F238E27FC236}">
                <a16:creationId xmlns:a16="http://schemas.microsoft.com/office/drawing/2014/main" id="{00000000-0008-0000-0000-000072010000}"/>
              </a:ext>
            </a:extLst>
          </xdr:cNvPr>
          <xdr:cNvCxnSpPr/>
        </xdr:nvCxnSpPr>
        <xdr:spPr>
          <a:xfrm flipH="1">
            <a:off x="1017270" y="1781937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1" name="Straight Connector 370">
            <a:extLst>
              <a:ext uri="{FF2B5EF4-FFF2-40B4-BE49-F238E27FC236}">
                <a16:creationId xmlns:a16="http://schemas.microsoft.com/office/drawing/2014/main" id="{00000000-0008-0000-0000-000073010000}"/>
              </a:ext>
            </a:extLst>
          </xdr:cNvPr>
          <xdr:cNvCxnSpPr/>
        </xdr:nvCxnSpPr>
        <xdr:spPr>
          <a:xfrm>
            <a:off x="1664970" y="1784604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2" name="Straight Connector 371">
            <a:extLst>
              <a:ext uri="{FF2B5EF4-FFF2-40B4-BE49-F238E27FC236}">
                <a16:creationId xmlns:a16="http://schemas.microsoft.com/office/drawing/2014/main" id="{00000000-0008-0000-0000-000074010000}"/>
              </a:ext>
            </a:extLst>
          </xdr:cNvPr>
          <xdr:cNvCxnSpPr/>
        </xdr:nvCxnSpPr>
        <xdr:spPr>
          <a:xfrm flipH="1">
            <a:off x="1684020" y="1781556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3" name="Straight Connector 372">
            <a:extLst>
              <a:ext uri="{FF2B5EF4-FFF2-40B4-BE49-F238E27FC236}">
                <a16:creationId xmlns:a16="http://schemas.microsoft.com/office/drawing/2014/main" id="{00000000-0008-0000-0000-000075010000}"/>
              </a:ext>
            </a:extLst>
          </xdr:cNvPr>
          <xdr:cNvCxnSpPr/>
        </xdr:nvCxnSpPr>
        <xdr:spPr>
          <a:xfrm flipH="1">
            <a:off x="2350770" y="1781937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" name="Straight Connector 373">
            <a:extLst>
              <a:ext uri="{FF2B5EF4-FFF2-40B4-BE49-F238E27FC236}">
                <a16:creationId xmlns:a16="http://schemas.microsoft.com/office/drawing/2014/main" id="{00000000-0008-0000-0000-000076010000}"/>
              </a:ext>
            </a:extLst>
          </xdr:cNvPr>
          <xdr:cNvCxnSpPr/>
        </xdr:nvCxnSpPr>
        <xdr:spPr>
          <a:xfrm>
            <a:off x="1714500" y="1772412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" name="Straight Connector 374">
            <a:extLst>
              <a:ext uri="{FF2B5EF4-FFF2-40B4-BE49-F238E27FC236}">
                <a16:creationId xmlns:a16="http://schemas.microsoft.com/office/drawing/2014/main" id="{00000000-0008-0000-0000-000077010000}"/>
              </a:ext>
            </a:extLst>
          </xdr:cNvPr>
          <xdr:cNvCxnSpPr/>
        </xdr:nvCxnSpPr>
        <xdr:spPr>
          <a:xfrm>
            <a:off x="2385060" y="1771650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6" name="Straight Connector 375">
            <a:extLst>
              <a:ext uri="{FF2B5EF4-FFF2-40B4-BE49-F238E27FC236}">
                <a16:creationId xmlns:a16="http://schemas.microsoft.com/office/drawing/2014/main" id="{00000000-0008-0000-0000-000078010000}"/>
              </a:ext>
            </a:extLst>
          </xdr:cNvPr>
          <xdr:cNvCxnSpPr/>
        </xdr:nvCxnSpPr>
        <xdr:spPr>
          <a:xfrm>
            <a:off x="3044190" y="1680210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7" name="Straight Connector 376">
            <a:extLst>
              <a:ext uri="{FF2B5EF4-FFF2-40B4-BE49-F238E27FC236}">
                <a16:creationId xmlns:a16="http://schemas.microsoft.com/office/drawing/2014/main" id="{00000000-0008-0000-0000-000079010000}"/>
              </a:ext>
            </a:extLst>
          </xdr:cNvPr>
          <xdr:cNvCxnSpPr/>
        </xdr:nvCxnSpPr>
        <xdr:spPr>
          <a:xfrm flipV="1">
            <a:off x="4377690" y="16802100"/>
            <a:ext cx="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8" name="Straight Connector 377">
            <a:extLst>
              <a:ext uri="{FF2B5EF4-FFF2-40B4-BE49-F238E27FC236}">
                <a16:creationId xmlns:a16="http://schemas.microsoft.com/office/drawing/2014/main" id="{00000000-0008-0000-0000-00007A010000}"/>
              </a:ext>
            </a:extLst>
          </xdr:cNvPr>
          <xdr:cNvCxnSpPr/>
        </xdr:nvCxnSpPr>
        <xdr:spPr>
          <a:xfrm flipV="1">
            <a:off x="3733800" y="1681734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9" name="Freeform 378">
            <a:extLst>
              <a:ext uri="{FF2B5EF4-FFF2-40B4-BE49-F238E27FC236}">
                <a16:creationId xmlns:a16="http://schemas.microsoft.com/office/drawing/2014/main" id="{00000000-0008-0000-0000-00007B010000}"/>
              </a:ext>
            </a:extLst>
          </xdr:cNvPr>
          <xdr:cNvSpPr/>
        </xdr:nvSpPr>
        <xdr:spPr>
          <a:xfrm>
            <a:off x="1722120" y="16021050"/>
            <a:ext cx="1329690" cy="655320"/>
          </a:xfrm>
          <a:custGeom>
            <a:avLst/>
            <a:gdLst>
              <a:gd name="connsiteX0" fmla="*/ 0 w 1329690"/>
              <a:gd name="connsiteY0" fmla="*/ 0 h 662940"/>
              <a:gd name="connsiteX1" fmla="*/ 666750 w 1329690"/>
              <a:gd name="connsiteY1" fmla="*/ 662940 h 662940"/>
              <a:gd name="connsiteX2" fmla="*/ 1329690 w 1329690"/>
              <a:gd name="connsiteY2" fmla="*/ 3810 h 662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29690" h="662940">
                <a:moveTo>
                  <a:pt x="0" y="0"/>
                </a:moveTo>
                <a:cubicBezTo>
                  <a:pt x="222567" y="331152"/>
                  <a:pt x="445135" y="662305"/>
                  <a:pt x="666750" y="662940"/>
                </a:cubicBezTo>
                <a:cubicBezTo>
                  <a:pt x="888365" y="663575"/>
                  <a:pt x="1109027" y="333692"/>
                  <a:pt x="1329690" y="381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81" name="Freeform 380">
            <a:extLst>
              <a:ext uri="{FF2B5EF4-FFF2-40B4-BE49-F238E27FC236}">
                <a16:creationId xmlns:a16="http://schemas.microsoft.com/office/drawing/2014/main" id="{00000000-0008-0000-0000-00007D010000}"/>
              </a:ext>
            </a:extLst>
          </xdr:cNvPr>
          <xdr:cNvSpPr/>
        </xdr:nvSpPr>
        <xdr:spPr>
          <a:xfrm>
            <a:off x="3048000" y="16032480"/>
            <a:ext cx="1329690" cy="655320"/>
          </a:xfrm>
          <a:custGeom>
            <a:avLst/>
            <a:gdLst>
              <a:gd name="connsiteX0" fmla="*/ 0 w 1329690"/>
              <a:gd name="connsiteY0" fmla="*/ 0 h 662940"/>
              <a:gd name="connsiteX1" fmla="*/ 666750 w 1329690"/>
              <a:gd name="connsiteY1" fmla="*/ 662940 h 662940"/>
              <a:gd name="connsiteX2" fmla="*/ 1329690 w 1329690"/>
              <a:gd name="connsiteY2" fmla="*/ 3810 h 662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29690" h="662940">
                <a:moveTo>
                  <a:pt x="0" y="0"/>
                </a:moveTo>
                <a:cubicBezTo>
                  <a:pt x="222567" y="331152"/>
                  <a:pt x="445135" y="662305"/>
                  <a:pt x="666750" y="662940"/>
                </a:cubicBezTo>
                <a:cubicBezTo>
                  <a:pt x="888365" y="663575"/>
                  <a:pt x="1109027" y="333692"/>
                  <a:pt x="1329690" y="381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82" name="Straight Connector 381">
            <a:extLst>
              <a:ext uri="{FF2B5EF4-FFF2-40B4-BE49-F238E27FC236}">
                <a16:creationId xmlns:a16="http://schemas.microsoft.com/office/drawing/2014/main" id="{00000000-0008-0000-0000-00007E010000}"/>
              </a:ext>
            </a:extLst>
          </xdr:cNvPr>
          <xdr:cNvCxnSpPr/>
        </xdr:nvCxnSpPr>
        <xdr:spPr>
          <a:xfrm>
            <a:off x="4377690" y="1679829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3" name="Straight Connector 382">
            <a:extLst>
              <a:ext uri="{FF2B5EF4-FFF2-40B4-BE49-F238E27FC236}">
                <a16:creationId xmlns:a16="http://schemas.microsoft.com/office/drawing/2014/main" id="{00000000-0008-0000-0000-00007F010000}"/>
              </a:ext>
            </a:extLst>
          </xdr:cNvPr>
          <xdr:cNvCxnSpPr/>
        </xdr:nvCxnSpPr>
        <xdr:spPr>
          <a:xfrm flipV="1">
            <a:off x="5711190" y="1720215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4" name="Straight Connector 383">
            <a:extLst>
              <a:ext uri="{FF2B5EF4-FFF2-40B4-BE49-F238E27FC236}">
                <a16:creationId xmlns:a16="http://schemas.microsoft.com/office/drawing/2014/main" id="{00000000-0008-0000-0000-000080010000}"/>
              </a:ext>
            </a:extLst>
          </xdr:cNvPr>
          <xdr:cNvCxnSpPr/>
        </xdr:nvCxnSpPr>
        <xdr:spPr>
          <a:xfrm flipV="1">
            <a:off x="5067300" y="1681353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5" name="Straight Connector 384">
            <a:extLst>
              <a:ext uri="{FF2B5EF4-FFF2-40B4-BE49-F238E27FC236}">
                <a16:creationId xmlns:a16="http://schemas.microsoft.com/office/drawing/2014/main" id="{00000000-0008-0000-0000-000081010000}"/>
              </a:ext>
            </a:extLst>
          </xdr:cNvPr>
          <xdr:cNvCxnSpPr/>
        </xdr:nvCxnSpPr>
        <xdr:spPr>
          <a:xfrm>
            <a:off x="2998470" y="1784604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6" name="Straight Connector 385">
            <a:extLst>
              <a:ext uri="{FF2B5EF4-FFF2-40B4-BE49-F238E27FC236}">
                <a16:creationId xmlns:a16="http://schemas.microsoft.com/office/drawing/2014/main" id="{00000000-0008-0000-0000-000082010000}"/>
              </a:ext>
            </a:extLst>
          </xdr:cNvPr>
          <xdr:cNvCxnSpPr/>
        </xdr:nvCxnSpPr>
        <xdr:spPr>
          <a:xfrm flipH="1">
            <a:off x="3017520" y="1781556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7" name="Straight Connector 386">
            <a:extLst>
              <a:ext uri="{FF2B5EF4-FFF2-40B4-BE49-F238E27FC236}">
                <a16:creationId xmlns:a16="http://schemas.microsoft.com/office/drawing/2014/main" id="{00000000-0008-0000-0000-000083010000}"/>
              </a:ext>
            </a:extLst>
          </xdr:cNvPr>
          <xdr:cNvCxnSpPr/>
        </xdr:nvCxnSpPr>
        <xdr:spPr>
          <a:xfrm flipH="1">
            <a:off x="3684270" y="1781937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8" name="Straight Connector 387">
            <a:extLst>
              <a:ext uri="{FF2B5EF4-FFF2-40B4-BE49-F238E27FC236}">
                <a16:creationId xmlns:a16="http://schemas.microsoft.com/office/drawing/2014/main" id="{00000000-0008-0000-0000-000084010000}"/>
              </a:ext>
            </a:extLst>
          </xdr:cNvPr>
          <xdr:cNvCxnSpPr/>
        </xdr:nvCxnSpPr>
        <xdr:spPr>
          <a:xfrm>
            <a:off x="3048000" y="1772412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9" name="Straight Connector 388">
            <a:extLst>
              <a:ext uri="{FF2B5EF4-FFF2-40B4-BE49-F238E27FC236}">
                <a16:creationId xmlns:a16="http://schemas.microsoft.com/office/drawing/2014/main" id="{00000000-0008-0000-0000-000085010000}"/>
              </a:ext>
            </a:extLst>
          </xdr:cNvPr>
          <xdr:cNvCxnSpPr/>
        </xdr:nvCxnSpPr>
        <xdr:spPr>
          <a:xfrm>
            <a:off x="3718560" y="1771650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0" name="Straight Connector 389">
            <a:extLst>
              <a:ext uri="{FF2B5EF4-FFF2-40B4-BE49-F238E27FC236}">
                <a16:creationId xmlns:a16="http://schemas.microsoft.com/office/drawing/2014/main" id="{00000000-0008-0000-0000-000086010000}"/>
              </a:ext>
            </a:extLst>
          </xdr:cNvPr>
          <xdr:cNvCxnSpPr/>
        </xdr:nvCxnSpPr>
        <xdr:spPr>
          <a:xfrm>
            <a:off x="4331970" y="1784604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1" name="Straight Connector 390">
            <a:extLst>
              <a:ext uri="{FF2B5EF4-FFF2-40B4-BE49-F238E27FC236}">
                <a16:creationId xmlns:a16="http://schemas.microsoft.com/office/drawing/2014/main" id="{00000000-0008-0000-0000-000087010000}"/>
              </a:ext>
            </a:extLst>
          </xdr:cNvPr>
          <xdr:cNvCxnSpPr/>
        </xdr:nvCxnSpPr>
        <xdr:spPr>
          <a:xfrm flipH="1">
            <a:off x="4351020" y="1781556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2" name="Straight Connector 391">
            <a:extLst>
              <a:ext uri="{FF2B5EF4-FFF2-40B4-BE49-F238E27FC236}">
                <a16:creationId xmlns:a16="http://schemas.microsoft.com/office/drawing/2014/main" id="{00000000-0008-0000-0000-000088010000}"/>
              </a:ext>
            </a:extLst>
          </xdr:cNvPr>
          <xdr:cNvCxnSpPr/>
        </xdr:nvCxnSpPr>
        <xdr:spPr>
          <a:xfrm flipH="1">
            <a:off x="5017770" y="1781937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3" name="Straight Connector 392">
            <a:extLst>
              <a:ext uri="{FF2B5EF4-FFF2-40B4-BE49-F238E27FC236}">
                <a16:creationId xmlns:a16="http://schemas.microsoft.com/office/drawing/2014/main" id="{00000000-0008-0000-0000-000089010000}"/>
              </a:ext>
            </a:extLst>
          </xdr:cNvPr>
          <xdr:cNvCxnSpPr/>
        </xdr:nvCxnSpPr>
        <xdr:spPr>
          <a:xfrm>
            <a:off x="4381500" y="1772412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4" name="Straight Connector 393">
            <a:extLst>
              <a:ext uri="{FF2B5EF4-FFF2-40B4-BE49-F238E27FC236}">
                <a16:creationId xmlns:a16="http://schemas.microsoft.com/office/drawing/2014/main" id="{00000000-0008-0000-0000-00008A010000}"/>
              </a:ext>
            </a:extLst>
          </xdr:cNvPr>
          <xdr:cNvCxnSpPr/>
        </xdr:nvCxnSpPr>
        <xdr:spPr>
          <a:xfrm>
            <a:off x="5052060" y="1771650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9" name="Straight Connector 398">
            <a:extLst>
              <a:ext uri="{FF2B5EF4-FFF2-40B4-BE49-F238E27FC236}">
                <a16:creationId xmlns:a16="http://schemas.microsoft.com/office/drawing/2014/main" id="{00000000-0008-0000-0000-00008F010000}"/>
              </a:ext>
            </a:extLst>
          </xdr:cNvPr>
          <xdr:cNvCxnSpPr/>
        </xdr:nvCxnSpPr>
        <xdr:spPr>
          <a:xfrm flipV="1">
            <a:off x="1055370" y="1641729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0" name="Straight Connector 399">
            <a:extLst>
              <a:ext uri="{FF2B5EF4-FFF2-40B4-BE49-F238E27FC236}">
                <a16:creationId xmlns:a16="http://schemas.microsoft.com/office/drawing/2014/main" id="{00000000-0008-0000-0000-000090010000}"/>
              </a:ext>
            </a:extLst>
          </xdr:cNvPr>
          <xdr:cNvCxnSpPr/>
        </xdr:nvCxnSpPr>
        <xdr:spPr>
          <a:xfrm flipV="1">
            <a:off x="2392680" y="16413480"/>
            <a:ext cx="0" cy="26289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1" name="Straight Connector 400">
            <a:extLst>
              <a:ext uri="{FF2B5EF4-FFF2-40B4-BE49-F238E27FC236}">
                <a16:creationId xmlns:a16="http://schemas.microsoft.com/office/drawing/2014/main" id="{00000000-0008-0000-0000-000091010000}"/>
              </a:ext>
            </a:extLst>
          </xdr:cNvPr>
          <xdr:cNvCxnSpPr/>
        </xdr:nvCxnSpPr>
        <xdr:spPr>
          <a:xfrm flipV="1">
            <a:off x="3733800" y="1641729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2" name="Straight Connector 401">
            <a:extLst>
              <a:ext uri="{FF2B5EF4-FFF2-40B4-BE49-F238E27FC236}">
                <a16:creationId xmlns:a16="http://schemas.microsoft.com/office/drawing/2014/main" id="{00000000-0008-0000-0000-000092010000}"/>
              </a:ext>
            </a:extLst>
          </xdr:cNvPr>
          <xdr:cNvCxnSpPr/>
        </xdr:nvCxnSpPr>
        <xdr:spPr>
          <a:xfrm flipV="1">
            <a:off x="5071110" y="1640967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9" name="Straight Connector 528">
            <a:extLst>
              <a:ext uri="{FF2B5EF4-FFF2-40B4-BE49-F238E27FC236}">
                <a16:creationId xmlns:a16="http://schemas.microsoft.com/office/drawing/2014/main" id="{00000000-0008-0000-0000-000011020000}"/>
              </a:ext>
            </a:extLst>
          </xdr:cNvPr>
          <xdr:cNvCxnSpPr/>
        </xdr:nvCxnSpPr>
        <xdr:spPr>
          <a:xfrm>
            <a:off x="384810" y="15685770"/>
            <a:ext cx="0" cy="68199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1" name="Straight Connector 530">
            <a:extLst>
              <a:ext uri="{FF2B5EF4-FFF2-40B4-BE49-F238E27FC236}">
                <a16:creationId xmlns:a16="http://schemas.microsoft.com/office/drawing/2014/main" id="{00000000-0008-0000-0000-000013020000}"/>
              </a:ext>
            </a:extLst>
          </xdr:cNvPr>
          <xdr:cNvCxnSpPr/>
        </xdr:nvCxnSpPr>
        <xdr:spPr>
          <a:xfrm>
            <a:off x="1714500" y="15659100"/>
            <a:ext cx="0" cy="24384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3" name="Straight Connector 532">
            <a:extLst>
              <a:ext uri="{FF2B5EF4-FFF2-40B4-BE49-F238E27FC236}">
                <a16:creationId xmlns:a16="http://schemas.microsoft.com/office/drawing/2014/main" id="{00000000-0008-0000-0000-000015020000}"/>
              </a:ext>
            </a:extLst>
          </xdr:cNvPr>
          <xdr:cNvCxnSpPr/>
        </xdr:nvCxnSpPr>
        <xdr:spPr>
          <a:xfrm>
            <a:off x="3048000" y="15666720"/>
            <a:ext cx="0" cy="22479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5" name="Straight Connector 534">
            <a:extLst>
              <a:ext uri="{FF2B5EF4-FFF2-40B4-BE49-F238E27FC236}">
                <a16:creationId xmlns:a16="http://schemas.microsoft.com/office/drawing/2014/main" id="{00000000-0008-0000-0000-000017020000}"/>
              </a:ext>
            </a:extLst>
          </xdr:cNvPr>
          <xdr:cNvCxnSpPr/>
        </xdr:nvCxnSpPr>
        <xdr:spPr>
          <a:xfrm>
            <a:off x="4385310" y="15659100"/>
            <a:ext cx="0" cy="24765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7" name="Straight Connector 536">
            <a:extLst>
              <a:ext uri="{FF2B5EF4-FFF2-40B4-BE49-F238E27FC236}">
                <a16:creationId xmlns:a16="http://schemas.microsoft.com/office/drawing/2014/main" id="{00000000-0008-0000-0000-000019020000}"/>
              </a:ext>
            </a:extLst>
          </xdr:cNvPr>
          <xdr:cNvCxnSpPr/>
        </xdr:nvCxnSpPr>
        <xdr:spPr>
          <a:xfrm>
            <a:off x="5715000" y="15670530"/>
            <a:ext cx="0" cy="69723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140970</xdr:colOff>
      <xdr:row>161</xdr:row>
      <xdr:rowOff>19050</xdr:rowOff>
    </xdr:from>
    <xdr:to>
      <xdr:col>37</xdr:col>
      <xdr:colOff>7620</xdr:colOff>
      <xdr:row>178</xdr:row>
      <xdr:rowOff>60960</xdr:rowOff>
    </xdr:to>
    <xdr:grpSp>
      <xdr:nvGrpSpPr>
        <xdr:cNvPr id="567" name="Group 56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GrpSpPr/>
      </xdr:nvGrpSpPr>
      <xdr:grpSpPr>
        <a:xfrm>
          <a:off x="321945" y="24098250"/>
          <a:ext cx="6381750" cy="2461260"/>
          <a:chOff x="331470" y="22063710"/>
          <a:chExt cx="6724650" cy="2251710"/>
        </a:xfrm>
      </xdr:grpSpPr>
      <xdr:cxnSp macro="">
        <xdr:nvCxnSpPr>
          <xdr:cNvPr id="403" name="Straight Connector 402">
            <a:extLst>
              <a:ext uri="{FF2B5EF4-FFF2-40B4-BE49-F238E27FC236}">
                <a16:creationId xmlns:a16="http://schemas.microsoft.com/office/drawing/2014/main" id="{00000000-0008-0000-0000-000093010000}"/>
              </a:ext>
            </a:extLst>
          </xdr:cNvPr>
          <xdr:cNvCxnSpPr/>
        </xdr:nvCxnSpPr>
        <xdr:spPr>
          <a:xfrm flipV="1">
            <a:off x="388620" y="23218140"/>
            <a:ext cx="0" cy="38100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4" name="Straight Connector 403">
            <a:extLst>
              <a:ext uri="{FF2B5EF4-FFF2-40B4-BE49-F238E27FC236}">
                <a16:creationId xmlns:a16="http://schemas.microsoft.com/office/drawing/2014/main" id="{00000000-0008-0000-0000-000094010000}"/>
              </a:ext>
            </a:extLst>
          </xdr:cNvPr>
          <xdr:cNvCxnSpPr/>
        </xdr:nvCxnSpPr>
        <xdr:spPr>
          <a:xfrm>
            <a:off x="381000" y="23210520"/>
            <a:ext cx="1341120" cy="78486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5" name="Straight Connector 404">
            <a:extLst>
              <a:ext uri="{FF2B5EF4-FFF2-40B4-BE49-F238E27FC236}">
                <a16:creationId xmlns:a16="http://schemas.microsoft.com/office/drawing/2014/main" id="{00000000-0008-0000-0000-000095010000}"/>
              </a:ext>
            </a:extLst>
          </xdr:cNvPr>
          <xdr:cNvCxnSpPr/>
        </xdr:nvCxnSpPr>
        <xdr:spPr>
          <a:xfrm flipV="1">
            <a:off x="1714500" y="23210520"/>
            <a:ext cx="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6" name="Straight Connector 405">
            <a:extLst>
              <a:ext uri="{FF2B5EF4-FFF2-40B4-BE49-F238E27FC236}">
                <a16:creationId xmlns:a16="http://schemas.microsoft.com/office/drawing/2014/main" id="{00000000-0008-0000-0000-000096010000}"/>
              </a:ext>
            </a:extLst>
          </xdr:cNvPr>
          <xdr:cNvCxnSpPr/>
        </xdr:nvCxnSpPr>
        <xdr:spPr>
          <a:xfrm>
            <a:off x="1706880" y="2320290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7" name="Straight Connector 406">
            <a:extLst>
              <a:ext uri="{FF2B5EF4-FFF2-40B4-BE49-F238E27FC236}">
                <a16:creationId xmlns:a16="http://schemas.microsoft.com/office/drawing/2014/main" id="{00000000-0008-0000-0000-000097010000}"/>
              </a:ext>
            </a:extLst>
          </xdr:cNvPr>
          <xdr:cNvCxnSpPr/>
        </xdr:nvCxnSpPr>
        <xdr:spPr>
          <a:xfrm flipV="1">
            <a:off x="3040380" y="23214330"/>
            <a:ext cx="0" cy="78105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8" name="Straight Connector 407">
            <a:extLst>
              <a:ext uri="{FF2B5EF4-FFF2-40B4-BE49-F238E27FC236}">
                <a16:creationId xmlns:a16="http://schemas.microsoft.com/office/drawing/2014/main" id="{00000000-0008-0000-0000-000098010000}"/>
              </a:ext>
            </a:extLst>
          </xdr:cNvPr>
          <xdr:cNvCxnSpPr/>
        </xdr:nvCxnSpPr>
        <xdr:spPr>
          <a:xfrm flipV="1">
            <a:off x="1055370" y="2322195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9" name="Straight Connector 408">
            <a:extLst>
              <a:ext uri="{FF2B5EF4-FFF2-40B4-BE49-F238E27FC236}">
                <a16:creationId xmlns:a16="http://schemas.microsoft.com/office/drawing/2014/main" id="{00000000-0008-0000-0000-000099010000}"/>
              </a:ext>
            </a:extLst>
          </xdr:cNvPr>
          <xdr:cNvCxnSpPr/>
        </xdr:nvCxnSpPr>
        <xdr:spPr>
          <a:xfrm flipV="1">
            <a:off x="2396490" y="2321814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10" name="Freeform 409">
            <a:extLst>
              <a:ext uri="{FF2B5EF4-FFF2-40B4-BE49-F238E27FC236}">
                <a16:creationId xmlns:a16="http://schemas.microsoft.com/office/drawing/2014/main" id="{00000000-0008-0000-0000-00009A010000}"/>
              </a:ext>
            </a:extLst>
          </xdr:cNvPr>
          <xdr:cNvSpPr/>
        </xdr:nvSpPr>
        <xdr:spPr>
          <a:xfrm>
            <a:off x="381000" y="22429470"/>
            <a:ext cx="1337310" cy="673826"/>
          </a:xfrm>
          <a:custGeom>
            <a:avLst/>
            <a:gdLst>
              <a:gd name="connsiteX0" fmla="*/ 0 w 1337310"/>
              <a:gd name="connsiteY0" fmla="*/ 396240 h 681446"/>
              <a:gd name="connsiteX1" fmla="*/ 762000 w 1337310"/>
              <a:gd name="connsiteY1" fmla="*/ 666750 h 681446"/>
              <a:gd name="connsiteX2" fmla="*/ 1337310 w 1337310"/>
              <a:gd name="connsiteY2" fmla="*/ 0 h 68144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37310" h="681446">
                <a:moveTo>
                  <a:pt x="0" y="396240"/>
                </a:moveTo>
                <a:cubicBezTo>
                  <a:pt x="269557" y="564515"/>
                  <a:pt x="539115" y="732790"/>
                  <a:pt x="762000" y="666750"/>
                </a:cubicBezTo>
                <a:cubicBezTo>
                  <a:pt x="984885" y="600710"/>
                  <a:pt x="1161097" y="300355"/>
                  <a:pt x="1337310" y="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11" name="Freeform 410">
            <a:extLst>
              <a:ext uri="{FF2B5EF4-FFF2-40B4-BE49-F238E27FC236}">
                <a16:creationId xmlns:a16="http://schemas.microsoft.com/office/drawing/2014/main" id="{00000000-0008-0000-0000-00009B010000}"/>
              </a:ext>
            </a:extLst>
          </xdr:cNvPr>
          <xdr:cNvSpPr/>
        </xdr:nvSpPr>
        <xdr:spPr>
          <a:xfrm>
            <a:off x="5715000" y="22429470"/>
            <a:ext cx="1329690" cy="664463"/>
          </a:xfrm>
          <a:custGeom>
            <a:avLst/>
            <a:gdLst>
              <a:gd name="connsiteX0" fmla="*/ 0 w 1329690"/>
              <a:gd name="connsiteY0" fmla="*/ 0 h 672083"/>
              <a:gd name="connsiteX1" fmla="*/ 598170 w 1329690"/>
              <a:gd name="connsiteY1" fmla="*/ 662940 h 672083"/>
              <a:gd name="connsiteX2" fmla="*/ 1329690 w 1329690"/>
              <a:gd name="connsiteY2" fmla="*/ 403860 h 672083"/>
              <a:gd name="connsiteX3" fmla="*/ 1329690 w 1329690"/>
              <a:gd name="connsiteY3" fmla="*/ 403860 h 67208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329690" h="672083">
                <a:moveTo>
                  <a:pt x="0" y="0"/>
                </a:moveTo>
                <a:cubicBezTo>
                  <a:pt x="188277" y="297815"/>
                  <a:pt x="376555" y="595630"/>
                  <a:pt x="598170" y="662940"/>
                </a:cubicBezTo>
                <a:cubicBezTo>
                  <a:pt x="819785" y="730250"/>
                  <a:pt x="1329690" y="403860"/>
                  <a:pt x="1329690" y="403860"/>
                </a:cubicBezTo>
                <a:lnTo>
                  <a:pt x="1329690" y="403860"/>
                </a:ln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12" name="Straight Connector 411">
            <a:extLst>
              <a:ext uri="{FF2B5EF4-FFF2-40B4-BE49-F238E27FC236}">
                <a16:creationId xmlns:a16="http://schemas.microsoft.com/office/drawing/2014/main" id="{00000000-0008-0000-0000-00009C010000}"/>
              </a:ext>
            </a:extLst>
          </xdr:cNvPr>
          <xdr:cNvCxnSpPr/>
        </xdr:nvCxnSpPr>
        <xdr:spPr>
          <a:xfrm>
            <a:off x="384810" y="2412873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3" name="Straight Connector 412">
            <a:extLst>
              <a:ext uri="{FF2B5EF4-FFF2-40B4-BE49-F238E27FC236}">
                <a16:creationId xmlns:a16="http://schemas.microsoft.com/office/drawing/2014/main" id="{00000000-0008-0000-0000-00009D010000}"/>
              </a:ext>
            </a:extLst>
          </xdr:cNvPr>
          <xdr:cNvCxnSpPr/>
        </xdr:nvCxnSpPr>
        <xdr:spPr>
          <a:xfrm>
            <a:off x="331470" y="24254460"/>
            <a:ext cx="8153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4" name="Straight Connector 413">
            <a:extLst>
              <a:ext uri="{FF2B5EF4-FFF2-40B4-BE49-F238E27FC236}">
                <a16:creationId xmlns:a16="http://schemas.microsoft.com/office/drawing/2014/main" id="{00000000-0008-0000-0000-00009E010000}"/>
              </a:ext>
            </a:extLst>
          </xdr:cNvPr>
          <xdr:cNvCxnSpPr/>
        </xdr:nvCxnSpPr>
        <xdr:spPr>
          <a:xfrm flipH="1">
            <a:off x="350520" y="2422398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5" name="Straight Connector 414">
            <a:extLst>
              <a:ext uri="{FF2B5EF4-FFF2-40B4-BE49-F238E27FC236}">
                <a16:creationId xmlns:a16="http://schemas.microsoft.com/office/drawing/2014/main" id="{00000000-0008-0000-0000-00009F010000}"/>
              </a:ext>
            </a:extLst>
          </xdr:cNvPr>
          <xdr:cNvCxnSpPr/>
        </xdr:nvCxnSpPr>
        <xdr:spPr>
          <a:xfrm>
            <a:off x="1051560" y="24124920"/>
            <a:ext cx="0" cy="190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6" name="Straight Connector 415">
            <a:extLst>
              <a:ext uri="{FF2B5EF4-FFF2-40B4-BE49-F238E27FC236}">
                <a16:creationId xmlns:a16="http://schemas.microsoft.com/office/drawing/2014/main" id="{00000000-0008-0000-0000-0000A0010000}"/>
              </a:ext>
            </a:extLst>
          </xdr:cNvPr>
          <xdr:cNvCxnSpPr/>
        </xdr:nvCxnSpPr>
        <xdr:spPr>
          <a:xfrm flipH="1">
            <a:off x="1017270" y="2422779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7" name="Straight Connector 416">
            <a:extLst>
              <a:ext uri="{FF2B5EF4-FFF2-40B4-BE49-F238E27FC236}">
                <a16:creationId xmlns:a16="http://schemas.microsoft.com/office/drawing/2014/main" id="{00000000-0008-0000-0000-0000A1010000}"/>
              </a:ext>
            </a:extLst>
          </xdr:cNvPr>
          <xdr:cNvCxnSpPr/>
        </xdr:nvCxnSpPr>
        <xdr:spPr>
          <a:xfrm>
            <a:off x="1664970" y="2425446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8" name="Straight Connector 417">
            <a:extLst>
              <a:ext uri="{FF2B5EF4-FFF2-40B4-BE49-F238E27FC236}">
                <a16:creationId xmlns:a16="http://schemas.microsoft.com/office/drawing/2014/main" id="{00000000-0008-0000-0000-0000A2010000}"/>
              </a:ext>
            </a:extLst>
          </xdr:cNvPr>
          <xdr:cNvCxnSpPr/>
        </xdr:nvCxnSpPr>
        <xdr:spPr>
          <a:xfrm flipH="1">
            <a:off x="1684020" y="2422398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9" name="Straight Connector 418">
            <a:extLst>
              <a:ext uri="{FF2B5EF4-FFF2-40B4-BE49-F238E27FC236}">
                <a16:creationId xmlns:a16="http://schemas.microsoft.com/office/drawing/2014/main" id="{00000000-0008-0000-0000-0000A3010000}"/>
              </a:ext>
            </a:extLst>
          </xdr:cNvPr>
          <xdr:cNvCxnSpPr/>
        </xdr:nvCxnSpPr>
        <xdr:spPr>
          <a:xfrm flipH="1">
            <a:off x="2350770" y="2422779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0" name="Straight Connector 419">
            <a:extLst>
              <a:ext uri="{FF2B5EF4-FFF2-40B4-BE49-F238E27FC236}">
                <a16:creationId xmlns:a16="http://schemas.microsoft.com/office/drawing/2014/main" id="{00000000-0008-0000-0000-0000A4010000}"/>
              </a:ext>
            </a:extLst>
          </xdr:cNvPr>
          <xdr:cNvCxnSpPr/>
        </xdr:nvCxnSpPr>
        <xdr:spPr>
          <a:xfrm>
            <a:off x="1714500" y="2413254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1" name="Straight Connector 420">
            <a:extLst>
              <a:ext uri="{FF2B5EF4-FFF2-40B4-BE49-F238E27FC236}">
                <a16:creationId xmlns:a16="http://schemas.microsoft.com/office/drawing/2014/main" id="{00000000-0008-0000-0000-0000A5010000}"/>
              </a:ext>
            </a:extLst>
          </xdr:cNvPr>
          <xdr:cNvCxnSpPr/>
        </xdr:nvCxnSpPr>
        <xdr:spPr>
          <a:xfrm>
            <a:off x="2385060" y="2412492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2" name="Straight Connector 421">
            <a:extLst>
              <a:ext uri="{FF2B5EF4-FFF2-40B4-BE49-F238E27FC236}">
                <a16:creationId xmlns:a16="http://schemas.microsoft.com/office/drawing/2014/main" id="{00000000-0008-0000-0000-0000A6010000}"/>
              </a:ext>
            </a:extLst>
          </xdr:cNvPr>
          <xdr:cNvCxnSpPr/>
        </xdr:nvCxnSpPr>
        <xdr:spPr>
          <a:xfrm>
            <a:off x="3044190" y="2321052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3" name="Straight Connector 422">
            <a:extLst>
              <a:ext uri="{FF2B5EF4-FFF2-40B4-BE49-F238E27FC236}">
                <a16:creationId xmlns:a16="http://schemas.microsoft.com/office/drawing/2014/main" id="{00000000-0008-0000-0000-0000A7010000}"/>
              </a:ext>
            </a:extLst>
          </xdr:cNvPr>
          <xdr:cNvCxnSpPr/>
        </xdr:nvCxnSpPr>
        <xdr:spPr>
          <a:xfrm flipV="1">
            <a:off x="4377690" y="23210520"/>
            <a:ext cx="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4" name="Straight Connector 423">
            <a:extLst>
              <a:ext uri="{FF2B5EF4-FFF2-40B4-BE49-F238E27FC236}">
                <a16:creationId xmlns:a16="http://schemas.microsoft.com/office/drawing/2014/main" id="{00000000-0008-0000-0000-0000A8010000}"/>
              </a:ext>
            </a:extLst>
          </xdr:cNvPr>
          <xdr:cNvCxnSpPr/>
        </xdr:nvCxnSpPr>
        <xdr:spPr>
          <a:xfrm flipV="1">
            <a:off x="3733800" y="2322576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5" name="Freeform 424">
            <a:extLst>
              <a:ext uri="{FF2B5EF4-FFF2-40B4-BE49-F238E27FC236}">
                <a16:creationId xmlns:a16="http://schemas.microsoft.com/office/drawing/2014/main" id="{00000000-0008-0000-0000-0000A9010000}"/>
              </a:ext>
            </a:extLst>
          </xdr:cNvPr>
          <xdr:cNvSpPr/>
        </xdr:nvSpPr>
        <xdr:spPr>
          <a:xfrm>
            <a:off x="1722120" y="22429470"/>
            <a:ext cx="1329690" cy="655320"/>
          </a:xfrm>
          <a:custGeom>
            <a:avLst/>
            <a:gdLst>
              <a:gd name="connsiteX0" fmla="*/ 0 w 1329690"/>
              <a:gd name="connsiteY0" fmla="*/ 0 h 662940"/>
              <a:gd name="connsiteX1" fmla="*/ 666750 w 1329690"/>
              <a:gd name="connsiteY1" fmla="*/ 662940 h 662940"/>
              <a:gd name="connsiteX2" fmla="*/ 1329690 w 1329690"/>
              <a:gd name="connsiteY2" fmla="*/ 3810 h 662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29690" h="662940">
                <a:moveTo>
                  <a:pt x="0" y="0"/>
                </a:moveTo>
                <a:cubicBezTo>
                  <a:pt x="222567" y="331152"/>
                  <a:pt x="445135" y="662305"/>
                  <a:pt x="666750" y="662940"/>
                </a:cubicBezTo>
                <a:cubicBezTo>
                  <a:pt x="888365" y="663575"/>
                  <a:pt x="1109027" y="333692"/>
                  <a:pt x="1329690" y="381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26" name="Freeform 425">
            <a:extLst>
              <a:ext uri="{FF2B5EF4-FFF2-40B4-BE49-F238E27FC236}">
                <a16:creationId xmlns:a16="http://schemas.microsoft.com/office/drawing/2014/main" id="{00000000-0008-0000-0000-0000AA010000}"/>
              </a:ext>
            </a:extLst>
          </xdr:cNvPr>
          <xdr:cNvSpPr/>
        </xdr:nvSpPr>
        <xdr:spPr>
          <a:xfrm>
            <a:off x="3048000" y="22440900"/>
            <a:ext cx="1329690" cy="655320"/>
          </a:xfrm>
          <a:custGeom>
            <a:avLst/>
            <a:gdLst>
              <a:gd name="connsiteX0" fmla="*/ 0 w 1329690"/>
              <a:gd name="connsiteY0" fmla="*/ 0 h 662940"/>
              <a:gd name="connsiteX1" fmla="*/ 666750 w 1329690"/>
              <a:gd name="connsiteY1" fmla="*/ 662940 h 662940"/>
              <a:gd name="connsiteX2" fmla="*/ 1329690 w 1329690"/>
              <a:gd name="connsiteY2" fmla="*/ 3810 h 662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29690" h="662940">
                <a:moveTo>
                  <a:pt x="0" y="0"/>
                </a:moveTo>
                <a:cubicBezTo>
                  <a:pt x="222567" y="331152"/>
                  <a:pt x="445135" y="662305"/>
                  <a:pt x="666750" y="662940"/>
                </a:cubicBezTo>
                <a:cubicBezTo>
                  <a:pt x="888365" y="663575"/>
                  <a:pt x="1109027" y="333692"/>
                  <a:pt x="1329690" y="381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27" name="Straight Connector 426">
            <a:extLst>
              <a:ext uri="{FF2B5EF4-FFF2-40B4-BE49-F238E27FC236}">
                <a16:creationId xmlns:a16="http://schemas.microsoft.com/office/drawing/2014/main" id="{00000000-0008-0000-0000-0000AB010000}"/>
              </a:ext>
            </a:extLst>
          </xdr:cNvPr>
          <xdr:cNvCxnSpPr/>
        </xdr:nvCxnSpPr>
        <xdr:spPr>
          <a:xfrm>
            <a:off x="4377690" y="2320671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8" name="Straight Connector 427">
            <a:extLst>
              <a:ext uri="{FF2B5EF4-FFF2-40B4-BE49-F238E27FC236}">
                <a16:creationId xmlns:a16="http://schemas.microsoft.com/office/drawing/2014/main" id="{00000000-0008-0000-0000-0000AC010000}"/>
              </a:ext>
            </a:extLst>
          </xdr:cNvPr>
          <xdr:cNvCxnSpPr/>
        </xdr:nvCxnSpPr>
        <xdr:spPr>
          <a:xfrm flipV="1">
            <a:off x="5711190" y="23206710"/>
            <a:ext cx="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9" name="Straight Connector 428">
            <a:extLst>
              <a:ext uri="{FF2B5EF4-FFF2-40B4-BE49-F238E27FC236}">
                <a16:creationId xmlns:a16="http://schemas.microsoft.com/office/drawing/2014/main" id="{00000000-0008-0000-0000-0000AD010000}"/>
              </a:ext>
            </a:extLst>
          </xdr:cNvPr>
          <xdr:cNvCxnSpPr/>
        </xdr:nvCxnSpPr>
        <xdr:spPr>
          <a:xfrm flipV="1">
            <a:off x="5067300" y="2322195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" name="Straight Connector 429">
            <a:extLst>
              <a:ext uri="{FF2B5EF4-FFF2-40B4-BE49-F238E27FC236}">
                <a16:creationId xmlns:a16="http://schemas.microsoft.com/office/drawing/2014/main" id="{00000000-0008-0000-0000-0000AE010000}"/>
              </a:ext>
            </a:extLst>
          </xdr:cNvPr>
          <xdr:cNvCxnSpPr/>
        </xdr:nvCxnSpPr>
        <xdr:spPr>
          <a:xfrm>
            <a:off x="2998470" y="2425446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" name="Straight Connector 430">
            <a:extLst>
              <a:ext uri="{FF2B5EF4-FFF2-40B4-BE49-F238E27FC236}">
                <a16:creationId xmlns:a16="http://schemas.microsoft.com/office/drawing/2014/main" id="{00000000-0008-0000-0000-0000AF010000}"/>
              </a:ext>
            </a:extLst>
          </xdr:cNvPr>
          <xdr:cNvCxnSpPr/>
        </xdr:nvCxnSpPr>
        <xdr:spPr>
          <a:xfrm flipH="1">
            <a:off x="3017520" y="2422398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" name="Straight Connector 431">
            <a:extLst>
              <a:ext uri="{FF2B5EF4-FFF2-40B4-BE49-F238E27FC236}">
                <a16:creationId xmlns:a16="http://schemas.microsoft.com/office/drawing/2014/main" id="{00000000-0008-0000-0000-0000B0010000}"/>
              </a:ext>
            </a:extLst>
          </xdr:cNvPr>
          <xdr:cNvCxnSpPr/>
        </xdr:nvCxnSpPr>
        <xdr:spPr>
          <a:xfrm flipH="1">
            <a:off x="3684270" y="2422779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" name="Straight Connector 432">
            <a:extLst>
              <a:ext uri="{FF2B5EF4-FFF2-40B4-BE49-F238E27FC236}">
                <a16:creationId xmlns:a16="http://schemas.microsoft.com/office/drawing/2014/main" id="{00000000-0008-0000-0000-0000B1010000}"/>
              </a:ext>
            </a:extLst>
          </xdr:cNvPr>
          <xdr:cNvCxnSpPr/>
        </xdr:nvCxnSpPr>
        <xdr:spPr>
          <a:xfrm>
            <a:off x="3048000" y="2413254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" name="Straight Connector 433">
            <a:extLst>
              <a:ext uri="{FF2B5EF4-FFF2-40B4-BE49-F238E27FC236}">
                <a16:creationId xmlns:a16="http://schemas.microsoft.com/office/drawing/2014/main" id="{00000000-0008-0000-0000-0000B2010000}"/>
              </a:ext>
            </a:extLst>
          </xdr:cNvPr>
          <xdr:cNvCxnSpPr/>
        </xdr:nvCxnSpPr>
        <xdr:spPr>
          <a:xfrm>
            <a:off x="3718560" y="2412492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" name="Straight Connector 434">
            <a:extLst>
              <a:ext uri="{FF2B5EF4-FFF2-40B4-BE49-F238E27FC236}">
                <a16:creationId xmlns:a16="http://schemas.microsoft.com/office/drawing/2014/main" id="{00000000-0008-0000-0000-0000B3010000}"/>
              </a:ext>
            </a:extLst>
          </xdr:cNvPr>
          <xdr:cNvCxnSpPr/>
        </xdr:nvCxnSpPr>
        <xdr:spPr>
          <a:xfrm>
            <a:off x="4331970" y="2425446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" name="Straight Connector 435">
            <a:extLst>
              <a:ext uri="{FF2B5EF4-FFF2-40B4-BE49-F238E27FC236}">
                <a16:creationId xmlns:a16="http://schemas.microsoft.com/office/drawing/2014/main" id="{00000000-0008-0000-0000-0000B4010000}"/>
              </a:ext>
            </a:extLst>
          </xdr:cNvPr>
          <xdr:cNvCxnSpPr/>
        </xdr:nvCxnSpPr>
        <xdr:spPr>
          <a:xfrm flipH="1">
            <a:off x="4351020" y="2422398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" name="Straight Connector 436">
            <a:extLst>
              <a:ext uri="{FF2B5EF4-FFF2-40B4-BE49-F238E27FC236}">
                <a16:creationId xmlns:a16="http://schemas.microsoft.com/office/drawing/2014/main" id="{00000000-0008-0000-0000-0000B5010000}"/>
              </a:ext>
            </a:extLst>
          </xdr:cNvPr>
          <xdr:cNvCxnSpPr/>
        </xdr:nvCxnSpPr>
        <xdr:spPr>
          <a:xfrm flipH="1">
            <a:off x="5017770" y="2422779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" name="Straight Connector 437">
            <a:extLst>
              <a:ext uri="{FF2B5EF4-FFF2-40B4-BE49-F238E27FC236}">
                <a16:creationId xmlns:a16="http://schemas.microsoft.com/office/drawing/2014/main" id="{00000000-0008-0000-0000-0000B6010000}"/>
              </a:ext>
            </a:extLst>
          </xdr:cNvPr>
          <xdr:cNvCxnSpPr/>
        </xdr:nvCxnSpPr>
        <xdr:spPr>
          <a:xfrm>
            <a:off x="4381500" y="2413254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9" name="Straight Connector 438">
            <a:extLst>
              <a:ext uri="{FF2B5EF4-FFF2-40B4-BE49-F238E27FC236}">
                <a16:creationId xmlns:a16="http://schemas.microsoft.com/office/drawing/2014/main" id="{00000000-0008-0000-0000-0000B7010000}"/>
              </a:ext>
            </a:extLst>
          </xdr:cNvPr>
          <xdr:cNvCxnSpPr/>
        </xdr:nvCxnSpPr>
        <xdr:spPr>
          <a:xfrm>
            <a:off x="5052060" y="2412492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0" name="Straight Connector 439">
            <a:extLst>
              <a:ext uri="{FF2B5EF4-FFF2-40B4-BE49-F238E27FC236}">
                <a16:creationId xmlns:a16="http://schemas.microsoft.com/office/drawing/2014/main" id="{00000000-0008-0000-0000-0000B8010000}"/>
              </a:ext>
            </a:extLst>
          </xdr:cNvPr>
          <xdr:cNvCxnSpPr/>
        </xdr:nvCxnSpPr>
        <xdr:spPr>
          <a:xfrm flipV="1">
            <a:off x="1055370" y="2282571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1" name="Straight Connector 440">
            <a:extLst>
              <a:ext uri="{FF2B5EF4-FFF2-40B4-BE49-F238E27FC236}">
                <a16:creationId xmlns:a16="http://schemas.microsoft.com/office/drawing/2014/main" id="{00000000-0008-0000-0000-0000B9010000}"/>
              </a:ext>
            </a:extLst>
          </xdr:cNvPr>
          <xdr:cNvCxnSpPr/>
        </xdr:nvCxnSpPr>
        <xdr:spPr>
          <a:xfrm flipV="1">
            <a:off x="2392680" y="22821900"/>
            <a:ext cx="0" cy="26289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2" name="Straight Connector 441">
            <a:extLst>
              <a:ext uri="{FF2B5EF4-FFF2-40B4-BE49-F238E27FC236}">
                <a16:creationId xmlns:a16="http://schemas.microsoft.com/office/drawing/2014/main" id="{00000000-0008-0000-0000-0000BA010000}"/>
              </a:ext>
            </a:extLst>
          </xdr:cNvPr>
          <xdr:cNvCxnSpPr/>
        </xdr:nvCxnSpPr>
        <xdr:spPr>
          <a:xfrm flipV="1">
            <a:off x="3733800" y="2282571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3" name="Straight Connector 442">
            <a:extLst>
              <a:ext uri="{FF2B5EF4-FFF2-40B4-BE49-F238E27FC236}">
                <a16:creationId xmlns:a16="http://schemas.microsoft.com/office/drawing/2014/main" id="{00000000-0008-0000-0000-0000BB010000}"/>
              </a:ext>
            </a:extLst>
          </xdr:cNvPr>
          <xdr:cNvCxnSpPr/>
        </xdr:nvCxnSpPr>
        <xdr:spPr>
          <a:xfrm flipV="1">
            <a:off x="5071110" y="2281809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4" name="Straight Connector 443">
            <a:extLst>
              <a:ext uri="{FF2B5EF4-FFF2-40B4-BE49-F238E27FC236}">
                <a16:creationId xmlns:a16="http://schemas.microsoft.com/office/drawing/2014/main" id="{00000000-0008-0000-0000-0000BC010000}"/>
              </a:ext>
            </a:extLst>
          </xdr:cNvPr>
          <xdr:cNvCxnSpPr/>
        </xdr:nvCxnSpPr>
        <xdr:spPr>
          <a:xfrm>
            <a:off x="5715000" y="2321433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5" name="Straight Connector 444">
            <a:extLst>
              <a:ext uri="{FF2B5EF4-FFF2-40B4-BE49-F238E27FC236}">
                <a16:creationId xmlns:a16="http://schemas.microsoft.com/office/drawing/2014/main" id="{00000000-0008-0000-0000-0000BD010000}"/>
              </a:ext>
            </a:extLst>
          </xdr:cNvPr>
          <xdr:cNvCxnSpPr/>
        </xdr:nvCxnSpPr>
        <xdr:spPr>
          <a:xfrm flipV="1">
            <a:off x="7048500" y="2361819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6" name="Straight Connector 445">
            <a:extLst>
              <a:ext uri="{FF2B5EF4-FFF2-40B4-BE49-F238E27FC236}">
                <a16:creationId xmlns:a16="http://schemas.microsoft.com/office/drawing/2014/main" id="{00000000-0008-0000-0000-0000BE010000}"/>
              </a:ext>
            </a:extLst>
          </xdr:cNvPr>
          <xdr:cNvCxnSpPr/>
        </xdr:nvCxnSpPr>
        <xdr:spPr>
          <a:xfrm flipV="1">
            <a:off x="6404610" y="2322957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7" name="Straight Connector 446">
            <a:extLst>
              <a:ext uri="{FF2B5EF4-FFF2-40B4-BE49-F238E27FC236}">
                <a16:creationId xmlns:a16="http://schemas.microsoft.com/office/drawing/2014/main" id="{00000000-0008-0000-0000-0000BF010000}"/>
              </a:ext>
            </a:extLst>
          </xdr:cNvPr>
          <xdr:cNvCxnSpPr/>
        </xdr:nvCxnSpPr>
        <xdr:spPr>
          <a:xfrm flipV="1">
            <a:off x="6408420" y="2282571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48" name="Freeform 447">
            <a:extLst>
              <a:ext uri="{FF2B5EF4-FFF2-40B4-BE49-F238E27FC236}">
                <a16:creationId xmlns:a16="http://schemas.microsoft.com/office/drawing/2014/main" id="{00000000-0008-0000-0000-0000C0010000}"/>
              </a:ext>
            </a:extLst>
          </xdr:cNvPr>
          <xdr:cNvSpPr/>
        </xdr:nvSpPr>
        <xdr:spPr>
          <a:xfrm>
            <a:off x="4381500" y="22440900"/>
            <a:ext cx="1329690" cy="655320"/>
          </a:xfrm>
          <a:custGeom>
            <a:avLst/>
            <a:gdLst>
              <a:gd name="connsiteX0" fmla="*/ 0 w 1329690"/>
              <a:gd name="connsiteY0" fmla="*/ 0 h 662940"/>
              <a:gd name="connsiteX1" fmla="*/ 666750 w 1329690"/>
              <a:gd name="connsiteY1" fmla="*/ 662940 h 662940"/>
              <a:gd name="connsiteX2" fmla="*/ 1329690 w 1329690"/>
              <a:gd name="connsiteY2" fmla="*/ 3810 h 662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29690" h="662940">
                <a:moveTo>
                  <a:pt x="0" y="0"/>
                </a:moveTo>
                <a:cubicBezTo>
                  <a:pt x="222567" y="331152"/>
                  <a:pt x="445135" y="662305"/>
                  <a:pt x="666750" y="662940"/>
                </a:cubicBezTo>
                <a:cubicBezTo>
                  <a:pt x="888365" y="663575"/>
                  <a:pt x="1109027" y="333692"/>
                  <a:pt x="1329690" y="381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11" name="Straight Connector 510">
            <a:extLst>
              <a:ext uri="{FF2B5EF4-FFF2-40B4-BE49-F238E27FC236}">
                <a16:creationId xmlns:a16="http://schemas.microsoft.com/office/drawing/2014/main" id="{00000000-0008-0000-0000-0000FF010000}"/>
              </a:ext>
            </a:extLst>
          </xdr:cNvPr>
          <xdr:cNvCxnSpPr/>
        </xdr:nvCxnSpPr>
        <xdr:spPr>
          <a:xfrm>
            <a:off x="5665470" y="2425446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2" name="Straight Connector 511">
            <a:extLst>
              <a:ext uri="{FF2B5EF4-FFF2-40B4-BE49-F238E27FC236}">
                <a16:creationId xmlns:a16="http://schemas.microsoft.com/office/drawing/2014/main" id="{00000000-0008-0000-0000-000000020000}"/>
              </a:ext>
            </a:extLst>
          </xdr:cNvPr>
          <xdr:cNvCxnSpPr/>
        </xdr:nvCxnSpPr>
        <xdr:spPr>
          <a:xfrm flipH="1">
            <a:off x="5684520" y="2422398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3" name="Straight Connector 512">
            <a:extLst>
              <a:ext uri="{FF2B5EF4-FFF2-40B4-BE49-F238E27FC236}">
                <a16:creationId xmlns:a16="http://schemas.microsoft.com/office/drawing/2014/main" id="{00000000-0008-0000-0000-000001020000}"/>
              </a:ext>
            </a:extLst>
          </xdr:cNvPr>
          <xdr:cNvCxnSpPr/>
        </xdr:nvCxnSpPr>
        <xdr:spPr>
          <a:xfrm flipH="1">
            <a:off x="6351270" y="2422779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4" name="Straight Connector 513">
            <a:extLst>
              <a:ext uri="{FF2B5EF4-FFF2-40B4-BE49-F238E27FC236}">
                <a16:creationId xmlns:a16="http://schemas.microsoft.com/office/drawing/2014/main" id="{00000000-0008-0000-0000-000002020000}"/>
              </a:ext>
            </a:extLst>
          </xdr:cNvPr>
          <xdr:cNvCxnSpPr/>
        </xdr:nvCxnSpPr>
        <xdr:spPr>
          <a:xfrm>
            <a:off x="5715000" y="2413254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5" name="Straight Connector 514">
            <a:extLst>
              <a:ext uri="{FF2B5EF4-FFF2-40B4-BE49-F238E27FC236}">
                <a16:creationId xmlns:a16="http://schemas.microsoft.com/office/drawing/2014/main" id="{00000000-0008-0000-0000-000003020000}"/>
              </a:ext>
            </a:extLst>
          </xdr:cNvPr>
          <xdr:cNvCxnSpPr/>
        </xdr:nvCxnSpPr>
        <xdr:spPr>
          <a:xfrm>
            <a:off x="6385560" y="2412492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9" name="Straight Connector 538">
            <a:extLst>
              <a:ext uri="{FF2B5EF4-FFF2-40B4-BE49-F238E27FC236}">
                <a16:creationId xmlns:a16="http://schemas.microsoft.com/office/drawing/2014/main" id="{00000000-0008-0000-0000-00001B020000}"/>
              </a:ext>
            </a:extLst>
          </xdr:cNvPr>
          <xdr:cNvCxnSpPr/>
        </xdr:nvCxnSpPr>
        <xdr:spPr>
          <a:xfrm>
            <a:off x="384810" y="22082760"/>
            <a:ext cx="0" cy="68580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1" name="Straight Connector 540">
            <a:extLst>
              <a:ext uri="{FF2B5EF4-FFF2-40B4-BE49-F238E27FC236}">
                <a16:creationId xmlns:a16="http://schemas.microsoft.com/office/drawing/2014/main" id="{00000000-0008-0000-0000-00001D020000}"/>
              </a:ext>
            </a:extLst>
          </xdr:cNvPr>
          <xdr:cNvCxnSpPr/>
        </xdr:nvCxnSpPr>
        <xdr:spPr>
          <a:xfrm>
            <a:off x="1718310" y="22075140"/>
            <a:ext cx="0" cy="23241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3" name="Straight Connector 542">
            <a:extLst>
              <a:ext uri="{FF2B5EF4-FFF2-40B4-BE49-F238E27FC236}">
                <a16:creationId xmlns:a16="http://schemas.microsoft.com/office/drawing/2014/main" id="{00000000-0008-0000-0000-00001F020000}"/>
              </a:ext>
            </a:extLst>
          </xdr:cNvPr>
          <xdr:cNvCxnSpPr/>
        </xdr:nvCxnSpPr>
        <xdr:spPr>
          <a:xfrm>
            <a:off x="3048000" y="22063710"/>
            <a:ext cx="0" cy="24384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5" name="Straight Connector 544">
            <a:extLst>
              <a:ext uri="{FF2B5EF4-FFF2-40B4-BE49-F238E27FC236}">
                <a16:creationId xmlns:a16="http://schemas.microsoft.com/office/drawing/2014/main" id="{00000000-0008-0000-0000-000021020000}"/>
              </a:ext>
            </a:extLst>
          </xdr:cNvPr>
          <xdr:cNvCxnSpPr/>
        </xdr:nvCxnSpPr>
        <xdr:spPr>
          <a:xfrm>
            <a:off x="4385310" y="22063710"/>
            <a:ext cx="0" cy="23241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7" name="Straight Connector 546">
            <a:extLst>
              <a:ext uri="{FF2B5EF4-FFF2-40B4-BE49-F238E27FC236}">
                <a16:creationId xmlns:a16="http://schemas.microsoft.com/office/drawing/2014/main" id="{00000000-0008-0000-0000-000023020000}"/>
              </a:ext>
            </a:extLst>
          </xdr:cNvPr>
          <xdr:cNvCxnSpPr/>
        </xdr:nvCxnSpPr>
        <xdr:spPr>
          <a:xfrm>
            <a:off x="5715000" y="22063710"/>
            <a:ext cx="0" cy="22479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9" name="Straight Connector 548">
            <a:extLst>
              <a:ext uri="{FF2B5EF4-FFF2-40B4-BE49-F238E27FC236}">
                <a16:creationId xmlns:a16="http://schemas.microsoft.com/office/drawing/2014/main" id="{00000000-0008-0000-0000-000025020000}"/>
              </a:ext>
            </a:extLst>
          </xdr:cNvPr>
          <xdr:cNvCxnSpPr/>
        </xdr:nvCxnSpPr>
        <xdr:spPr>
          <a:xfrm>
            <a:off x="7044690" y="22071330"/>
            <a:ext cx="0" cy="69723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140970</xdr:colOff>
      <xdr:row>208</xdr:row>
      <xdr:rowOff>15240</xdr:rowOff>
    </xdr:from>
    <xdr:to>
      <xdr:col>44</xdr:col>
      <xdr:colOff>3810</xdr:colOff>
      <xdr:row>225</xdr:row>
      <xdr:rowOff>60960</xdr:rowOff>
    </xdr:to>
    <xdr:grpSp>
      <xdr:nvGrpSpPr>
        <xdr:cNvPr id="568" name="Group 567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GrpSpPr/>
      </xdr:nvGrpSpPr>
      <xdr:grpSpPr>
        <a:xfrm>
          <a:off x="321945" y="31123890"/>
          <a:ext cx="7644765" cy="2465070"/>
          <a:chOff x="331470" y="28491180"/>
          <a:chExt cx="8054340" cy="2255520"/>
        </a:xfrm>
      </xdr:grpSpPr>
      <xdr:cxnSp macro="">
        <xdr:nvCxnSpPr>
          <xdr:cNvPr id="449" name="Straight Connector 448">
            <a:extLst>
              <a:ext uri="{FF2B5EF4-FFF2-40B4-BE49-F238E27FC236}">
                <a16:creationId xmlns:a16="http://schemas.microsoft.com/office/drawing/2014/main" id="{00000000-0008-0000-0000-0000C1010000}"/>
              </a:ext>
            </a:extLst>
          </xdr:cNvPr>
          <xdr:cNvCxnSpPr/>
        </xdr:nvCxnSpPr>
        <xdr:spPr>
          <a:xfrm flipV="1">
            <a:off x="388620" y="29649420"/>
            <a:ext cx="0" cy="38100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0" name="Straight Connector 449">
            <a:extLst>
              <a:ext uri="{FF2B5EF4-FFF2-40B4-BE49-F238E27FC236}">
                <a16:creationId xmlns:a16="http://schemas.microsoft.com/office/drawing/2014/main" id="{00000000-0008-0000-0000-0000C2010000}"/>
              </a:ext>
            </a:extLst>
          </xdr:cNvPr>
          <xdr:cNvCxnSpPr/>
        </xdr:nvCxnSpPr>
        <xdr:spPr>
          <a:xfrm>
            <a:off x="381000" y="29641800"/>
            <a:ext cx="1341120" cy="78486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1" name="Straight Connector 450">
            <a:extLst>
              <a:ext uri="{FF2B5EF4-FFF2-40B4-BE49-F238E27FC236}">
                <a16:creationId xmlns:a16="http://schemas.microsoft.com/office/drawing/2014/main" id="{00000000-0008-0000-0000-0000C3010000}"/>
              </a:ext>
            </a:extLst>
          </xdr:cNvPr>
          <xdr:cNvCxnSpPr/>
        </xdr:nvCxnSpPr>
        <xdr:spPr>
          <a:xfrm flipV="1">
            <a:off x="1714500" y="29641800"/>
            <a:ext cx="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2" name="Straight Connector 451">
            <a:extLst>
              <a:ext uri="{FF2B5EF4-FFF2-40B4-BE49-F238E27FC236}">
                <a16:creationId xmlns:a16="http://schemas.microsoft.com/office/drawing/2014/main" id="{00000000-0008-0000-0000-0000C4010000}"/>
              </a:ext>
            </a:extLst>
          </xdr:cNvPr>
          <xdr:cNvCxnSpPr/>
        </xdr:nvCxnSpPr>
        <xdr:spPr>
          <a:xfrm>
            <a:off x="1706880" y="2963418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3" name="Straight Connector 452">
            <a:extLst>
              <a:ext uri="{FF2B5EF4-FFF2-40B4-BE49-F238E27FC236}">
                <a16:creationId xmlns:a16="http://schemas.microsoft.com/office/drawing/2014/main" id="{00000000-0008-0000-0000-0000C5010000}"/>
              </a:ext>
            </a:extLst>
          </xdr:cNvPr>
          <xdr:cNvCxnSpPr/>
        </xdr:nvCxnSpPr>
        <xdr:spPr>
          <a:xfrm flipV="1">
            <a:off x="3040380" y="29645610"/>
            <a:ext cx="0" cy="78105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4" name="Straight Connector 453">
            <a:extLst>
              <a:ext uri="{FF2B5EF4-FFF2-40B4-BE49-F238E27FC236}">
                <a16:creationId xmlns:a16="http://schemas.microsoft.com/office/drawing/2014/main" id="{00000000-0008-0000-0000-0000C6010000}"/>
              </a:ext>
            </a:extLst>
          </xdr:cNvPr>
          <xdr:cNvCxnSpPr/>
        </xdr:nvCxnSpPr>
        <xdr:spPr>
          <a:xfrm flipV="1">
            <a:off x="1055370" y="2965323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5" name="Straight Connector 454">
            <a:extLst>
              <a:ext uri="{FF2B5EF4-FFF2-40B4-BE49-F238E27FC236}">
                <a16:creationId xmlns:a16="http://schemas.microsoft.com/office/drawing/2014/main" id="{00000000-0008-0000-0000-0000C7010000}"/>
              </a:ext>
            </a:extLst>
          </xdr:cNvPr>
          <xdr:cNvCxnSpPr/>
        </xdr:nvCxnSpPr>
        <xdr:spPr>
          <a:xfrm flipV="1">
            <a:off x="2396490" y="2964942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6" name="Freeform 455">
            <a:extLst>
              <a:ext uri="{FF2B5EF4-FFF2-40B4-BE49-F238E27FC236}">
                <a16:creationId xmlns:a16="http://schemas.microsoft.com/office/drawing/2014/main" id="{00000000-0008-0000-0000-0000C8010000}"/>
              </a:ext>
            </a:extLst>
          </xdr:cNvPr>
          <xdr:cNvSpPr/>
        </xdr:nvSpPr>
        <xdr:spPr>
          <a:xfrm>
            <a:off x="381000" y="28860750"/>
            <a:ext cx="1337310" cy="673826"/>
          </a:xfrm>
          <a:custGeom>
            <a:avLst/>
            <a:gdLst>
              <a:gd name="connsiteX0" fmla="*/ 0 w 1337310"/>
              <a:gd name="connsiteY0" fmla="*/ 396240 h 681446"/>
              <a:gd name="connsiteX1" fmla="*/ 762000 w 1337310"/>
              <a:gd name="connsiteY1" fmla="*/ 666750 h 681446"/>
              <a:gd name="connsiteX2" fmla="*/ 1337310 w 1337310"/>
              <a:gd name="connsiteY2" fmla="*/ 0 h 68144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37310" h="681446">
                <a:moveTo>
                  <a:pt x="0" y="396240"/>
                </a:moveTo>
                <a:cubicBezTo>
                  <a:pt x="269557" y="564515"/>
                  <a:pt x="539115" y="732790"/>
                  <a:pt x="762000" y="666750"/>
                </a:cubicBezTo>
                <a:cubicBezTo>
                  <a:pt x="984885" y="600710"/>
                  <a:pt x="1161097" y="300355"/>
                  <a:pt x="1337310" y="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57" name="Freeform 456">
            <a:extLst>
              <a:ext uri="{FF2B5EF4-FFF2-40B4-BE49-F238E27FC236}">
                <a16:creationId xmlns:a16="http://schemas.microsoft.com/office/drawing/2014/main" id="{00000000-0008-0000-0000-0000C9010000}"/>
              </a:ext>
            </a:extLst>
          </xdr:cNvPr>
          <xdr:cNvSpPr/>
        </xdr:nvSpPr>
        <xdr:spPr>
          <a:xfrm>
            <a:off x="7056120" y="28856940"/>
            <a:ext cx="1329690" cy="664463"/>
          </a:xfrm>
          <a:custGeom>
            <a:avLst/>
            <a:gdLst>
              <a:gd name="connsiteX0" fmla="*/ 0 w 1329690"/>
              <a:gd name="connsiteY0" fmla="*/ 0 h 672083"/>
              <a:gd name="connsiteX1" fmla="*/ 598170 w 1329690"/>
              <a:gd name="connsiteY1" fmla="*/ 662940 h 672083"/>
              <a:gd name="connsiteX2" fmla="*/ 1329690 w 1329690"/>
              <a:gd name="connsiteY2" fmla="*/ 403860 h 672083"/>
              <a:gd name="connsiteX3" fmla="*/ 1329690 w 1329690"/>
              <a:gd name="connsiteY3" fmla="*/ 403860 h 67208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329690" h="672083">
                <a:moveTo>
                  <a:pt x="0" y="0"/>
                </a:moveTo>
                <a:cubicBezTo>
                  <a:pt x="188277" y="297815"/>
                  <a:pt x="376555" y="595630"/>
                  <a:pt x="598170" y="662940"/>
                </a:cubicBezTo>
                <a:cubicBezTo>
                  <a:pt x="819785" y="730250"/>
                  <a:pt x="1329690" y="403860"/>
                  <a:pt x="1329690" y="403860"/>
                </a:cubicBezTo>
                <a:lnTo>
                  <a:pt x="1329690" y="403860"/>
                </a:ln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58" name="Straight Connector 457">
            <a:extLst>
              <a:ext uri="{FF2B5EF4-FFF2-40B4-BE49-F238E27FC236}">
                <a16:creationId xmlns:a16="http://schemas.microsoft.com/office/drawing/2014/main" id="{00000000-0008-0000-0000-0000CA010000}"/>
              </a:ext>
            </a:extLst>
          </xdr:cNvPr>
          <xdr:cNvCxnSpPr/>
        </xdr:nvCxnSpPr>
        <xdr:spPr>
          <a:xfrm>
            <a:off x="384810" y="3056001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9" name="Straight Connector 458">
            <a:extLst>
              <a:ext uri="{FF2B5EF4-FFF2-40B4-BE49-F238E27FC236}">
                <a16:creationId xmlns:a16="http://schemas.microsoft.com/office/drawing/2014/main" id="{00000000-0008-0000-0000-0000CB010000}"/>
              </a:ext>
            </a:extLst>
          </xdr:cNvPr>
          <xdr:cNvCxnSpPr/>
        </xdr:nvCxnSpPr>
        <xdr:spPr>
          <a:xfrm>
            <a:off x="331470" y="30685740"/>
            <a:ext cx="8153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0" name="Straight Connector 459">
            <a:extLst>
              <a:ext uri="{FF2B5EF4-FFF2-40B4-BE49-F238E27FC236}">
                <a16:creationId xmlns:a16="http://schemas.microsoft.com/office/drawing/2014/main" id="{00000000-0008-0000-0000-0000CC010000}"/>
              </a:ext>
            </a:extLst>
          </xdr:cNvPr>
          <xdr:cNvCxnSpPr/>
        </xdr:nvCxnSpPr>
        <xdr:spPr>
          <a:xfrm flipH="1">
            <a:off x="350520" y="3065526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1" name="Straight Connector 460">
            <a:extLst>
              <a:ext uri="{FF2B5EF4-FFF2-40B4-BE49-F238E27FC236}">
                <a16:creationId xmlns:a16="http://schemas.microsoft.com/office/drawing/2014/main" id="{00000000-0008-0000-0000-0000CD010000}"/>
              </a:ext>
            </a:extLst>
          </xdr:cNvPr>
          <xdr:cNvCxnSpPr/>
        </xdr:nvCxnSpPr>
        <xdr:spPr>
          <a:xfrm>
            <a:off x="1051560" y="30556200"/>
            <a:ext cx="0" cy="190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2" name="Straight Connector 461">
            <a:extLst>
              <a:ext uri="{FF2B5EF4-FFF2-40B4-BE49-F238E27FC236}">
                <a16:creationId xmlns:a16="http://schemas.microsoft.com/office/drawing/2014/main" id="{00000000-0008-0000-0000-0000CE010000}"/>
              </a:ext>
            </a:extLst>
          </xdr:cNvPr>
          <xdr:cNvCxnSpPr/>
        </xdr:nvCxnSpPr>
        <xdr:spPr>
          <a:xfrm flipH="1">
            <a:off x="1017270" y="3065907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3" name="Straight Connector 462">
            <a:extLst>
              <a:ext uri="{FF2B5EF4-FFF2-40B4-BE49-F238E27FC236}">
                <a16:creationId xmlns:a16="http://schemas.microsoft.com/office/drawing/2014/main" id="{00000000-0008-0000-0000-0000CF010000}"/>
              </a:ext>
            </a:extLst>
          </xdr:cNvPr>
          <xdr:cNvCxnSpPr/>
        </xdr:nvCxnSpPr>
        <xdr:spPr>
          <a:xfrm>
            <a:off x="1664970" y="3068574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4" name="Straight Connector 463">
            <a:extLst>
              <a:ext uri="{FF2B5EF4-FFF2-40B4-BE49-F238E27FC236}">
                <a16:creationId xmlns:a16="http://schemas.microsoft.com/office/drawing/2014/main" id="{00000000-0008-0000-0000-0000D0010000}"/>
              </a:ext>
            </a:extLst>
          </xdr:cNvPr>
          <xdr:cNvCxnSpPr/>
        </xdr:nvCxnSpPr>
        <xdr:spPr>
          <a:xfrm flipH="1">
            <a:off x="1684020" y="3065526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5" name="Straight Connector 464">
            <a:extLst>
              <a:ext uri="{FF2B5EF4-FFF2-40B4-BE49-F238E27FC236}">
                <a16:creationId xmlns:a16="http://schemas.microsoft.com/office/drawing/2014/main" id="{00000000-0008-0000-0000-0000D1010000}"/>
              </a:ext>
            </a:extLst>
          </xdr:cNvPr>
          <xdr:cNvCxnSpPr/>
        </xdr:nvCxnSpPr>
        <xdr:spPr>
          <a:xfrm flipH="1">
            <a:off x="2350770" y="3065907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6" name="Straight Connector 465">
            <a:extLst>
              <a:ext uri="{FF2B5EF4-FFF2-40B4-BE49-F238E27FC236}">
                <a16:creationId xmlns:a16="http://schemas.microsoft.com/office/drawing/2014/main" id="{00000000-0008-0000-0000-0000D2010000}"/>
              </a:ext>
            </a:extLst>
          </xdr:cNvPr>
          <xdr:cNvCxnSpPr/>
        </xdr:nvCxnSpPr>
        <xdr:spPr>
          <a:xfrm>
            <a:off x="1714500" y="3056382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7" name="Straight Connector 466">
            <a:extLst>
              <a:ext uri="{FF2B5EF4-FFF2-40B4-BE49-F238E27FC236}">
                <a16:creationId xmlns:a16="http://schemas.microsoft.com/office/drawing/2014/main" id="{00000000-0008-0000-0000-0000D3010000}"/>
              </a:ext>
            </a:extLst>
          </xdr:cNvPr>
          <xdr:cNvCxnSpPr/>
        </xdr:nvCxnSpPr>
        <xdr:spPr>
          <a:xfrm>
            <a:off x="2385060" y="3055620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8" name="Straight Connector 467">
            <a:extLst>
              <a:ext uri="{FF2B5EF4-FFF2-40B4-BE49-F238E27FC236}">
                <a16:creationId xmlns:a16="http://schemas.microsoft.com/office/drawing/2014/main" id="{00000000-0008-0000-0000-0000D4010000}"/>
              </a:ext>
            </a:extLst>
          </xdr:cNvPr>
          <xdr:cNvCxnSpPr/>
        </xdr:nvCxnSpPr>
        <xdr:spPr>
          <a:xfrm>
            <a:off x="3044190" y="2964180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9" name="Straight Connector 468">
            <a:extLst>
              <a:ext uri="{FF2B5EF4-FFF2-40B4-BE49-F238E27FC236}">
                <a16:creationId xmlns:a16="http://schemas.microsoft.com/office/drawing/2014/main" id="{00000000-0008-0000-0000-0000D5010000}"/>
              </a:ext>
            </a:extLst>
          </xdr:cNvPr>
          <xdr:cNvCxnSpPr/>
        </xdr:nvCxnSpPr>
        <xdr:spPr>
          <a:xfrm flipV="1">
            <a:off x="4377690" y="29641800"/>
            <a:ext cx="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0" name="Straight Connector 469">
            <a:extLst>
              <a:ext uri="{FF2B5EF4-FFF2-40B4-BE49-F238E27FC236}">
                <a16:creationId xmlns:a16="http://schemas.microsoft.com/office/drawing/2014/main" id="{00000000-0008-0000-0000-0000D6010000}"/>
              </a:ext>
            </a:extLst>
          </xdr:cNvPr>
          <xdr:cNvCxnSpPr/>
        </xdr:nvCxnSpPr>
        <xdr:spPr>
          <a:xfrm flipV="1">
            <a:off x="3733800" y="2965704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71" name="Freeform 470">
            <a:extLst>
              <a:ext uri="{FF2B5EF4-FFF2-40B4-BE49-F238E27FC236}">
                <a16:creationId xmlns:a16="http://schemas.microsoft.com/office/drawing/2014/main" id="{00000000-0008-0000-0000-0000D7010000}"/>
              </a:ext>
            </a:extLst>
          </xdr:cNvPr>
          <xdr:cNvSpPr/>
        </xdr:nvSpPr>
        <xdr:spPr>
          <a:xfrm>
            <a:off x="1722120" y="28860750"/>
            <a:ext cx="1329690" cy="655320"/>
          </a:xfrm>
          <a:custGeom>
            <a:avLst/>
            <a:gdLst>
              <a:gd name="connsiteX0" fmla="*/ 0 w 1329690"/>
              <a:gd name="connsiteY0" fmla="*/ 0 h 662940"/>
              <a:gd name="connsiteX1" fmla="*/ 666750 w 1329690"/>
              <a:gd name="connsiteY1" fmla="*/ 662940 h 662940"/>
              <a:gd name="connsiteX2" fmla="*/ 1329690 w 1329690"/>
              <a:gd name="connsiteY2" fmla="*/ 3810 h 662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29690" h="662940">
                <a:moveTo>
                  <a:pt x="0" y="0"/>
                </a:moveTo>
                <a:cubicBezTo>
                  <a:pt x="222567" y="331152"/>
                  <a:pt x="445135" y="662305"/>
                  <a:pt x="666750" y="662940"/>
                </a:cubicBezTo>
                <a:cubicBezTo>
                  <a:pt x="888365" y="663575"/>
                  <a:pt x="1109027" y="333692"/>
                  <a:pt x="1329690" y="381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72" name="Freeform 471">
            <a:extLst>
              <a:ext uri="{FF2B5EF4-FFF2-40B4-BE49-F238E27FC236}">
                <a16:creationId xmlns:a16="http://schemas.microsoft.com/office/drawing/2014/main" id="{00000000-0008-0000-0000-0000D8010000}"/>
              </a:ext>
            </a:extLst>
          </xdr:cNvPr>
          <xdr:cNvSpPr/>
        </xdr:nvSpPr>
        <xdr:spPr>
          <a:xfrm>
            <a:off x="3048000" y="28872180"/>
            <a:ext cx="1329690" cy="655320"/>
          </a:xfrm>
          <a:custGeom>
            <a:avLst/>
            <a:gdLst>
              <a:gd name="connsiteX0" fmla="*/ 0 w 1329690"/>
              <a:gd name="connsiteY0" fmla="*/ 0 h 662940"/>
              <a:gd name="connsiteX1" fmla="*/ 666750 w 1329690"/>
              <a:gd name="connsiteY1" fmla="*/ 662940 h 662940"/>
              <a:gd name="connsiteX2" fmla="*/ 1329690 w 1329690"/>
              <a:gd name="connsiteY2" fmla="*/ 3810 h 662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29690" h="662940">
                <a:moveTo>
                  <a:pt x="0" y="0"/>
                </a:moveTo>
                <a:cubicBezTo>
                  <a:pt x="222567" y="331152"/>
                  <a:pt x="445135" y="662305"/>
                  <a:pt x="666750" y="662940"/>
                </a:cubicBezTo>
                <a:cubicBezTo>
                  <a:pt x="888365" y="663575"/>
                  <a:pt x="1109027" y="333692"/>
                  <a:pt x="1329690" y="381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73" name="Straight Connector 472">
            <a:extLst>
              <a:ext uri="{FF2B5EF4-FFF2-40B4-BE49-F238E27FC236}">
                <a16:creationId xmlns:a16="http://schemas.microsoft.com/office/drawing/2014/main" id="{00000000-0008-0000-0000-0000D9010000}"/>
              </a:ext>
            </a:extLst>
          </xdr:cNvPr>
          <xdr:cNvCxnSpPr/>
        </xdr:nvCxnSpPr>
        <xdr:spPr>
          <a:xfrm>
            <a:off x="4377690" y="2963799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4" name="Straight Connector 473">
            <a:extLst>
              <a:ext uri="{FF2B5EF4-FFF2-40B4-BE49-F238E27FC236}">
                <a16:creationId xmlns:a16="http://schemas.microsoft.com/office/drawing/2014/main" id="{00000000-0008-0000-0000-0000DA010000}"/>
              </a:ext>
            </a:extLst>
          </xdr:cNvPr>
          <xdr:cNvCxnSpPr/>
        </xdr:nvCxnSpPr>
        <xdr:spPr>
          <a:xfrm flipV="1">
            <a:off x="5711190" y="29637990"/>
            <a:ext cx="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5" name="Straight Connector 474">
            <a:extLst>
              <a:ext uri="{FF2B5EF4-FFF2-40B4-BE49-F238E27FC236}">
                <a16:creationId xmlns:a16="http://schemas.microsoft.com/office/drawing/2014/main" id="{00000000-0008-0000-0000-0000DB010000}"/>
              </a:ext>
            </a:extLst>
          </xdr:cNvPr>
          <xdr:cNvCxnSpPr/>
        </xdr:nvCxnSpPr>
        <xdr:spPr>
          <a:xfrm flipV="1">
            <a:off x="5067300" y="2965323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6" name="Straight Connector 475">
            <a:extLst>
              <a:ext uri="{FF2B5EF4-FFF2-40B4-BE49-F238E27FC236}">
                <a16:creationId xmlns:a16="http://schemas.microsoft.com/office/drawing/2014/main" id="{00000000-0008-0000-0000-0000DC010000}"/>
              </a:ext>
            </a:extLst>
          </xdr:cNvPr>
          <xdr:cNvCxnSpPr/>
        </xdr:nvCxnSpPr>
        <xdr:spPr>
          <a:xfrm>
            <a:off x="2998470" y="3068574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7" name="Straight Connector 476">
            <a:extLst>
              <a:ext uri="{FF2B5EF4-FFF2-40B4-BE49-F238E27FC236}">
                <a16:creationId xmlns:a16="http://schemas.microsoft.com/office/drawing/2014/main" id="{00000000-0008-0000-0000-0000DD010000}"/>
              </a:ext>
            </a:extLst>
          </xdr:cNvPr>
          <xdr:cNvCxnSpPr/>
        </xdr:nvCxnSpPr>
        <xdr:spPr>
          <a:xfrm flipH="1">
            <a:off x="3017520" y="3065526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8" name="Straight Connector 477">
            <a:extLst>
              <a:ext uri="{FF2B5EF4-FFF2-40B4-BE49-F238E27FC236}">
                <a16:creationId xmlns:a16="http://schemas.microsoft.com/office/drawing/2014/main" id="{00000000-0008-0000-0000-0000DE010000}"/>
              </a:ext>
            </a:extLst>
          </xdr:cNvPr>
          <xdr:cNvCxnSpPr/>
        </xdr:nvCxnSpPr>
        <xdr:spPr>
          <a:xfrm flipH="1">
            <a:off x="3684270" y="3065907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9" name="Straight Connector 478">
            <a:extLst>
              <a:ext uri="{FF2B5EF4-FFF2-40B4-BE49-F238E27FC236}">
                <a16:creationId xmlns:a16="http://schemas.microsoft.com/office/drawing/2014/main" id="{00000000-0008-0000-0000-0000DF010000}"/>
              </a:ext>
            </a:extLst>
          </xdr:cNvPr>
          <xdr:cNvCxnSpPr/>
        </xdr:nvCxnSpPr>
        <xdr:spPr>
          <a:xfrm>
            <a:off x="3048000" y="3056382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0" name="Straight Connector 479">
            <a:extLst>
              <a:ext uri="{FF2B5EF4-FFF2-40B4-BE49-F238E27FC236}">
                <a16:creationId xmlns:a16="http://schemas.microsoft.com/office/drawing/2014/main" id="{00000000-0008-0000-0000-0000E0010000}"/>
              </a:ext>
            </a:extLst>
          </xdr:cNvPr>
          <xdr:cNvCxnSpPr/>
        </xdr:nvCxnSpPr>
        <xdr:spPr>
          <a:xfrm>
            <a:off x="3718560" y="3055620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1" name="Straight Connector 480">
            <a:extLst>
              <a:ext uri="{FF2B5EF4-FFF2-40B4-BE49-F238E27FC236}">
                <a16:creationId xmlns:a16="http://schemas.microsoft.com/office/drawing/2014/main" id="{00000000-0008-0000-0000-0000E1010000}"/>
              </a:ext>
            </a:extLst>
          </xdr:cNvPr>
          <xdr:cNvCxnSpPr/>
        </xdr:nvCxnSpPr>
        <xdr:spPr>
          <a:xfrm>
            <a:off x="4331970" y="3068574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2" name="Straight Connector 481">
            <a:extLst>
              <a:ext uri="{FF2B5EF4-FFF2-40B4-BE49-F238E27FC236}">
                <a16:creationId xmlns:a16="http://schemas.microsoft.com/office/drawing/2014/main" id="{00000000-0008-0000-0000-0000E2010000}"/>
              </a:ext>
            </a:extLst>
          </xdr:cNvPr>
          <xdr:cNvCxnSpPr/>
        </xdr:nvCxnSpPr>
        <xdr:spPr>
          <a:xfrm flipH="1">
            <a:off x="4351020" y="3065526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3" name="Straight Connector 482">
            <a:extLst>
              <a:ext uri="{FF2B5EF4-FFF2-40B4-BE49-F238E27FC236}">
                <a16:creationId xmlns:a16="http://schemas.microsoft.com/office/drawing/2014/main" id="{00000000-0008-0000-0000-0000E3010000}"/>
              </a:ext>
            </a:extLst>
          </xdr:cNvPr>
          <xdr:cNvCxnSpPr/>
        </xdr:nvCxnSpPr>
        <xdr:spPr>
          <a:xfrm flipH="1">
            <a:off x="5017770" y="3065907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4" name="Straight Connector 483">
            <a:extLst>
              <a:ext uri="{FF2B5EF4-FFF2-40B4-BE49-F238E27FC236}">
                <a16:creationId xmlns:a16="http://schemas.microsoft.com/office/drawing/2014/main" id="{00000000-0008-0000-0000-0000E4010000}"/>
              </a:ext>
            </a:extLst>
          </xdr:cNvPr>
          <xdr:cNvCxnSpPr/>
        </xdr:nvCxnSpPr>
        <xdr:spPr>
          <a:xfrm>
            <a:off x="4381500" y="3056382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5" name="Straight Connector 484">
            <a:extLst>
              <a:ext uri="{FF2B5EF4-FFF2-40B4-BE49-F238E27FC236}">
                <a16:creationId xmlns:a16="http://schemas.microsoft.com/office/drawing/2014/main" id="{00000000-0008-0000-0000-0000E5010000}"/>
              </a:ext>
            </a:extLst>
          </xdr:cNvPr>
          <xdr:cNvCxnSpPr/>
        </xdr:nvCxnSpPr>
        <xdr:spPr>
          <a:xfrm>
            <a:off x="5052060" y="3055620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6" name="Straight Connector 485">
            <a:extLst>
              <a:ext uri="{FF2B5EF4-FFF2-40B4-BE49-F238E27FC236}">
                <a16:creationId xmlns:a16="http://schemas.microsoft.com/office/drawing/2014/main" id="{00000000-0008-0000-0000-0000E6010000}"/>
              </a:ext>
            </a:extLst>
          </xdr:cNvPr>
          <xdr:cNvCxnSpPr/>
        </xdr:nvCxnSpPr>
        <xdr:spPr>
          <a:xfrm flipV="1">
            <a:off x="1055370" y="2925699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7" name="Straight Connector 486">
            <a:extLst>
              <a:ext uri="{FF2B5EF4-FFF2-40B4-BE49-F238E27FC236}">
                <a16:creationId xmlns:a16="http://schemas.microsoft.com/office/drawing/2014/main" id="{00000000-0008-0000-0000-0000E7010000}"/>
              </a:ext>
            </a:extLst>
          </xdr:cNvPr>
          <xdr:cNvCxnSpPr/>
        </xdr:nvCxnSpPr>
        <xdr:spPr>
          <a:xfrm flipV="1">
            <a:off x="2392680" y="29253180"/>
            <a:ext cx="0" cy="26289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8" name="Straight Connector 487">
            <a:extLst>
              <a:ext uri="{FF2B5EF4-FFF2-40B4-BE49-F238E27FC236}">
                <a16:creationId xmlns:a16="http://schemas.microsoft.com/office/drawing/2014/main" id="{00000000-0008-0000-0000-0000E8010000}"/>
              </a:ext>
            </a:extLst>
          </xdr:cNvPr>
          <xdr:cNvCxnSpPr/>
        </xdr:nvCxnSpPr>
        <xdr:spPr>
          <a:xfrm flipV="1">
            <a:off x="3733800" y="2925699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9" name="Straight Connector 488">
            <a:extLst>
              <a:ext uri="{FF2B5EF4-FFF2-40B4-BE49-F238E27FC236}">
                <a16:creationId xmlns:a16="http://schemas.microsoft.com/office/drawing/2014/main" id="{00000000-0008-0000-0000-0000E9010000}"/>
              </a:ext>
            </a:extLst>
          </xdr:cNvPr>
          <xdr:cNvCxnSpPr/>
        </xdr:nvCxnSpPr>
        <xdr:spPr>
          <a:xfrm flipV="1">
            <a:off x="5071110" y="2924937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0" name="Straight Connector 489">
            <a:extLst>
              <a:ext uri="{FF2B5EF4-FFF2-40B4-BE49-F238E27FC236}">
                <a16:creationId xmlns:a16="http://schemas.microsoft.com/office/drawing/2014/main" id="{00000000-0008-0000-0000-0000EA010000}"/>
              </a:ext>
            </a:extLst>
          </xdr:cNvPr>
          <xdr:cNvCxnSpPr/>
        </xdr:nvCxnSpPr>
        <xdr:spPr>
          <a:xfrm>
            <a:off x="5715000" y="2964561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1" name="Straight Connector 490">
            <a:extLst>
              <a:ext uri="{FF2B5EF4-FFF2-40B4-BE49-F238E27FC236}">
                <a16:creationId xmlns:a16="http://schemas.microsoft.com/office/drawing/2014/main" id="{00000000-0008-0000-0000-0000EB010000}"/>
              </a:ext>
            </a:extLst>
          </xdr:cNvPr>
          <xdr:cNvCxnSpPr/>
        </xdr:nvCxnSpPr>
        <xdr:spPr>
          <a:xfrm flipV="1">
            <a:off x="7048500" y="29641800"/>
            <a:ext cx="0" cy="79629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2" name="Straight Connector 491">
            <a:extLst>
              <a:ext uri="{FF2B5EF4-FFF2-40B4-BE49-F238E27FC236}">
                <a16:creationId xmlns:a16="http://schemas.microsoft.com/office/drawing/2014/main" id="{00000000-0008-0000-0000-0000EC010000}"/>
              </a:ext>
            </a:extLst>
          </xdr:cNvPr>
          <xdr:cNvCxnSpPr/>
        </xdr:nvCxnSpPr>
        <xdr:spPr>
          <a:xfrm flipV="1">
            <a:off x="6404610" y="2966085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3" name="Straight Connector 492">
            <a:extLst>
              <a:ext uri="{FF2B5EF4-FFF2-40B4-BE49-F238E27FC236}">
                <a16:creationId xmlns:a16="http://schemas.microsoft.com/office/drawing/2014/main" id="{00000000-0008-0000-0000-0000ED010000}"/>
              </a:ext>
            </a:extLst>
          </xdr:cNvPr>
          <xdr:cNvCxnSpPr/>
        </xdr:nvCxnSpPr>
        <xdr:spPr>
          <a:xfrm flipV="1">
            <a:off x="6408420" y="29256990"/>
            <a:ext cx="0" cy="27051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94" name="Freeform 493">
            <a:extLst>
              <a:ext uri="{FF2B5EF4-FFF2-40B4-BE49-F238E27FC236}">
                <a16:creationId xmlns:a16="http://schemas.microsoft.com/office/drawing/2014/main" id="{00000000-0008-0000-0000-0000EE010000}"/>
              </a:ext>
            </a:extLst>
          </xdr:cNvPr>
          <xdr:cNvSpPr/>
        </xdr:nvSpPr>
        <xdr:spPr>
          <a:xfrm>
            <a:off x="4381500" y="28872180"/>
            <a:ext cx="1329690" cy="655320"/>
          </a:xfrm>
          <a:custGeom>
            <a:avLst/>
            <a:gdLst>
              <a:gd name="connsiteX0" fmla="*/ 0 w 1329690"/>
              <a:gd name="connsiteY0" fmla="*/ 0 h 662940"/>
              <a:gd name="connsiteX1" fmla="*/ 666750 w 1329690"/>
              <a:gd name="connsiteY1" fmla="*/ 662940 h 662940"/>
              <a:gd name="connsiteX2" fmla="*/ 1329690 w 1329690"/>
              <a:gd name="connsiteY2" fmla="*/ 3810 h 662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29690" h="662940">
                <a:moveTo>
                  <a:pt x="0" y="0"/>
                </a:moveTo>
                <a:cubicBezTo>
                  <a:pt x="222567" y="331152"/>
                  <a:pt x="445135" y="662305"/>
                  <a:pt x="666750" y="662940"/>
                </a:cubicBezTo>
                <a:cubicBezTo>
                  <a:pt x="888365" y="663575"/>
                  <a:pt x="1109027" y="333692"/>
                  <a:pt x="1329690" y="381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96" name="Freeform 495">
            <a:extLst>
              <a:ext uri="{FF2B5EF4-FFF2-40B4-BE49-F238E27FC236}">
                <a16:creationId xmlns:a16="http://schemas.microsoft.com/office/drawing/2014/main" id="{00000000-0008-0000-0000-0000F0010000}"/>
              </a:ext>
            </a:extLst>
          </xdr:cNvPr>
          <xdr:cNvSpPr/>
        </xdr:nvSpPr>
        <xdr:spPr>
          <a:xfrm>
            <a:off x="5715000" y="28864560"/>
            <a:ext cx="1329690" cy="655320"/>
          </a:xfrm>
          <a:custGeom>
            <a:avLst/>
            <a:gdLst>
              <a:gd name="connsiteX0" fmla="*/ 0 w 1329690"/>
              <a:gd name="connsiteY0" fmla="*/ 0 h 662940"/>
              <a:gd name="connsiteX1" fmla="*/ 666750 w 1329690"/>
              <a:gd name="connsiteY1" fmla="*/ 662940 h 662940"/>
              <a:gd name="connsiteX2" fmla="*/ 1329690 w 1329690"/>
              <a:gd name="connsiteY2" fmla="*/ 3810 h 6629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29690" h="662940">
                <a:moveTo>
                  <a:pt x="0" y="0"/>
                </a:moveTo>
                <a:cubicBezTo>
                  <a:pt x="222567" y="331152"/>
                  <a:pt x="445135" y="662305"/>
                  <a:pt x="666750" y="662940"/>
                </a:cubicBezTo>
                <a:cubicBezTo>
                  <a:pt x="888365" y="663575"/>
                  <a:pt x="1109027" y="333692"/>
                  <a:pt x="1329690" y="3810"/>
                </a:cubicBezTo>
              </a:path>
            </a:pathLst>
          </a:custGeom>
          <a:noFill/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97" name="Straight Connector 496">
            <a:extLst>
              <a:ext uri="{FF2B5EF4-FFF2-40B4-BE49-F238E27FC236}">
                <a16:creationId xmlns:a16="http://schemas.microsoft.com/office/drawing/2014/main" id="{00000000-0008-0000-0000-0000F1010000}"/>
              </a:ext>
            </a:extLst>
          </xdr:cNvPr>
          <xdr:cNvCxnSpPr/>
        </xdr:nvCxnSpPr>
        <xdr:spPr>
          <a:xfrm>
            <a:off x="7044690" y="29641800"/>
            <a:ext cx="1341120" cy="79248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8" name="Straight Connector 497">
            <a:extLst>
              <a:ext uri="{FF2B5EF4-FFF2-40B4-BE49-F238E27FC236}">
                <a16:creationId xmlns:a16="http://schemas.microsoft.com/office/drawing/2014/main" id="{00000000-0008-0000-0000-0000F2010000}"/>
              </a:ext>
            </a:extLst>
          </xdr:cNvPr>
          <xdr:cNvCxnSpPr/>
        </xdr:nvCxnSpPr>
        <xdr:spPr>
          <a:xfrm flipV="1">
            <a:off x="8378190" y="3004566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9" name="Straight Connector 498">
            <a:extLst>
              <a:ext uri="{FF2B5EF4-FFF2-40B4-BE49-F238E27FC236}">
                <a16:creationId xmlns:a16="http://schemas.microsoft.com/office/drawing/2014/main" id="{00000000-0008-0000-0000-0000F3010000}"/>
              </a:ext>
            </a:extLst>
          </xdr:cNvPr>
          <xdr:cNvCxnSpPr/>
        </xdr:nvCxnSpPr>
        <xdr:spPr>
          <a:xfrm flipV="1">
            <a:off x="7734300" y="29657040"/>
            <a:ext cx="0" cy="38862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0" name="Straight Connector 499">
            <a:extLst>
              <a:ext uri="{FF2B5EF4-FFF2-40B4-BE49-F238E27FC236}">
                <a16:creationId xmlns:a16="http://schemas.microsoft.com/office/drawing/2014/main" id="{00000000-0008-0000-0000-0000F4010000}"/>
              </a:ext>
            </a:extLst>
          </xdr:cNvPr>
          <xdr:cNvCxnSpPr/>
        </xdr:nvCxnSpPr>
        <xdr:spPr>
          <a:xfrm flipV="1">
            <a:off x="7738110" y="29249370"/>
            <a:ext cx="0" cy="262890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1" name="Straight Connector 500">
            <a:extLst>
              <a:ext uri="{FF2B5EF4-FFF2-40B4-BE49-F238E27FC236}">
                <a16:creationId xmlns:a16="http://schemas.microsoft.com/office/drawing/2014/main" id="{00000000-0008-0000-0000-0000F5010000}"/>
              </a:ext>
            </a:extLst>
          </xdr:cNvPr>
          <xdr:cNvCxnSpPr/>
        </xdr:nvCxnSpPr>
        <xdr:spPr>
          <a:xfrm>
            <a:off x="5665470" y="3068574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2" name="Straight Connector 501">
            <a:extLst>
              <a:ext uri="{FF2B5EF4-FFF2-40B4-BE49-F238E27FC236}">
                <a16:creationId xmlns:a16="http://schemas.microsoft.com/office/drawing/2014/main" id="{00000000-0008-0000-0000-0000F6010000}"/>
              </a:ext>
            </a:extLst>
          </xdr:cNvPr>
          <xdr:cNvCxnSpPr/>
        </xdr:nvCxnSpPr>
        <xdr:spPr>
          <a:xfrm flipH="1">
            <a:off x="5684520" y="3065526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3" name="Straight Connector 502">
            <a:extLst>
              <a:ext uri="{FF2B5EF4-FFF2-40B4-BE49-F238E27FC236}">
                <a16:creationId xmlns:a16="http://schemas.microsoft.com/office/drawing/2014/main" id="{00000000-0008-0000-0000-0000F7010000}"/>
              </a:ext>
            </a:extLst>
          </xdr:cNvPr>
          <xdr:cNvCxnSpPr/>
        </xdr:nvCxnSpPr>
        <xdr:spPr>
          <a:xfrm flipH="1">
            <a:off x="6351270" y="3065907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4" name="Straight Connector 503">
            <a:extLst>
              <a:ext uri="{FF2B5EF4-FFF2-40B4-BE49-F238E27FC236}">
                <a16:creationId xmlns:a16="http://schemas.microsoft.com/office/drawing/2014/main" id="{00000000-0008-0000-0000-0000F8010000}"/>
              </a:ext>
            </a:extLst>
          </xdr:cNvPr>
          <xdr:cNvCxnSpPr/>
        </xdr:nvCxnSpPr>
        <xdr:spPr>
          <a:xfrm>
            <a:off x="5715000" y="3056382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5" name="Straight Connector 504">
            <a:extLst>
              <a:ext uri="{FF2B5EF4-FFF2-40B4-BE49-F238E27FC236}">
                <a16:creationId xmlns:a16="http://schemas.microsoft.com/office/drawing/2014/main" id="{00000000-0008-0000-0000-0000F9010000}"/>
              </a:ext>
            </a:extLst>
          </xdr:cNvPr>
          <xdr:cNvCxnSpPr/>
        </xdr:nvCxnSpPr>
        <xdr:spPr>
          <a:xfrm>
            <a:off x="6385560" y="3055620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6" name="Straight Connector 505">
            <a:extLst>
              <a:ext uri="{FF2B5EF4-FFF2-40B4-BE49-F238E27FC236}">
                <a16:creationId xmlns:a16="http://schemas.microsoft.com/office/drawing/2014/main" id="{00000000-0008-0000-0000-0000FA010000}"/>
              </a:ext>
            </a:extLst>
          </xdr:cNvPr>
          <xdr:cNvCxnSpPr/>
        </xdr:nvCxnSpPr>
        <xdr:spPr>
          <a:xfrm>
            <a:off x="6998970" y="30685740"/>
            <a:ext cx="77724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7" name="Straight Connector 506">
            <a:extLst>
              <a:ext uri="{FF2B5EF4-FFF2-40B4-BE49-F238E27FC236}">
                <a16:creationId xmlns:a16="http://schemas.microsoft.com/office/drawing/2014/main" id="{00000000-0008-0000-0000-0000FB010000}"/>
              </a:ext>
            </a:extLst>
          </xdr:cNvPr>
          <xdr:cNvCxnSpPr/>
        </xdr:nvCxnSpPr>
        <xdr:spPr>
          <a:xfrm flipH="1">
            <a:off x="7018020" y="3065526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8" name="Straight Connector 507">
            <a:extLst>
              <a:ext uri="{FF2B5EF4-FFF2-40B4-BE49-F238E27FC236}">
                <a16:creationId xmlns:a16="http://schemas.microsoft.com/office/drawing/2014/main" id="{00000000-0008-0000-0000-0000FC010000}"/>
              </a:ext>
            </a:extLst>
          </xdr:cNvPr>
          <xdr:cNvCxnSpPr/>
        </xdr:nvCxnSpPr>
        <xdr:spPr>
          <a:xfrm flipH="1">
            <a:off x="7684770" y="30659070"/>
            <a:ext cx="68580" cy="6477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9" name="Straight Connector 508">
            <a:extLst>
              <a:ext uri="{FF2B5EF4-FFF2-40B4-BE49-F238E27FC236}">
                <a16:creationId xmlns:a16="http://schemas.microsoft.com/office/drawing/2014/main" id="{00000000-0008-0000-0000-0000FD010000}"/>
              </a:ext>
            </a:extLst>
          </xdr:cNvPr>
          <xdr:cNvCxnSpPr/>
        </xdr:nvCxnSpPr>
        <xdr:spPr>
          <a:xfrm>
            <a:off x="7048500" y="3056382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0" name="Straight Connector 509">
            <a:extLst>
              <a:ext uri="{FF2B5EF4-FFF2-40B4-BE49-F238E27FC236}">
                <a16:creationId xmlns:a16="http://schemas.microsoft.com/office/drawing/2014/main" id="{00000000-0008-0000-0000-0000FE010000}"/>
              </a:ext>
            </a:extLst>
          </xdr:cNvPr>
          <xdr:cNvCxnSpPr/>
        </xdr:nvCxnSpPr>
        <xdr:spPr>
          <a:xfrm>
            <a:off x="7719060" y="30556200"/>
            <a:ext cx="0" cy="1828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1" name="Straight Connector 550">
            <a:extLst>
              <a:ext uri="{FF2B5EF4-FFF2-40B4-BE49-F238E27FC236}">
                <a16:creationId xmlns:a16="http://schemas.microsoft.com/office/drawing/2014/main" id="{00000000-0008-0000-0000-000027020000}"/>
              </a:ext>
            </a:extLst>
          </xdr:cNvPr>
          <xdr:cNvCxnSpPr/>
        </xdr:nvCxnSpPr>
        <xdr:spPr>
          <a:xfrm>
            <a:off x="8385810" y="28506420"/>
            <a:ext cx="0" cy="70485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3" name="Straight Connector 552">
            <a:extLst>
              <a:ext uri="{FF2B5EF4-FFF2-40B4-BE49-F238E27FC236}">
                <a16:creationId xmlns:a16="http://schemas.microsoft.com/office/drawing/2014/main" id="{00000000-0008-0000-0000-000029020000}"/>
              </a:ext>
            </a:extLst>
          </xdr:cNvPr>
          <xdr:cNvCxnSpPr/>
        </xdr:nvCxnSpPr>
        <xdr:spPr>
          <a:xfrm>
            <a:off x="7052310" y="28498800"/>
            <a:ext cx="0" cy="25146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5" name="Straight Connector 554">
            <a:extLst>
              <a:ext uri="{FF2B5EF4-FFF2-40B4-BE49-F238E27FC236}">
                <a16:creationId xmlns:a16="http://schemas.microsoft.com/office/drawing/2014/main" id="{00000000-0008-0000-0000-00002B020000}"/>
              </a:ext>
            </a:extLst>
          </xdr:cNvPr>
          <xdr:cNvCxnSpPr/>
        </xdr:nvCxnSpPr>
        <xdr:spPr>
          <a:xfrm>
            <a:off x="5715000" y="28494990"/>
            <a:ext cx="0" cy="25146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7" name="Straight Connector 556">
            <a:extLst>
              <a:ext uri="{FF2B5EF4-FFF2-40B4-BE49-F238E27FC236}">
                <a16:creationId xmlns:a16="http://schemas.microsoft.com/office/drawing/2014/main" id="{00000000-0008-0000-0000-00002D020000}"/>
              </a:ext>
            </a:extLst>
          </xdr:cNvPr>
          <xdr:cNvCxnSpPr/>
        </xdr:nvCxnSpPr>
        <xdr:spPr>
          <a:xfrm>
            <a:off x="4385310" y="28494990"/>
            <a:ext cx="0" cy="25146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9" name="Straight Connector 558">
            <a:extLst>
              <a:ext uri="{FF2B5EF4-FFF2-40B4-BE49-F238E27FC236}">
                <a16:creationId xmlns:a16="http://schemas.microsoft.com/office/drawing/2014/main" id="{00000000-0008-0000-0000-00002F020000}"/>
              </a:ext>
            </a:extLst>
          </xdr:cNvPr>
          <xdr:cNvCxnSpPr/>
        </xdr:nvCxnSpPr>
        <xdr:spPr>
          <a:xfrm>
            <a:off x="3048000" y="28491180"/>
            <a:ext cx="0" cy="24003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1" name="Straight Connector 560">
            <a:extLst>
              <a:ext uri="{FF2B5EF4-FFF2-40B4-BE49-F238E27FC236}">
                <a16:creationId xmlns:a16="http://schemas.microsoft.com/office/drawing/2014/main" id="{00000000-0008-0000-0000-000031020000}"/>
              </a:ext>
            </a:extLst>
          </xdr:cNvPr>
          <xdr:cNvCxnSpPr/>
        </xdr:nvCxnSpPr>
        <xdr:spPr>
          <a:xfrm>
            <a:off x="1714500" y="28491180"/>
            <a:ext cx="0" cy="25908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3" name="Straight Connector 562">
            <a:extLst>
              <a:ext uri="{FF2B5EF4-FFF2-40B4-BE49-F238E27FC236}">
                <a16:creationId xmlns:a16="http://schemas.microsoft.com/office/drawing/2014/main" id="{00000000-0008-0000-0000-000033020000}"/>
              </a:ext>
            </a:extLst>
          </xdr:cNvPr>
          <xdr:cNvCxnSpPr/>
        </xdr:nvCxnSpPr>
        <xdr:spPr>
          <a:xfrm>
            <a:off x="381000" y="28491180"/>
            <a:ext cx="0" cy="708660"/>
          </a:xfrm>
          <a:prstGeom prst="line">
            <a:avLst/>
          </a:prstGeom>
          <a:ln>
            <a:solidFill>
              <a:schemeClr val="accent5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64770</xdr:colOff>
      <xdr:row>14</xdr:row>
      <xdr:rowOff>72390</xdr:rowOff>
    </xdr:from>
    <xdr:to>
      <xdr:col>17</xdr:col>
      <xdr:colOff>102870</xdr:colOff>
      <xdr:row>14</xdr:row>
      <xdr:rowOff>72390</xdr:rowOff>
    </xdr:to>
    <xdr:cxnSp macro="">
      <xdr:nvCxnSpPr>
        <xdr:cNvPr id="569" name="Straight Arrow Connector 56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CxnSpPr/>
      </xdr:nvCxnSpPr>
      <xdr:spPr>
        <a:xfrm>
          <a:off x="3112770" y="242697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64770</xdr:colOff>
      <xdr:row>52</xdr:row>
      <xdr:rowOff>72390</xdr:rowOff>
    </xdr:from>
    <xdr:to>
      <xdr:col>24</xdr:col>
      <xdr:colOff>102870</xdr:colOff>
      <xdr:row>52</xdr:row>
      <xdr:rowOff>72390</xdr:rowOff>
    </xdr:to>
    <xdr:cxnSp macro="">
      <xdr:nvCxnSpPr>
        <xdr:cNvPr id="570" name="Straight Arrow Connector 569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CxnSpPr/>
      </xdr:nvCxnSpPr>
      <xdr:spPr>
        <a:xfrm>
          <a:off x="3112770" y="2167890"/>
          <a:ext cx="2286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chemeClr val="accent6">
              <a:lumMod val="75000"/>
            </a:schemeClr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accent5"/>
          </a:solidFill>
          <a:prstDash val="dash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Z226"/>
  <sheetViews>
    <sheetView showGridLines="0" tabSelected="1" zoomScaleNormal="100" workbookViewId="0">
      <selection activeCell="AB25" sqref="AB25"/>
    </sheetView>
  </sheetViews>
  <sheetFormatPr defaultColWidth="8.85546875" defaultRowHeight="11.25" x14ac:dyDescent="0.25"/>
  <cols>
    <col min="1" max="1009" width="2.7109375" style="1" customWidth="1"/>
    <col min="1010" max="16384" width="8.85546875" style="1"/>
  </cols>
  <sheetData>
    <row r="1" spans="2:24" ht="12" thickBot="1" x14ac:dyDescent="0.3"/>
    <row r="2" spans="2:24" ht="31.15" customHeight="1" x14ac:dyDescent="0.25">
      <c r="B2" s="59" t="s">
        <v>15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1"/>
    </row>
    <row r="3" spans="2:24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4" t="s">
        <v>14</v>
      </c>
      <c r="N3" s="3"/>
      <c r="P3" s="3"/>
      <c r="Q3" s="3"/>
      <c r="R3" s="3"/>
      <c r="S3" s="3"/>
      <c r="T3" s="3"/>
      <c r="U3" s="3"/>
      <c r="V3" s="3"/>
      <c r="W3" s="3"/>
      <c r="X3" s="5"/>
    </row>
    <row r="4" spans="2:24" x14ac:dyDescent="0.25">
      <c r="B4" s="2"/>
      <c r="C4" s="3"/>
      <c r="D4" s="3"/>
      <c r="E4" s="43">
        <v>2</v>
      </c>
      <c r="F4" s="43"/>
      <c r="G4" s="3" t="s">
        <v>1</v>
      </c>
      <c r="H4" s="3"/>
      <c r="I4" s="3"/>
      <c r="J4" s="3"/>
      <c r="K4" s="3"/>
      <c r="L4" s="43">
        <v>3.5</v>
      </c>
      <c r="M4" s="43"/>
      <c r="N4" s="3" t="s">
        <v>1</v>
      </c>
      <c r="O4" s="3"/>
      <c r="P4" s="3"/>
      <c r="Q4" s="3"/>
      <c r="R4" s="3"/>
      <c r="S4" s="3"/>
      <c r="T4" s="3"/>
      <c r="U4" s="3"/>
      <c r="V4" s="3"/>
      <c r="W4" s="3"/>
      <c r="X4" s="5"/>
    </row>
    <row r="5" spans="2:24" x14ac:dyDescent="0.25">
      <c r="B5" s="2"/>
      <c r="C5" s="3"/>
      <c r="D5" s="3"/>
      <c r="E5" s="3"/>
      <c r="F5" s="3"/>
      <c r="G5" s="3"/>
      <c r="H5" s="3"/>
      <c r="I5" s="3"/>
      <c r="J5" s="6"/>
      <c r="K5" s="7"/>
      <c r="L5" s="7"/>
      <c r="M5" s="7"/>
      <c r="N5" s="7"/>
      <c r="O5" s="7"/>
      <c r="P5" s="8"/>
      <c r="Q5" s="3"/>
      <c r="R5" s="3"/>
      <c r="S5" s="3"/>
      <c r="T5" s="3"/>
      <c r="U5" s="3"/>
      <c r="V5" s="3"/>
      <c r="W5" s="3"/>
      <c r="X5" s="5"/>
    </row>
    <row r="6" spans="2:24" ht="12" thickBot="1" x14ac:dyDescent="0.3">
      <c r="B6" s="2"/>
      <c r="C6" s="9"/>
      <c r="D6" s="10"/>
      <c r="E6" s="10"/>
      <c r="F6" s="10"/>
      <c r="G6" s="10"/>
      <c r="H6" s="10"/>
      <c r="I6" s="10"/>
      <c r="J6" s="11"/>
      <c r="K6" s="12"/>
      <c r="L6" s="12"/>
      <c r="M6" s="12"/>
      <c r="N6" s="12"/>
      <c r="O6" s="12"/>
      <c r="P6" s="13"/>
      <c r="Q6" s="3"/>
      <c r="R6" s="3"/>
      <c r="S6" s="3"/>
      <c r="T6" s="3"/>
      <c r="U6" s="3"/>
      <c r="V6" s="3"/>
      <c r="W6" s="3"/>
      <c r="X6" s="5"/>
    </row>
    <row r="7" spans="2:24" x14ac:dyDescent="0.25">
      <c r="B7" s="2"/>
      <c r="C7" s="3"/>
      <c r="D7" s="3" t="s">
        <v>0</v>
      </c>
      <c r="E7" s="44">
        <v>125</v>
      </c>
      <c r="F7" s="44"/>
      <c r="G7" s="3" t="s">
        <v>22</v>
      </c>
      <c r="H7" s="3"/>
      <c r="I7" s="3"/>
      <c r="J7" s="3"/>
      <c r="K7" s="3" t="s">
        <v>0</v>
      </c>
      <c r="L7" s="44">
        <v>653</v>
      </c>
      <c r="M7" s="44"/>
      <c r="N7" s="3" t="s">
        <v>22</v>
      </c>
      <c r="O7" s="3"/>
      <c r="P7" s="3"/>
      <c r="Q7" s="3"/>
      <c r="R7" s="3"/>
      <c r="S7" s="3"/>
      <c r="T7" s="3"/>
      <c r="U7" s="3"/>
      <c r="V7" s="3"/>
      <c r="W7" s="3"/>
      <c r="X7" s="5"/>
    </row>
    <row r="8" spans="2:24" x14ac:dyDescent="0.25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5"/>
    </row>
    <row r="9" spans="2:24" x14ac:dyDescent="0.25">
      <c r="B9" s="2"/>
      <c r="C9" s="3"/>
      <c r="D9" s="3"/>
      <c r="E9" s="43">
        <v>4.5</v>
      </c>
      <c r="F9" s="43"/>
      <c r="G9" s="3" t="s">
        <v>2</v>
      </c>
      <c r="H9" s="3"/>
      <c r="I9" s="3"/>
      <c r="J9" s="3"/>
      <c r="K9" s="3"/>
      <c r="L9" s="43">
        <v>3.5</v>
      </c>
      <c r="M9" s="43"/>
      <c r="N9" s="3" t="s">
        <v>2</v>
      </c>
      <c r="O9" s="3"/>
      <c r="P9" s="3"/>
      <c r="Q9" s="3"/>
      <c r="R9" s="3"/>
      <c r="S9" s="3"/>
      <c r="T9" s="3"/>
      <c r="U9" s="3"/>
      <c r="V9" s="3"/>
      <c r="W9" s="3"/>
      <c r="X9" s="5"/>
    </row>
    <row r="10" spans="2:24" x14ac:dyDescent="0.25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5"/>
    </row>
    <row r="11" spans="2:24" x14ac:dyDescent="0.25">
      <c r="B11" s="2"/>
      <c r="C11" s="3"/>
      <c r="D11" s="3"/>
      <c r="E11" s="3"/>
      <c r="F11" s="3" t="s">
        <v>3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5"/>
    </row>
    <row r="12" spans="2:24" x14ac:dyDescent="0.25">
      <c r="B12" s="2"/>
      <c r="C12" s="3"/>
      <c r="D12" s="3"/>
      <c r="E12" s="3"/>
      <c r="F12" s="3" t="s">
        <v>4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5"/>
    </row>
    <row r="13" spans="2:24" x14ac:dyDescent="0.25">
      <c r="B13" s="2"/>
      <c r="C13" s="3"/>
      <c r="D13" s="3"/>
      <c r="E13" s="3"/>
      <c r="F13" s="3" t="s">
        <v>7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5"/>
    </row>
    <row r="14" spans="2:24" x14ac:dyDescent="0.25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5"/>
    </row>
    <row r="15" spans="2:24" ht="10.15" customHeight="1" thickBot="1" x14ac:dyDescent="0.3">
      <c r="B15" s="2"/>
      <c r="C15" s="45">
        <v>0</v>
      </c>
      <c r="D15" s="46"/>
      <c r="E15" s="14"/>
      <c r="F15" s="14"/>
      <c r="G15" s="14"/>
      <c r="H15" s="45">
        <f>(3*E7/E9)/((3*E7/E9)+(3*L7/L9))</f>
        <v>0.12959123222748814</v>
      </c>
      <c r="I15" s="46"/>
      <c r="J15" s="45">
        <f>(3*L7/L9)/((3*E7/E9)+(3*L7/L9))</f>
        <v>0.87040876777251175</v>
      </c>
      <c r="K15" s="46"/>
      <c r="L15" s="14"/>
      <c r="M15" s="14"/>
      <c r="N15" s="14"/>
      <c r="O15" s="45">
        <v>0</v>
      </c>
      <c r="P15" s="46"/>
      <c r="Q15" s="3"/>
      <c r="R15" s="3"/>
      <c r="S15" s="3" t="s">
        <v>21</v>
      </c>
      <c r="T15" s="3"/>
      <c r="U15" s="3"/>
      <c r="V15" s="3"/>
      <c r="W15" s="3"/>
      <c r="X15" s="5"/>
    </row>
    <row r="16" spans="2:24" x14ac:dyDescent="0.25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5"/>
    </row>
    <row r="17" spans="2:24" x14ac:dyDescent="0.25">
      <c r="B17" s="2"/>
      <c r="C17" s="68">
        <v>0</v>
      </c>
      <c r="D17" s="42"/>
      <c r="E17" s="3"/>
      <c r="F17" s="3"/>
      <c r="G17" s="3"/>
      <c r="H17" s="42">
        <f>-E4*E9^2/8</f>
        <v>-5.0625</v>
      </c>
      <c r="I17" s="69"/>
      <c r="J17" s="68">
        <f>L4*L9^2/8</f>
        <v>5.359375</v>
      </c>
      <c r="K17" s="42"/>
      <c r="L17" s="3"/>
      <c r="M17" s="3"/>
      <c r="N17" s="3"/>
      <c r="O17" s="42">
        <v>0</v>
      </c>
      <c r="P17" s="69"/>
      <c r="Q17" s="3"/>
      <c r="R17" s="3"/>
      <c r="S17" s="3" t="s">
        <v>5</v>
      </c>
      <c r="T17" s="3"/>
      <c r="U17" s="3"/>
      <c r="V17" s="3"/>
      <c r="W17" s="3"/>
      <c r="X17" s="5"/>
    </row>
    <row r="18" spans="2:24" x14ac:dyDescent="0.25">
      <c r="B18" s="2"/>
      <c r="C18" s="65">
        <v>0</v>
      </c>
      <c r="D18" s="66"/>
      <c r="E18" s="35"/>
      <c r="F18" s="35"/>
      <c r="G18" s="35"/>
      <c r="H18" s="66">
        <f>-(H17+J17)*H15</f>
        <v>-3.8472397067535538E-2</v>
      </c>
      <c r="I18" s="67"/>
      <c r="J18" s="65">
        <f>-(H17+J17)*J15</f>
        <v>-0.25840260293246442</v>
      </c>
      <c r="K18" s="66"/>
      <c r="L18" s="35"/>
      <c r="M18" s="35"/>
      <c r="N18" s="35"/>
      <c r="O18" s="66">
        <v>0</v>
      </c>
      <c r="P18" s="67"/>
      <c r="Q18" s="3"/>
      <c r="R18" s="3"/>
      <c r="S18" s="3"/>
      <c r="T18" s="3"/>
      <c r="U18" s="3"/>
      <c r="V18" s="3"/>
      <c r="W18" s="3"/>
      <c r="X18" s="5"/>
    </row>
    <row r="19" spans="2:24" x14ac:dyDescent="0.25">
      <c r="B19" s="2"/>
      <c r="C19" s="52" t="s">
        <v>8</v>
      </c>
      <c r="D19" s="52"/>
      <c r="E19" s="52" t="s">
        <v>9</v>
      </c>
      <c r="F19" s="52"/>
      <c r="G19" s="52"/>
      <c r="H19" s="52" t="s">
        <v>8</v>
      </c>
      <c r="I19" s="52"/>
      <c r="J19" s="52" t="s">
        <v>8</v>
      </c>
      <c r="K19" s="52"/>
      <c r="L19" s="52" t="s">
        <v>9</v>
      </c>
      <c r="M19" s="52"/>
      <c r="N19" s="52"/>
      <c r="O19" s="52" t="s">
        <v>8</v>
      </c>
      <c r="P19" s="52"/>
      <c r="Q19" s="3"/>
      <c r="R19" s="3"/>
      <c r="S19" s="3"/>
      <c r="T19" s="3"/>
      <c r="U19" s="3"/>
      <c r="V19" s="3"/>
      <c r="W19" s="3"/>
      <c r="X19" s="5"/>
    </row>
    <row r="20" spans="2:24" x14ac:dyDescent="0.25">
      <c r="B20" s="2"/>
      <c r="C20" s="52">
        <f>SUM(C17:D18)</f>
        <v>0</v>
      </c>
      <c r="D20" s="52"/>
      <c r="E20" s="62">
        <f>(((C20-(-H20))/E9+E4*E9*0.5)^2/(2*E4))-C20</f>
        <v>2.8332473742519717</v>
      </c>
      <c r="F20" s="63"/>
      <c r="G20" s="64"/>
      <c r="H20" s="52">
        <f>SUM(H17:I18)</f>
        <v>-5.1009723970675358</v>
      </c>
      <c r="I20" s="52"/>
      <c r="J20" s="52">
        <f>SUM(J17:K18)</f>
        <v>5.1009723970675358</v>
      </c>
      <c r="K20" s="52"/>
      <c r="L20" s="62">
        <f>(((J20-(-O20))/L9+L4*L9*0.5)^2/(2*L4))-J20</f>
        <v>3.1123280947099046</v>
      </c>
      <c r="M20" s="63"/>
      <c r="N20" s="64"/>
      <c r="O20" s="52">
        <f>SUM(O17:P18)</f>
        <v>0</v>
      </c>
      <c r="P20" s="52"/>
      <c r="Q20" s="3"/>
      <c r="R20" s="3"/>
      <c r="S20" s="3" t="s">
        <v>6</v>
      </c>
      <c r="T20" s="3"/>
      <c r="U20" s="3"/>
      <c r="V20" s="3"/>
      <c r="W20" s="3"/>
      <c r="X20" s="5"/>
    </row>
    <row r="21" spans="2:24" x14ac:dyDescent="0.25">
      <c r="B21" s="2"/>
      <c r="C21" s="3"/>
      <c r="D21" s="3"/>
      <c r="E21" s="15" t="s">
        <v>10</v>
      </c>
      <c r="F21" s="53">
        <f>((E4*E9-((0.5*E4*E9^2+(-H20)-C20)/E9))*E9)/((E4*E9-((0.5*E4*E9^2+(-H20)-C20)/E9))+((0.5*E4*E9^2+(-H20)-C20)/E9))</f>
        <v>1.6832252892147181</v>
      </c>
      <c r="G21" s="54"/>
      <c r="H21" s="3"/>
      <c r="I21" s="3"/>
      <c r="J21" s="3"/>
      <c r="K21" s="3"/>
      <c r="L21" s="15" t="s">
        <v>10</v>
      </c>
      <c r="M21" s="53">
        <f>((L4*L9-((0.5*L4*L9^2+(-O20)-J20)/L9))*L9)/((L4*L9-((0.5*L4*L9^2+(-O20)-J20)/L9))+((0.5*L4*L9^2+(-O20)-J20)/L9))</f>
        <v>2.1664059099646971</v>
      </c>
      <c r="N21" s="54"/>
      <c r="O21" s="3"/>
      <c r="P21" s="3"/>
      <c r="Q21" s="3"/>
      <c r="R21" s="3"/>
      <c r="S21" s="3"/>
      <c r="T21" s="3"/>
      <c r="U21" s="3"/>
      <c r="V21" s="3"/>
      <c r="W21" s="3"/>
      <c r="X21" s="5"/>
    </row>
    <row r="22" spans="2:24" x14ac:dyDescent="0.25">
      <c r="B22" s="2"/>
      <c r="C22" s="3"/>
      <c r="D22" s="3"/>
      <c r="E22" s="3"/>
      <c r="F22" s="16"/>
      <c r="G22" s="16"/>
      <c r="H22" s="3"/>
      <c r="I22" s="3"/>
      <c r="J22" s="3"/>
      <c r="K22" s="3"/>
      <c r="L22" s="3"/>
      <c r="M22" s="16"/>
      <c r="N22" s="16"/>
      <c r="O22" s="3"/>
      <c r="P22" s="3"/>
      <c r="Q22" s="3"/>
      <c r="R22" s="3"/>
      <c r="S22" s="3"/>
      <c r="T22" s="3"/>
      <c r="U22" s="3"/>
      <c r="V22" s="3"/>
      <c r="W22" s="3"/>
      <c r="X22" s="5"/>
    </row>
    <row r="23" spans="2:24" x14ac:dyDescent="0.25">
      <c r="B23" s="2"/>
      <c r="C23" s="3"/>
      <c r="D23" s="3"/>
      <c r="E23" s="3"/>
      <c r="F23" s="16"/>
      <c r="G23" s="16"/>
      <c r="H23" s="3"/>
      <c r="I23" s="42">
        <f>+J20</f>
        <v>5.1009723970675358</v>
      </c>
      <c r="J23" s="42"/>
      <c r="K23" s="3"/>
      <c r="L23" s="3"/>
      <c r="M23" s="16"/>
      <c r="N23" s="16"/>
      <c r="O23" s="3"/>
      <c r="P23" s="3"/>
      <c r="Q23" s="3"/>
      <c r="R23" s="3"/>
      <c r="S23" s="3"/>
      <c r="T23" s="3"/>
      <c r="U23" s="3"/>
      <c r="V23" s="3"/>
      <c r="W23" s="3"/>
      <c r="X23" s="5"/>
    </row>
    <row r="24" spans="2:24" x14ac:dyDescent="0.25">
      <c r="B24" s="2"/>
      <c r="C24" s="3"/>
      <c r="D24" s="3"/>
      <c r="E24" s="3"/>
      <c r="F24" s="16"/>
      <c r="G24" s="16"/>
      <c r="H24" s="3"/>
      <c r="I24" s="3"/>
      <c r="J24" s="3"/>
      <c r="K24" s="3"/>
      <c r="L24" s="3"/>
      <c r="M24" s="16"/>
      <c r="N24" s="16"/>
      <c r="O24" s="3"/>
      <c r="P24" s="3"/>
      <c r="Q24" s="3"/>
      <c r="R24" s="3"/>
      <c r="S24" s="3"/>
      <c r="T24" s="3"/>
      <c r="U24" s="3"/>
      <c r="V24" s="3"/>
      <c r="W24" s="3"/>
      <c r="X24" s="5"/>
    </row>
    <row r="25" spans="2:24" x14ac:dyDescent="0.25">
      <c r="B25" s="2"/>
      <c r="C25" s="3"/>
      <c r="D25" s="3"/>
      <c r="E25" s="3"/>
      <c r="F25" s="16"/>
      <c r="G25" s="16"/>
      <c r="H25" s="3"/>
      <c r="I25" s="3"/>
      <c r="J25" s="3"/>
      <c r="K25" s="3"/>
      <c r="L25" s="3"/>
      <c r="M25" s="16"/>
      <c r="N25" s="16"/>
      <c r="O25" s="3"/>
      <c r="P25" s="3"/>
      <c r="Q25" s="3"/>
      <c r="R25" s="3"/>
      <c r="S25" s="3"/>
      <c r="T25" s="3"/>
      <c r="U25" s="3"/>
      <c r="V25" s="3"/>
      <c r="W25" s="3"/>
      <c r="X25" s="5"/>
    </row>
    <row r="26" spans="2:24" ht="10.15" customHeight="1" thickBot="1" x14ac:dyDescent="0.3">
      <c r="B26" s="2"/>
      <c r="C26" s="14"/>
      <c r="D26" s="14"/>
      <c r="E26" s="14"/>
      <c r="F26" s="17"/>
      <c r="G26" s="17"/>
      <c r="H26" s="14"/>
      <c r="I26" s="51" t="s">
        <v>20</v>
      </c>
      <c r="J26" s="51"/>
      <c r="K26" s="14"/>
      <c r="L26" s="14"/>
      <c r="M26" s="17"/>
      <c r="N26" s="17"/>
      <c r="O26" s="14"/>
      <c r="P26" s="14"/>
      <c r="Q26" s="3"/>
      <c r="R26" s="3" t="s">
        <v>18</v>
      </c>
      <c r="T26" s="3"/>
      <c r="U26" s="3"/>
      <c r="V26" s="3"/>
      <c r="W26" s="3"/>
      <c r="X26" s="5"/>
    </row>
    <row r="27" spans="2:24" x14ac:dyDescent="0.25">
      <c r="B27" s="2"/>
      <c r="C27" s="3"/>
      <c r="D27" s="3"/>
      <c r="E27" s="18" t="s">
        <v>19</v>
      </c>
      <c r="F27" s="16"/>
      <c r="G27" s="16"/>
      <c r="H27" s="3"/>
      <c r="I27" s="3"/>
      <c r="J27" s="3"/>
      <c r="K27" s="3"/>
      <c r="L27" s="3"/>
      <c r="M27" s="16"/>
      <c r="N27" s="16" t="s">
        <v>19</v>
      </c>
      <c r="O27" s="3"/>
      <c r="P27" s="3"/>
      <c r="Q27" s="3"/>
      <c r="R27" s="3"/>
      <c r="T27" s="3"/>
      <c r="U27" s="3"/>
      <c r="V27" s="3"/>
      <c r="W27" s="3"/>
      <c r="X27" s="5"/>
    </row>
    <row r="28" spans="2:24" x14ac:dyDescent="0.25">
      <c r="B28" s="2"/>
      <c r="C28" s="3"/>
      <c r="D28" s="3"/>
      <c r="E28" s="18"/>
      <c r="F28" s="16"/>
      <c r="G28" s="16"/>
      <c r="H28" s="3"/>
      <c r="I28" s="3"/>
      <c r="J28" s="3"/>
      <c r="K28" s="3"/>
      <c r="L28" s="3"/>
      <c r="M28" s="16"/>
      <c r="N28" s="16"/>
      <c r="O28" s="3"/>
      <c r="P28" s="3"/>
      <c r="Q28" s="3"/>
      <c r="R28" s="3"/>
      <c r="T28" s="3"/>
      <c r="U28" s="3"/>
      <c r="V28" s="3"/>
      <c r="W28" s="3"/>
      <c r="X28" s="5"/>
    </row>
    <row r="29" spans="2:24" x14ac:dyDescent="0.25">
      <c r="B29" s="49">
        <f>E4*E9-I36</f>
        <v>3.3664505784294363</v>
      </c>
      <c r="C29" s="42"/>
      <c r="D29" s="3"/>
      <c r="E29" s="42">
        <f>+E20</f>
        <v>2.8332473742519717</v>
      </c>
      <c r="F29" s="42"/>
      <c r="G29" s="16"/>
      <c r="H29" s="3"/>
      <c r="I29" s="42">
        <f>L4*L9-P36</f>
        <v>7.5824206848764391</v>
      </c>
      <c r="J29" s="42"/>
      <c r="K29" s="3"/>
      <c r="L29" s="3"/>
      <c r="M29" s="42">
        <f>+L20</f>
        <v>3.1123280947099046</v>
      </c>
      <c r="N29" s="42"/>
      <c r="O29" s="3"/>
      <c r="P29" s="3"/>
      <c r="Q29" s="3"/>
      <c r="R29" s="3"/>
      <c r="T29" s="3"/>
      <c r="U29" s="3"/>
      <c r="V29" s="3"/>
      <c r="W29" s="3"/>
      <c r="X29" s="5"/>
    </row>
    <row r="30" spans="2:24" x14ac:dyDescent="0.25">
      <c r="B30" s="2"/>
      <c r="C30" s="3"/>
      <c r="D30" s="3"/>
      <c r="E30" s="3"/>
      <c r="F30" s="16"/>
      <c r="G30" s="16"/>
      <c r="H30" s="3"/>
      <c r="I30" s="3"/>
      <c r="J30" s="3"/>
      <c r="K30" s="3"/>
      <c r="L30" s="3"/>
      <c r="M30" s="16"/>
      <c r="N30" s="16"/>
      <c r="O30" s="3"/>
      <c r="P30" s="3"/>
      <c r="Q30" s="3"/>
      <c r="R30" s="3"/>
      <c r="T30" s="3"/>
      <c r="U30" s="3"/>
      <c r="V30" s="3"/>
      <c r="W30" s="3"/>
      <c r="X30" s="5"/>
    </row>
    <row r="31" spans="2:24" x14ac:dyDescent="0.25">
      <c r="B31" s="2"/>
      <c r="C31" s="18" t="s">
        <v>19</v>
      </c>
      <c r="D31" s="3"/>
      <c r="E31" s="3"/>
      <c r="F31" s="16"/>
      <c r="G31" s="16"/>
      <c r="H31" s="3"/>
      <c r="I31" s="3"/>
      <c r="J31" s="16" t="s">
        <v>19</v>
      </c>
      <c r="K31" s="3"/>
      <c r="L31" s="3"/>
      <c r="M31" s="16"/>
      <c r="N31" s="16"/>
      <c r="O31" s="3"/>
      <c r="P31" s="3"/>
      <c r="Q31" s="3"/>
      <c r="R31" s="3"/>
      <c r="T31" s="3"/>
      <c r="U31" s="3"/>
      <c r="V31" s="3"/>
      <c r="W31" s="3"/>
      <c r="X31" s="5"/>
    </row>
    <row r="32" spans="2:24" ht="12" thickBot="1" x14ac:dyDescent="0.3">
      <c r="B32" s="2"/>
      <c r="C32" s="14"/>
      <c r="D32" s="14"/>
      <c r="E32" s="14"/>
      <c r="F32" s="17"/>
      <c r="G32" s="17"/>
      <c r="H32" s="14"/>
      <c r="I32" s="14"/>
      <c r="J32" s="14"/>
      <c r="K32" s="14"/>
      <c r="L32" s="14"/>
      <c r="M32" s="17"/>
      <c r="N32" s="17"/>
      <c r="O32" s="14"/>
      <c r="P32" s="14"/>
      <c r="Q32" s="3"/>
      <c r="R32" s="3"/>
      <c r="T32" s="3"/>
      <c r="U32" s="3"/>
      <c r="V32" s="3"/>
      <c r="W32" s="3"/>
      <c r="X32" s="5"/>
    </row>
    <row r="33" spans="2:31" x14ac:dyDescent="0.25">
      <c r="B33" s="2"/>
      <c r="C33" s="3"/>
      <c r="D33" s="3"/>
      <c r="E33" s="3"/>
      <c r="F33" s="16"/>
      <c r="G33" s="16"/>
      <c r="H33" s="3"/>
      <c r="I33" s="3"/>
      <c r="J33" s="3"/>
      <c r="K33" s="3"/>
      <c r="L33" s="3"/>
      <c r="M33" s="16"/>
      <c r="N33" s="16"/>
      <c r="O33" s="3"/>
      <c r="P33" s="3"/>
      <c r="Q33" s="3"/>
      <c r="R33" s="3" t="s">
        <v>17</v>
      </c>
      <c r="T33" s="3"/>
      <c r="U33" s="3"/>
      <c r="V33" s="3"/>
      <c r="W33" s="3"/>
      <c r="X33" s="5"/>
    </row>
    <row r="34" spans="2:31" x14ac:dyDescent="0.25">
      <c r="B34" s="2"/>
      <c r="G34" s="16"/>
      <c r="H34" s="3"/>
      <c r="I34" s="3" t="s">
        <v>20</v>
      </c>
      <c r="J34" s="3"/>
      <c r="K34" s="3"/>
      <c r="L34" s="3"/>
      <c r="M34" s="16"/>
      <c r="N34" s="16"/>
      <c r="O34" s="3"/>
      <c r="P34" s="3" t="s">
        <v>20</v>
      </c>
      <c r="Q34" s="3"/>
      <c r="R34" s="3"/>
      <c r="S34" s="3"/>
      <c r="T34" s="3"/>
      <c r="U34" s="3"/>
      <c r="V34" s="3"/>
      <c r="W34" s="3"/>
      <c r="X34" s="5"/>
    </row>
    <row r="35" spans="2:31" x14ac:dyDescent="0.25">
      <c r="B35" s="2"/>
      <c r="G35" s="16"/>
      <c r="H35" s="3"/>
      <c r="I35" s="3"/>
      <c r="J35" s="3"/>
      <c r="K35" s="3"/>
      <c r="L35" s="3"/>
      <c r="M35" s="16"/>
      <c r="N35" s="16"/>
      <c r="O35" s="3"/>
      <c r="P35" s="3"/>
      <c r="Q35" s="3"/>
      <c r="R35" s="3"/>
      <c r="S35" s="3"/>
      <c r="T35" s="3"/>
      <c r="U35" s="3"/>
      <c r="V35" s="3"/>
      <c r="W35" s="3"/>
      <c r="X35" s="5"/>
    </row>
    <row r="36" spans="2:31" x14ac:dyDescent="0.25">
      <c r="B36" s="2"/>
      <c r="C36" s="3"/>
      <c r="D36" s="3"/>
      <c r="E36" s="3"/>
      <c r="F36" s="16"/>
      <c r="G36" s="16"/>
      <c r="H36" s="3"/>
      <c r="I36" s="42">
        <f>(0.5*E4*E9^2+(-H20)-C20)/E9</f>
        <v>5.6335494215705637</v>
      </c>
      <c r="J36" s="42"/>
      <c r="K36" s="3"/>
      <c r="L36" s="3"/>
      <c r="M36" s="16"/>
      <c r="N36" s="16"/>
      <c r="O36" s="3"/>
      <c r="P36" s="42">
        <f>(0.5*L4*L9^2+(-O20)-J20)/L9</f>
        <v>4.6675793151235609</v>
      </c>
      <c r="Q36" s="42"/>
      <c r="R36" s="3"/>
      <c r="S36" s="3"/>
      <c r="T36" s="3"/>
      <c r="U36" s="3"/>
      <c r="V36" s="3"/>
      <c r="W36" s="3"/>
      <c r="X36" s="5"/>
    </row>
    <row r="37" spans="2:31" x14ac:dyDescent="0.25">
      <c r="B37" s="2"/>
      <c r="C37" s="3"/>
      <c r="D37" s="42">
        <f>+F21</f>
        <v>1.6832252892147181</v>
      </c>
      <c r="E37" s="42"/>
      <c r="F37" s="19"/>
      <c r="G37" s="16"/>
      <c r="H37" s="3"/>
      <c r="I37" s="3"/>
      <c r="J37" s="3"/>
      <c r="K37" s="42">
        <f>+M21</f>
        <v>2.1664059099646971</v>
      </c>
      <c r="L37" s="42"/>
      <c r="M37" s="19"/>
      <c r="N37" s="16"/>
      <c r="O37" s="3"/>
      <c r="P37" s="16"/>
      <c r="Q37" s="16"/>
      <c r="R37" s="3"/>
      <c r="S37" s="3"/>
      <c r="T37" s="3"/>
      <c r="U37" s="3"/>
      <c r="V37" s="3"/>
      <c r="W37" s="3"/>
      <c r="X37" s="5"/>
    </row>
    <row r="38" spans="2:31" ht="12" thickBot="1" x14ac:dyDescent="0.3">
      <c r="B38" s="2"/>
      <c r="C38" s="3"/>
      <c r="D38" s="3"/>
      <c r="E38" s="3"/>
      <c r="F38" s="16"/>
      <c r="G38" s="16"/>
      <c r="H38" s="3"/>
      <c r="I38" s="3"/>
      <c r="J38" s="3"/>
      <c r="K38" s="3"/>
      <c r="L38" s="3"/>
      <c r="M38" s="16"/>
      <c r="N38" s="16"/>
      <c r="O38" s="3"/>
      <c r="P38" s="16"/>
      <c r="Q38" s="16"/>
      <c r="R38" s="3"/>
      <c r="S38" s="3"/>
      <c r="T38" s="3"/>
      <c r="U38" s="3"/>
      <c r="V38" s="3"/>
      <c r="W38" s="3"/>
      <c r="X38" s="5"/>
    </row>
    <row r="39" spans="2:31" ht="12" thickBot="1" x14ac:dyDescent="0.3">
      <c r="B39" s="26"/>
      <c r="C39" s="26"/>
      <c r="D39" s="26"/>
      <c r="E39" s="26"/>
      <c r="F39" s="27"/>
      <c r="G39" s="27"/>
      <c r="H39" s="26"/>
      <c r="I39" s="26"/>
      <c r="J39" s="26"/>
      <c r="K39" s="26"/>
      <c r="L39" s="26"/>
      <c r="M39" s="27"/>
      <c r="N39" s="27"/>
      <c r="O39" s="26"/>
      <c r="P39" s="27"/>
      <c r="Q39" s="27"/>
      <c r="R39" s="26"/>
      <c r="S39" s="26"/>
      <c r="T39" s="26"/>
      <c r="U39" s="26"/>
      <c r="V39" s="26"/>
      <c r="W39" s="26"/>
      <c r="X39" s="26"/>
    </row>
    <row r="40" spans="2:31" ht="31.15" customHeight="1" x14ac:dyDescent="0.25">
      <c r="B40" s="59" t="s">
        <v>13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1"/>
    </row>
    <row r="41" spans="2:31" x14ac:dyDescent="0.25"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4" t="s">
        <v>14</v>
      </c>
      <c r="U41" s="3"/>
      <c r="W41" s="3"/>
      <c r="X41" s="3"/>
      <c r="Y41" s="3"/>
      <c r="Z41" s="3"/>
      <c r="AA41" s="3"/>
      <c r="AB41" s="3"/>
      <c r="AC41" s="3"/>
      <c r="AD41" s="3"/>
      <c r="AE41" s="5"/>
    </row>
    <row r="42" spans="2:31" x14ac:dyDescent="0.25">
      <c r="B42" s="2"/>
      <c r="C42" s="3"/>
      <c r="D42" s="3"/>
      <c r="E42" s="43">
        <v>2</v>
      </c>
      <c r="F42" s="43"/>
      <c r="G42" s="3" t="s">
        <v>1</v>
      </c>
      <c r="H42" s="3"/>
      <c r="I42" s="3"/>
      <c r="J42" s="3"/>
      <c r="K42" s="3"/>
      <c r="L42" s="43">
        <v>4.5</v>
      </c>
      <c r="M42" s="43"/>
      <c r="N42" s="3" t="s">
        <v>1</v>
      </c>
      <c r="O42" s="3"/>
      <c r="P42" s="3"/>
      <c r="Q42" s="3"/>
      <c r="R42" s="3"/>
      <c r="S42" s="43">
        <v>3.5</v>
      </c>
      <c r="T42" s="43"/>
      <c r="U42" s="3" t="s">
        <v>1</v>
      </c>
      <c r="V42" s="3"/>
      <c r="W42" s="3"/>
      <c r="X42" s="3"/>
      <c r="Y42" s="3"/>
      <c r="Z42" s="3"/>
      <c r="AA42" s="3"/>
      <c r="AB42" s="3"/>
      <c r="AC42" s="3"/>
      <c r="AD42" s="3"/>
      <c r="AE42" s="5"/>
    </row>
    <row r="43" spans="2:31" x14ac:dyDescent="0.25">
      <c r="B43" s="2"/>
      <c r="C43" s="3"/>
      <c r="D43" s="3"/>
      <c r="E43" s="3"/>
      <c r="F43" s="3"/>
      <c r="G43" s="3"/>
      <c r="H43" s="3"/>
      <c r="I43" s="3"/>
      <c r="J43" s="6"/>
      <c r="K43" s="7"/>
      <c r="L43" s="7"/>
      <c r="M43" s="7"/>
      <c r="N43" s="7"/>
      <c r="O43" s="7"/>
      <c r="P43" s="8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5"/>
    </row>
    <row r="44" spans="2:31" ht="12" thickBot="1" x14ac:dyDescent="0.3">
      <c r="B44" s="2"/>
      <c r="C44" s="9"/>
      <c r="D44" s="10"/>
      <c r="E44" s="10"/>
      <c r="F44" s="10"/>
      <c r="G44" s="10"/>
      <c r="H44" s="10"/>
      <c r="I44" s="10"/>
      <c r="J44" s="11"/>
      <c r="K44" s="12"/>
      <c r="L44" s="12"/>
      <c r="M44" s="12"/>
      <c r="N44" s="12"/>
      <c r="O44" s="12"/>
      <c r="P44" s="13"/>
      <c r="Q44" s="9"/>
      <c r="R44" s="10"/>
      <c r="S44" s="10"/>
      <c r="T44" s="10"/>
      <c r="U44" s="10"/>
      <c r="V44" s="10"/>
      <c r="W44" s="20"/>
      <c r="X44" s="3"/>
      <c r="Y44" s="3"/>
      <c r="Z44" s="3"/>
      <c r="AA44" s="3"/>
      <c r="AB44" s="3"/>
      <c r="AC44" s="3"/>
      <c r="AD44" s="3"/>
      <c r="AE44" s="5"/>
    </row>
    <row r="45" spans="2:31" x14ac:dyDescent="0.25">
      <c r="B45" s="2"/>
      <c r="C45" s="3"/>
      <c r="D45" s="3" t="s">
        <v>0</v>
      </c>
      <c r="E45" s="44">
        <v>125</v>
      </c>
      <c r="F45" s="44"/>
      <c r="G45" s="3" t="s">
        <v>22</v>
      </c>
      <c r="H45" s="3"/>
      <c r="I45" s="3"/>
      <c r="J45" s="3"/>
      <c r="K45" s="3" t="s">
        <v>0</v>
      </c>
      <c r="L45" s="44">
        <v>326</v>
      </c>
      <c r="M45" s="44"/>
      <c r="N45" s="3" t="s">
        <v>22</v>
      </c>
      <c r="O45" s="3"/>
      <c r="P45" s="3"/>
      <c r="Q45" s="3"/>
      <c r="R45" s="3" t="s">
        <v>0</v>
      </c>
      <c r="S45" s="44">
        <v>653</v>
      </c>
      <c r="T45" s="44"/>
      <c r="U45" s="3" t="s">
        <v>22</v>
      </c>
      <c r="V45" s="3"/>
      <c r="W45" s="3"/>
      <c r="X45" s="3"/>
      <c r="Y45" s="3"/>
      <c r="Z45" s="3"/>
      <c r="AA45" s="3"/>
      <c r="AB45" s="3"/>
      <c r="AC45" s="3"/>
      <c r="AD45" s="3"/>
      <c r="AE45" s="5"/>
    </row>
    <row r="46" spans="2:31" x14ac:dyDescent="0.25"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5"/>
    </row>
    <row r="47" spans="2:31" x14ac:dyDescent="0.25">
      <c r="B47" s="2"/>
      <c r="C47" s="3"/>
      <c r="D47" s="3"/>
      <c r="E47" s="43">
        <v>4.5</v>
      </c>
      <c r="F47" s="43"/>
      <c r="G47" s="3" t="s">
        <v>2</v>
      </c>
      <c r="H47" s="3"/>
      <c r="I47" s="3"/>
      <c r="J47" s="3"/>
      <c r="K47" s="3"/>
      <c r="L47" s="43">
        <v>5.0999999999999996</v>
      </c>
      <c r="M47" s="43"/>
      <c r="N47" s="3" t="s">
        <v>2</v>
      </c>
      <c r="O47" s="3"/>
      <c r="P47" s="3"/>
      <c r="Q47" s="3"/>
      <c r="R47" s="3"/>
      <c r="S47" s="43">
        <v>3.5</v>
      </c>
      <c r="T47" s="43"/>
      <c r="U47" s="3" t="s">
        <v>2</v>
      </c>
      <c r="V47" s="3"/>
      <c r="W47" s="3"/>
      <c r="X47" s="3"/>
      <c r="Y47" s="3"/>
      <c r="Z47" s="3"/>
      <c r="AA47" s="3"/>
      <c r="AB47" s="3"/>
      <c r="AC47" s="3"/>
      <c r="AD47" s="3"/>
      <c r="AE47" s="5"/>
    </row>
    <row r="48" spans="2:31" x14ac:dyDescent="0.25"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5"/>
    </row>
    <row r="49" spans="2:31" x14ac:dyDescent="0.25">
      <c r="B49" s="2"/>
      <c r="C49" s="3"/>
      <c r="D49" s="3"/>
      <c r="E49" s="3"/>
      <c r="F49" s="3"/>
      <c r="G49" s="3"/>
      <c r="H49" s="3"/>
      <c r="I49" s="3"/>
      <c r="J49" s="3"/>
      <c r="K49" s="3" t="s">
        <v>3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5"/>
    </row>
    <row r="50" spans="2:31" x14ac:dyDescent="0.25">
      <c r="B50" s="2"/>
      <c r="C50" s="3"/>
      <c r="D50" s="3"/>
      <c r="E50" s="3"/>
      <c r="F50" s="3"/>
      <c r="G50" s="3"/>
      <c r="H50" s="3"/>
      <c r="I50" s="3"/>
      <c r="J50" s="3"/>
      <c r="K50" s="3" t="s">
        <v>4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5"/>
    </row>
    <row r="51" spans="2:31" x14ac:dyDescent="0.25">
      <c r="B51" s="2"/>
      <c r="C51" s="3"/>
      <c r="D51" s="3"/>
      <c r="E51" s="3"/>
      <c r="F51" s="3"/>
      <c r="G51" s="3"/>
      <c r="H51" s="3"/>
      <c r="I51" s="3"/>
      <c r="J51" s="3"/>
      <c r="K51" s="3" t="s">
        <v>7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5"/>
    </row>
    <row r="52" spans="2:31" x14ac:dyDescent="0.25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5"/>
    </row>
    <row r="53" spans="2:31" ht="12" thickBot="1" x14ac:dyDescent="0.3">
      <c r="B53" s="2"/>
      <c r="C53" s="45">
        <v>0</v>
      </c>
      <c r="D53" s="46"/>
      <c r="E53" s="14"/>
      <c r="F53" s="14"/>
      <c r="G53" s="14"/>
      <c r="H53" s="45">
        <f>(3*E45/E47)/((3*E45/E47)+(4*L45/L47))</f>
        <v>0.24580682475419313</v>
      </c>
      <c r="I53" s="46"/>
      <c r="J53" s="45">
        <f>(4*L45/L47)/((3*E45/E47)+(4*L45/L47))</f>
        <v>0.75419317524580687</v>
      </c>
      <c r="K53" s="46"/>
      <c r="L53" s="14"/>
      <c r="M53" s="14"/>
      <c r="N53" s="14"/>
      <c r="O53" s="45">
        <f>(4*L45/L47)/((4*L45/L47)+(3*S45/S47))</f>
        <v>0.31357137458862655</v>
      </c>
      <c r="P53" s="46"/>
      <c r="Q53" s="45">
        <f>(3*S45/S47)/((4*L45/L47)+(3*S45/S47))</f>
        <v>0.68642862541137339</v>
      </c>
      <c r="R53" s="46"/>
      <c r="S53" s="14"/>
      <c r="T53" s="14"/>
      <c r="U53" s="14"/>
      <c r="V53" s="45">
        <v>0</v>
      </c>
      <c r="W53" s="46"/>
      <c r="X53" s="3"/>
      <c r="Y53" s="3"/>
      <c r="Z53" s="3" t="s">
        <v>21</v>
      </c>
      <c r="AA53" s="3"/>
      <c r="AB53" s="3"/>
      <c r="AC53" s="3"/>
      <c r="AD53" s="3"/>
      <c r="AE53" s="5"/>
    </row>
    <row r="54" spans="2:31" x14ac:dyDescent="0.25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5"/>
    </row>
    <row r="55" spans="2:31" x14ac:dyDescent="0.25">
      <c r="B55" s="2"/>
      <c r="C55" s="68">
        <v>0</v>
      </c>
      <c r="D55" s="42"/>
      <c r="E55" s="3"/>
      <c r="F55" s="3"/>
      <c r="G55" s="3"/>
      <c r="H55" s="42">
        <f>-E42*E47^2/8</f>
        <v>-5.0625</v>
      </c>
      <c r="I55" s="69"/>
      <c r="J55" s="42">
        <f>L42*L47^2/12</f>
        <v>9.7537499999999984</v>
      </c>
      <c r="K55" s="42"/>
      <c r="L55" s="3"/>
      <c r="M55" s="3"/>
      <c r="N55" s="3"/>
      <c r="O55" s="42">
        <f>-L42*L47^2/12</f>
        <v>-9.7537499999999984</v>
      </c>
      <c r="P55" s="42"/>
      <c r="Q55" s="68">
        <f>S42*S47^2/8</f>
        <v>5.359375</v>
      </c>
      <c r="R55" s="42"/>
      <c r="S55" s="3"/>
      <c r="T55" s="3"/>
      <c r="U55" s="3"/>
      <c r="V55" s="42">
        <v>0</v>
      </c>
      <c r="W55" s="69"/>
      <c r="X55" s="3"/>
      <c r="Y55" s="3"/>
      <c r="Z55" s="3" t="s">
        <v>5</v>
      </c>
      <c r="AA55" s="3"/>
      <c r="AB55" s="3"/>
      <c r="AC55" s="3"/>
      <c r="AD55" s="3"/>
      <c r="AE55" s="5"/>
    </row>
    <row r="56" spans="2:31" x14ac:dyDescent="0.25">
      <c r="B56" s="2"/>
      <c r="C56" s="68">
        <v>0</v>
      </c>
      <c r="D56" s="42"/>
      <c r="E56" s="3"/>
      <c r="F56" s="3"/>
      <c r="G56" s="3"/>
      <c r="H56" s="42">
        <f>-(H55+J55)*H53</f>
        <v>-1.1531412666281082</v>
      </c>
      <c r="I56" s="69"/>
      <c r="J56" s="42">
        <f>-(H55+J55)*J53</f>
        <v>-3.5381087333718901</v>
      </c>
      <c r="K56" s="42"/>
      <c r="L56" s="3"/>
      <c r="M56" s="3"/>
      <c r="N56" s="3"/>
      <c r="O56" s="42">
        <f>+J56/2</f>
        <v>-1.7690543666859451</v>
      </c>
      <c r="P56" s="42"/>
      <c r="Q56" s="68"/>
      <c r="R56" s="42"/>
      <c r="S56" s="3"/>
      <c r="T56" s="3"/>
      <c r="U56" s="3"/>
      <c r="V56" s="42"/>
      <c r="W56" s="69"/>
      <c r="X56" s="3"/>
      <c r="Y56" s="3"/>
      <c r="Z56" s="3"/>
      <c r="AA56" s="3"/>
      <c r="AB56" s="3"/>
      <c r="AC56" s="3"/>
      <c r="AD56" s="3"/>
      <c r="AE56" s="5"/>
    </row>
    <row r="57" spans="2:31" x14ac:dyDescent="0.25">
      <c r="B57" s="2"/>
      <c r="C57" s="68"/>
      <c r="D57" s="42"/>
      <c r="E57" s="3"/>
      <c r="F57" s="3"/>
      <c r="G57" s="3"/>
      <c r="H57" s="42"/>
      <c r="I57" s="69"/>
      <c r="J57" s="42">
        <f>+O57/2</f>
        <v>0.96633750934580964</v>
      </c>
      <c r="K57" s="42"/>
      <c r="L57" s="3"/>
      <c r="M57" s="3"/>
      <c r="N57" s="3"/>
      <c r="O57" s="42">
        <f>-(O55+Q55+O56)*O53</f>
        <v>1.9326750186916193</v>
      </c>
      <c r="P57" s="42"/>
      <c r="Q57" s="68">
        <f>-(O55+Q55+O56)*Q53</f>
        <v>4.2307543479943241</v>
      </c>
      <c r="R57" s="42"/>
      <c r="S57" s="3"/>
      <c r="T57" s="3"/>
      <c r="U57" s="3"/>
      <c r="V57" s="42">
        <v>0</v>
      </c>
      <c r="W57" s="69"/>
      <c r="X57" s="3"/>
      <c r="Y57" s="3"/>
      <c r="Z57" s="3"/>
      <c r="AA57" s="3"/>
      <c r="AB57" s="3"/>
      <c r="AC57" s="3"/>
      <c r="AD57" s="3"/>
      <c r="AE57" s="5"/>
    </row>
    <row r="58" spans="2:31" x14ac:dyDescent="0.25">
      <c r="B58" s="2"/>
      <c r="C58" s="68">
        <v>0</v>
      </c>
      <c r="D58" s="42"/>
      <c r="E58" s="3"/>
      <c r="F58" s="3"/>
      <c r="G58" s="3"/>
      <c r="H58" s="42">
        <f>-J57*H53</f>
        <v>-0.23753235481316889</v>
      </c>
      <c r="I58" s="69"/>
      <c r="J58" s="42">
        <f>-J57*J53</f>
        <v>-0.72880515453264072</v>
      </c>
      <c r="K58" s="42"/>
      <c r="L58" s="3"/>
      <c r="M58" s="3"/>
      <c r="N58" s="3"/>
      <c r="O58" s="42">
        <f>+J58/2</f>
        <v>-0.36440257726632036</v>
      </c>
      <c r="P58" s="42"/>
      <c r="Q58" s="68"/>
      <c r="R58" s="42"/>
      <c r="S58" s="3"/>
      <c r="T58" s="3"/>
      <c r="U58" s="3"/>
      <c r="V58" s="42"/>
      <c r="W58" s="69"/>
      <c r="X58" s="3"/>
      <c r="Y58" s="3"/>
      <c r="Z58" s="3"/>
      <c r="AA58" s="3"/>
      <c r="AB58" s="3"/>
      <c r="AC58" s="3"/>
      <c r="AD58" s="3"/>
      <c r="AE58" s="5"/>
    </row>
    <row r="59" spans="2:31" x14ac:dyDescent="0.25">
      <c r="B59" s="2"/>
      <c r="C59" s="68"/>
      <c r="D59" s="42"/>
      <c r="E59" s="3"/>
      <c r="F59" s="3"/>
      <c r="G59" s="3"/>
      <c r="H59" s="42"/>
      <c r="I59" s="69"/>
      <c r="J59" s="42">
        <f>+O59/2</f>
        <v>5.7133108528519133E-2</v>
      </c>
      <c r="K59" s="42"/>
      <c r="L59" s="3"/>
      <c r="M59" s="3"/>
      <c r="N59" s="3"/>
      <c r="O59" s="42">
        <f>-(O58)*O53</f>
        <v>0.11426621705703827</v>
      </c>
      <c r="P59" s="42"/>
      <c r="Q59" s="68">
        <f>-(O58)*Q53</f>
        <v>0.25013636020928209</v>
      </c>
      <c r="R59" s="42"/>
      <c r="S59" s="3"/>
      <c r="T59" s="3"/>
      <c r="U59" s="3"/>
      <c r="V59" s="42">
        <v>0</v>
      </c>
      <c r="W59" s="69"/>
      <c r="X59" s="3"/>
      <c r="Y59" s="3"/>
      <c r="Z59" s="3"/>
      <c r="AA59" s="3"/>
      <c r="AB59" s="3"/>
      <c r="AC59" s="3"/>
      <c r="AD59" s="3"/>
      <c r="AE59" s="5"/>
    </row>
    <row r="60" spans="2:31" x14ac:dyDescent="0.25">
      <c r="B60" s="2"/>
      <c r="C60" s="68">
        <v>0</v>
      </c>
      <c r="D60" s="42"/>
      <c r="E60" s="3"/>
      <c r="F60" s="3"/>
      <c r="G60" s="3"/>
      <c r="H60" s="42">
        <f>-J59*H53</f>
        <v>-1.4043707995731999E-2</v>
      </c>
      <c r="I60" s="69"/>
      <c r="J60" s="42">
        <f>-J59*J53</f>
        <v>-4.3089400532787134E-2</v>
      </c>
      <c r="K60" s="42"/>
      <c r="L60" s="3"/>
      <c r="M60" s="3"/>
      <c r="N60" s="3"/>
      <c r="O60" s="42">
        <f>+J60/2</f>
        <v>-2.1544700266393567E-2</v>
      </c>
      <c r="P60" s="42"/>
      <c r="Q60" s="68"/>
      <c r="R60" s="42"/>
      <c r="S60" s="3"/>
      <c r="T60" s="3"/>
      <c r="U60" s="3"/>
      <c r="V60" s="42"/>
      <c r="W60" s="69"/>
      <c r="X60" s="3"/>
      <c r="Y60" s="3"/>
      <c r="Z60" s="3"/>
      <c r="AA60" s="3"/>
      <c r="AB60" s="3"/>
      <c r="AC60" s="3"/>
      <c r="AD60" s="3"/>
      <c r="AE60" s="5"/>
    </row>
    <row r="61" spans="2:31" x14ac:dyDescent="0.25">
      <c r="B61" s="2"/>
      <c r="C61" s="68"/>
      <c r="D61" s="42"/>
      <c r="E61" s="3"/>
      <c r="F61" s="3"/>
      <c r="G61" s="3"/>
      <c r="H61" s="42"/>
      <c r="I61" s="69"/>
      <c r="J61" s="42">
        <f>+O61/2</f>
        <v>3.3779006388164898E-3</v>
      </c>
      <c r="K61" s="42"/>
      <c r="L61" s="3"/>
      <c r="M61" s="3"/>
      <c r="N61" s="3"/>
      <c r="O61" s="42">
        <f>-(O60)*O53</f>
        <v>6.7558012776329796E-3</v>
      </c>
      <c r="P61" s="42"/>
      <c r="Q61" s="68">
        <f>-(O60)*Q53</f>
        <v>1.4788898988760586E-2</v>
      </c>
      <c r="R61" s="42"/>
      <c r="S61" s="3"/>
      <c r="T61" s="3"/>
      <c r="U61" s="3"/>
      <c r="V61" s="42">
        <v>0</v>
      </c>
      <c r="W61" s="69"/>
      <c r="X61" s="3"/>
      <c r="Y61" s="3"/>
      <c r="Z61" s="3"/>
      <c r="AA61" s="3"/>
      <c r="AB61" s="3"/>
      <c r="AC61" s="3"/>
      <c r="AD61" s="3"/>
      <c r="AE61" s="5"/>
    </row>
    <row r="62" spans="2:31" x14ac:dyDescent="0.25">
      <c r="B62" s="2"/>
      <c r="C62" s="68">
        <v>0</v>
      </c>
      <c r="D62" s="42"/>
      <c r="E62" s="3"/>
      <c r="F62" s="3"/>
      <c r="G62" s="3"/>
      <c r="H62" s="42">
        <f>-J61*H53</f>
        <v>-8.303110303626419E-4</v>
      </c>
      <c r="I62" s="69"/>
      <c r="J62" s="42">
        <f>-J61*J53</f>
        <v>-2.5475896084538479E-3</v>
      </c>
      <c r="K62" s="42"/>
      <c r="L62" s="3"/>
      <c r="M62" s="3"/>
      <c r="N62" s="3"/>
      <c r="O62" s="42">
        <f>+J62/2</f>
        <v>-1.273794804226924E-3</v>
      </c>
      <c r="P62" s="42"/>
      <c r="Q62" s="36"/>
      <c r="R62" s="3"/>
      <c r="S62" s="3"/>
      <c r="T62" s="3"/>
      <c r="U62" s="3"/>
      <c r="V62" s="3"/>
      <c r="W62" s="37"/>
      <c r="X62" s="3"/>
      <c r="Y62" s="3"/>
      <c r="Z62" s="3"/>
      <c r="AA62" s="3"/>
      <c r="AB62" s="3"/>
      <c r="AC62" s="3"/>
      <c r="AD62" s="3"/>
      <c r="AE62" s="5"/>
    </row>
    <row r="63" spans="2:31" x14ac:dyDescent="0.25">
      <c r="B63" s="2"/>
      <c r="C63" s="36"/>
      <c r="D63" s="3"/>
      <c r="E63" s="3"/>
      <c r="F63" s="3"/>
      <c r="G63" s="3"/>
      <c r="H63" s="3"/>
      <c r="I63" s="37"/>
      <c r="J63" s="42">
        <f>+O63/2</f>
        <v>1.9971279385264351E-4</v>
      </c>
      <c r="K63" s="42"/>
      <c r="L63" s="3"/>
      <c r="M63" s="3"/>
      <c r="N63" s="3"/>
      <c r="O63" s="42">
        <f>-(O62)*O53</f>
        <v>3.9942558770528702E-4</v>
      </c>
      <c r="P63" s="42"/>
      <c r="Q63" s="68">
        <f>-(O62)*Q53</f>
        <v>8.7436921652163694E-4</v>
      </c>
      <c r="R63" s="42"/>
      <c r="S63" s="3"/>
      <c r="T63" s="3"/>
      <c r="U63" s="3"/>
      <c r="V63" s="42">
        <v>0</v>
      </c>
      <c r="W63" s="69"/>
      <c r="X63" s="3"/>
      <c r="Y63" s="3"/>
      <c r="Z63" s="3"/>
      <c r="AA63" s="3"/>
      <c r="AB63" s="3"/>
      <c r="AC63" s="3"/>
      <c r="AD63" s="3"/>
      <c r="AE63" s="5"/>
    </row>
    <row r="64" spans="2:31" x14ac:dyDescent="0.25">
      <c r="B64" s="2"/>
      <c r="C64" s="68">
        <v>0</v>
      </c>
      <c r="D64" s="42"/>
      <c r="E64" s="3"/>
      <c r="F64" s="3"/>
      <c r="G64" s="3"/>
      <c r="H64" s="42">
        <f>-J63*H53</f>
        <v>-4.909076771970704E-5</v>
      </c>
      <c r="I64" s="69"/>
      <c r="J64" s="42">
        <f>-J63*J53</f>
        <v>-1.5062202613293647E-4</v>
      </c>
      <c r="K64" s="42"/>
      <c r="L64" s="3"/>
      <c r="M64" s="3"/>
      <c r="N64" s="3"/>
      <c r="O64" s="42">
        <f>+J64/2</f>
        <v>-7.5311013066468234E-5</v>
      </c>
      <c r="P64" s="42"/>
      <c r="Q64" s="36"/>
      <c r="R64" s="3"/>
      <c r="S64" s="3"/>
      <c r="T64" s="3"/>
      <c r="U64" s="3"/>
      <c r="V64" s="3"/>
      <c r="W64" s="37"/>
      <c r="X64" s="3"/>
      <c r="Y64" s="3"/>
      <c r="Z64" s="3"/>
      <c r="AA64" s="3"/>
      <c r="AB64" s="3"/>
      <c r="AC64" s="3"/>
      <c r="AD64" s="3"/>
      <c r="AE64" s="5"/>
    </row>
    <row r="65" spans="2:31" x14ac:dyDescent="0.25">
      <c r="B65" s="2"/>
      <c r="C65" s="38"/>
      <c r="D65" s="35"/>
      <c r="E65" s="35"/>
      <c r="F65" s="35"/>
      <c r="G65" s="35"/>
      <c r="H65" s="35"/>
      <c r="I65" s="39"/>
      <c r="J65" s="3"/>
      <c r="K65" s="3"/>
      <c r="L65" s="3"/>
      <c r="M65" s="3"/>
      <c r="N65" s="3"/>
      <c r="O65" s="42">
        <f>-(O64)*O53</f>
        <v>2.3615377888914459E-5</v>
      </c>
      <c r="P65" s="42"/>
      <c r="Q65" s="65">
        <f>-(O64)*Q53</f>
        <v>5.1695635177553768E-5</v>
      </c>
      <c r="R65" s="66"/>
      <c r="S65" s="35"/>
      <c r="T65" s="35"/>
      <c r="U65" s="35"/>
      <c r="V65" s="66">
        <v>0</v>
      </c>
      <c r="W65" s="67"/>
      <c r="X65" s="3"/>
      <c r="Y65" s="3"/>
      <c r="Z65" s="3"/>
      <c r="AA65" s="3"/>
      <c r="AB65" s="3"/>
      <c r="AC65" s="3"/>
      <c r="AD65" s="3"/>
      <c r="AE65" s="5"/>
    </row>
    <row r="66" spans="2:31" x14ac:dyDescent="0.25">
      <c r="B66" s="2"/>
      <c r="C66" s="52" t="s">
        <v>8</v>
      </c>
      <c r="D66" s="52"/>
      <c r="E66" s="52" t="s">
        <v>9</v>
      </c>
      <c r="F66" s="52"/>
      <c r="G66" s="52"/>
      <c r="H66" s="52" t="s">
        <v>8</v>
      </c>
      <c r="I66" s="52"/>
      <c r="J66" s="52" t="s">
        <v>8</v>
      </c>
      <c r="K66" s="52"/>
      <c r="L66" s="52" t="s">
        <v>9</v>
      </c>
      <c r="M66" s="52"/>
      <c r="N66" s="52"/>
      <c r="O66" s="52" t="s">
        <v>8</v>
      </c>
      <c r="P66" s="52"/>
      <c r="Q66" s="52" t="s">
        <v>8</v>
      </c>
      <c r="R66" s="52"/>
      <c r="S66" s="52" t="s">
        <v>9</v>
      </c>
      <c r="T66" s="52"/>
      <c r="U66" s="52"/>
      <c r="V66" s="52" t="s">
        <v>8</v>
      </c>
      <c r="W66" s="52"/>
      <c r="X66" s="3"/>
      <c r="Y66" s="3"/>
      <c r="Z66" s="3"/>
      <c r="AA66" s="3"/>
      <c r="AB66" s="3"/>
      <c r="AC66" s="3"/>
      <c r="AD66" s="3"/>
      <c r="AE66" s="5"/>
    </row>
    <row r="67" spans="2:31" x14ac:dyDescent="0.25">
      <c r="B67" s="2"/>
      <c r="C67" s="52">
        <f>SUM(C55:D65)</f>
        <v>0</v>
      </c>
      <c r="D67" s="52"/>
      <c r="E67" s="55">
        <f>(((C67-(-H67))/E47+E42*E47*0.5)^2/(2*E42))-C67</f>
        <v>2.3449488606122579</v>
      </c>
      <c r="F67" s="55"/>
      <c r="G67" s="55"/>
      <c r="H67" s="52">
        <f>SUM(H55:I65)</f>
        <v>-6.4680967312350912</v>
      </c>
      <c r="I67" s="52"/>
      <c r="J67" s="52">
        <f>SUM(J55:K65)</f>
        <v>6.4680967312350903</v>
      </c>
      <c r="K67" s="52"/>
      <c r="L67" s="55">
        <f>(((J67-(-O67))/L47+L42*L47*0.5)^2/(2*L42))-J67</f>
        <v>6.5176176862727262</v>
      </c>
      <c r="M67" s="55"/>
      <c r="N67" s="55"/>
      <c r="O67" s="52">
        <f>SUM(O55:P65)</f>
        <v>-9.8559806720440655</v>
      </c>
      <c r="P67" s="52"/>
      <c r="Q67" s="52">
        <f>SUM(Q55:R65)</f>
        <v>9.8559806720440655</v>
      </c>
      <c r="R67" s="52"/>
      <c r="S67" s="55">
        <f>(((Q67-(-V67))/S47+S42*S47*0.5)^2/(2*S42))-Q67</f>
        <v>1.5642167923477164</v>
      </c>
      <c r="T67" s="55"/>
      <c r="U67" s="55"/>
      <c r="V67" s="52">
        <f>SUM(V55:W65)</f>
        <v>0</v>
      </c>
      <c r="W67" s="52"/>
      <c r="X67" s="3"/>
      <c r="Y67" s="3"/>
      <c r="Z67" s="3" t="s">
        <v>6</v>
      </c>
      <c r="AA67" s="3"/>
      <c r="AB67" s="3"/>
      <c r="AC67" s="3"/>
      <c r="AD67" s="3"/>
      <c r="AE67" s="5"/>
    </row>
    <row r="68" spans="2:31" x14ac:dyDescent="0.25">
      <c r="B68" s="2"/>
      <c r="C68" s="3"/>
      <c r="D68" s="3"/>
      <c r="E68" s="15" t="s">
        <v>10</v>
      </c>
      <c r="F68" s="53">
        <f>((E42*E47-((0.5*E42*E47^2+(-H67)-C67)/E47))*E47)/((E42*E47-((0.5*E42*E47^2+(-H67)-C67)/E47))+((0.5*E42*E47^2+(-H67)-C67)/E47))</f>
        <v>1.531322585418323</v>
      </c>
      <c r="G68" s="54"/>
      <c r="H68" s="3"/>
      <c r="I68" s="3"/>
      <c r="J68" s="3"/>
      <c r="K68" s="3"/>
      <c r="L68" s="15" t="s">
        <v>10</v>
      </c>
      <c r="M68" s="53">
        <f>((L42*L47-((0.5*L42*L47^2+(-O67)-J67)/L47))*L47)/((L42*L47-((0.5*L42*L47^2+(-O67)-J67)/L47))+((0.5*L42*L47^2+(-O67)-J67)/L47))</f>
        <v>2.4023797847142059</v>
      </c>
      <c r="N68" s="54"/>
      <c r="O68" s="3"/>
      <c r="P68" s="3"/>
      <c r="Q68" s="3"/>
      <c r="R68" s="3"/>
      <c r="S68" s="15" t="s">
        <v>10</v>
      </c>
      <c r="T68" s="53">
        <f>((S42*S47-((0.5*S42*S47^2+(-V67)-Q67)/S47))*S47)/((S42*S47-((0.5*S42*S47^2+(-V67)-Q67)/S47))+((0.5*S42*S47^2+(-V67)-Q67)/S47))</f>
        <v>2.554569850779107</v>
      </c>
      <c r="U68" s="54"/>
      <c r="V68" s="3"/>
      <c r="W68" s="3"/>
      <c r="X68" s="3"/>
      <c r="Y68" s="3"/>
      <c r="Z68" s="3"/>
      <c r="AA68" s="3"/>
      <c r="AB68" s="3"/>
      <c r="AC68" s="3"/>
      <c r="AD68" s="3"/>
      <c r="AE68" s="5"/>
    </row>
    <row r="69" spans="2:31" x14ac:dyDescent="0.25">
      <c r="B69" s="2"/>
      <c r="C69" s="3"/>
      <c r="D69" s="3"/>
      <c r="E69" s="3"/>
      <c r="F69" s="16"/>
      <c r="G69" s="16"/>
      <c r="H69" s="3"/>
      <c r="I69" s="3"/>
      <c r="J69" s="3"/>
      <c r="K69" s="3"/>
      <c r="L69" s="3"/>
      <c r="M69" s="16"/>
      <c r="N69" s="16"/>
      <c r="O69" s="3"/>
      <c r="P69" s="3"/>
      <c r="Q69" s="3"/>
      <c r="R69" s="3"/>
      <c r="S69" s="3"/>
      <c r="T69" s="16"/>
      <c r="U69" s="16"/>
      <c r="V69" s="3"/>
      <c r="W69" s="3"/>
      <c r="X69" s="3"/>
      <c r="Y69" s="3"/>
      <c r="Z69" s="3"/>
      <c r="AA69" s="3"/>
      <c r="AB69" s="3"/>
      <c r="AC69" s="3"/>
      <c r="AD69" s="3"/>
      <c r="AE69" s="5"/>
    </row>
    <row r="70" spans="2:31" x14ac:dyDescent="0.25">
      <c r="B70" s="2"/>
      <c r="C70" s="3"/>
      <c r="D70" s="3"/>
      <c r="E70" s="3"/>
      <c r="F70" s="16"/>
      <c r="G70" s="16"/>
      <c r="H70" s="3"/>
      <c r="I70" s="42">
        <f>+J67</f>
        <v>6.4680967312350903</v>
      </c>
      <c r="J70" s="42"/>
      <c r="K70" s="3"/>
      <c r="L70" s="3"/>
      <c r="M70" s="16"/>
      <c r="N70" s="16"/>
      <c r="O70" s="3"/>
      <c r="P70" s="42">
        <f>+Q67</f>
        <v>9.8559806720440655</v>
      </c>
      <c r="Q70" s="42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5"/>
    </row>
    <row r="71" spans="2:31" x14ac:dyDescent="0.25">
      <c r="B71" s="2"/>
      <c r="C71" s="3"/>
      <c r="D71" s="3"/>
      <c r="E71" s="3"/>
      <c r="F71" s="16"/>
      <c r="G71" s="16"/>
      <c r="H71" s="3"/>
      <c r="I71" s="3"/>
      <c r="J71" s="3"/>
      <c r="K71" s="3"/>
      <c r="L71" s="3"/>
      <c r="M71" s="16"/>
      <c r="N71" s="16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5"/>
    </row>
    <row r="72" spans="2:31" x14ac:dyDescent="0.25">
      <c r="B72" s="2"/>
      <c r="C72" s="3"/>
      <c r="D72" s="3"/>
      <c r="E72" s="3"/>
      <c r="F72" s="16"/>
      <c r="G72" s="16"/>
      <c r="H72" s="3"/>
      <c r="I72" s="3"/>
      <c r="J72" s="3"/>
      <c r="K72" s="3"/>
      <c r="L72" s="3"/>
      <c r="M72" s="16"/>
      <c r="N72" s="16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5"/>
    </row>
    <row r="73" spans="2:31" ht="10.15" customHeight="1" thickBot="1" x14ac:dyDescent="0.3">
      <c r="B73" s="2"/>
      <c r="C73" s="14"/>
      <c r="D73" s="14"/>
      <c r="E73" s="14"/>
      <c r="F73" s="17"/>
      <c r="G73" s="17"/>
      <c r="H73" s="14"/>
      <c r="I73" s="51" t="s">
        <v>20</v>
      </c>
      <c r="J73" s="51"/>
      <c r="K73" s="14"/>
      <c r="L73" s="14"/>
      <c r="M73" s="17"/>
      <c r="N73" s="17"/>
      <c r="O73" s="14"/>
      <c r="P73" s="51" t="s">
        <v>20</v>
      </c>
      <c r="Q73" s="51"/>
      <c r="R73" s="14"/>
      <c r="S73" s="14"/>
      <c r="T73" s="14"/>
      <c r="U73" s="14"/>
      <c r="V73" s="14"/>
      <c r="W73" s="14"/>
      <c r="X73" s="3"/>
      <c r="Y73" s="3" t="s">
        <v>18</v>
      </c>
      <c r="Z73" s="3"/>
      <c r="AB73" s="3"/>
      <c r="AD73" s="3"/>
      <c r="AE73" s="5"/>
    </row>
    <row r="74" spans="2:31" x14ac:dyDescent="0.25">
      <c r="B74" s="2"/>
      <c r="C74" s="3"/>
      <c r="D74" s="3"/>
      <c r="E74" s="16" t="s">
        <v>19</v>
      </c>
      <c r="F74" s="16"/>
      <c r="G74" s="16"/>
      <c r="H74" s="3"/>
      <c r="I74" s="3"/>
      <c r="J74" s="3"/>
      <c r="K74" s="3"/>
      <c r="L74" s="3"/>
      <c r="M74" s="16"/>
      <c r="N74" s="19" t="s">
        <v>19</v>
      </c>
      <c r="O74" s="3"/>
      <c r="P74" s="3"/>
      <c r="Q74" s="3"/>
      <c r="R74" s="3"/>
      <c r="T74" s="3"/>
      <c r="U74" s="3" t="s">
        <v>19</v>
      </c>
      <c r="V74" s="3"/>
      <c r="W74" s="3"/>
      <c r="X74" s="3"/>
      <c r="Y74" s="3"/>
      <c r="Z74" s="3"/>
      <c r="AB74" s="3"/>
      <c r="AD74" s="3"/>
      <c r="AE74" s="5"/>
    </row>
    <row r="75" spans="2:31" x14ac:dyDescent="0.25">
      <c r="B75" s="2"/>
      <c r="C75" s="3"/>
      <c r="D75" s="3"/>
      <c r="E75" s="3"/>
      <c r="F75" s="16"/>
      <c r="G75" s="16"/>
      <c r="H75" s="3"/>
      <c r="I75" s="3"/>
      <c r="J75" s="3"/>
      <c r="K75" s="3"/>
      <c r="L75" s="3"/>
      <c r="M75" s="16"/>
      <c r="N75" s="16"/>
      <c r="O75" s="3"/>
      <c r="P75" s="3"/>
      <c r="Q75" s="3"/>
      <c r="R75" s="3"/>
      <c r="T75" s="3"/>
      <c r="U75" s="3"/>
      <c r="V75" s="3"/>
      <c r="W75" s="3"/>
      <c r="X75" s="3"/>
      <c r="Y75" s="3"/>
      <c r="Z75" s="3"/>
      <c r="AB75" s="3"/>
      <c r="AD75" s="3"/>
      <c r="AE75" s="5"/>
    </row>
    <row r="76" spans="2:31" x14ac:dyDescent="0.25">
      <c r="B76" s="49">
        <f>E42*E47-I83</f>
        <v>3.062645170836646</v>
      </c>
      <c r="C76" s="42"/>
      <c r="D76" s="3"/>
      <c r="E76" s="42">
        <f>+E67</f>
        <v>2.3449488606122579</v>
      </c>
      <c r="F76" s="42"/>
      <c r="G76" s="16"/>
      <c r="H76" s="3"/>
      <c r="I76" s="42">
        <f>L42*L47-P83</f>
        <v>10.810709031213927</v>
      </c>
      <c r="J76" s="42"/>
      <c r="K76" s="3"/>
      <c r="L76" s="3"/>
      <c r="M76" s="42">
        <f>+L67</f>
        <v>6.5176176862727262</v>
      </c>
      <c r="N76" s="42"/>
      <c r="O76" s="3"/>
      <c r="P76" s="42">
        <f>S42*S47-W83</f>
        <v>8.9409944777268748</v>
      </c>
      <c r="Q76" s="42"/>
      <c r="R76" s="3"/>
      <c r="T76" s="42">
        <f>+S67</f>
        <v>1.5642167923477164</v>
      </c>
      <c r="U76" s="42"/>
      <c r="V76" s="3"/>
      <c r="W76" s="3"/>
      <c r="X76" s="3"/>
      <c r="Y76" s="3"/>
      <c r="Z76" s="3"/>
      <c r="AB76" s="3"/>
      <c r="AD76" s="3"/>
      <c r="AE76" s="5"/>
    </row>
    <row r="77" spans="2:31" x14ac:dyDescent="0.25">
      <c r="B77" s="2"/>
      <c r="C77" s="3"/>
      <c r="D77" s="3"/>
      <c r="E77" s="3"/>
      <c r="F77" s="16"/>
      <c r="G77" s="16"/>
      <c r="H77" s="3"/>
      <c r="I77" s="3"/>
      <c r="J77" s="3"/>
      <c r="K77" s="3"/>
      <c r="L77" s="3"/>
      <c r="M77" s="16"/>
      <c r="N77" s="16"/>
      <c r="O77" s="3"/>
      <c r="P77" s="3"/>
      <c r="Q77" s="3"/>
      <c r="R77" s="3"/>
      <c r="T77" s="3"/>
      <c r="U77" s="3"/>
      <c r="V77" s="3"/>
      <c r="W77" s="3"/>
      <c r="X77" s="3"/>
      <c r="Y77" s="3"/>
      <c r="Z77" s="3"/>
      <c r="AB77" s="3"/>
      <c r="AD77" s="3"/>
      <c r="AE77" s="5"/>
    </row>
    <row r="78" spans="2:31" x14ac:dyDescent="0.25">
      <c r="B78" s="2"/>
      <c r="C78" s="16" t="s">
        <v>19</v>
      </c>
      <c r="D78" s="3"/>
      <c r="E78" s="3"/>
      <c r="F78" s="16"/>
      <c r="G78" s="16"/>
      <c r="H78" s="3"/>
      <c r="I78" s="3"/>
      <c r="J78" s="16" t="s">
        <v>19</v>
      </c>
      <c r="K78" s="3"/>
      <c r="L78" s="3"/>
      <c r="M78" s="16"/>
      <c r="N78" s="16"/>
      <c r="O78" s="3"/>
      <c r="P78" s="3"/>
      <c r="Q78" s="16" t="s">
        <v>19</v>
      </c>
      <c r="R78" s="3"/>
      <c r="T78" s="3"/>
      <c r="U78" s="3"/>
      <c r="V78" s="3"/>
      <c r="W78" s="3"/>
      <c r="X78" s="3"/>
      <c r="Y78" s="3"/>
      <c r="Z78" s="3"/>
      <c r="AB78" s="3"/>
      <c r="AD78" s="3"/>
      <c r="AE78" s="5"/>
    </row>
    <row r="79" spans="2:31" ht="12" thickBot="1" x14ac:dyDescent="0.3">
      <c r="B79" s="2"/>
      <c r="C79" s="14"/>
      <c r="D79" s="14"/>
      <c r="E79" s="14"/>
      <c r="F79" s="17"/>
      <c r="G79" s="17"/>
      <c r="H79" s="14"/>
      <c r="I79" s="14"/>
      <c r="J79" s="14"/>
      <c r="K79" s="14"/>
      <c r="L79" s="14"/>
      <c r="M79" s="17"/>
      <c r="N79" s="17"/>
      <c r="O79" s="14"/>
      <c r="P79" s="14"/>
      <c r="Q79" s="14"/>
      <c r="R79" s="14"/>
      <c r="S79" s="14"/>
      <c r="T79" s="14"/>
      <c r="U79" s="14"/>
      <c r="V79" s="14"/>
      <c r="W79" s="14"/>
      <c r="X79" s="3"/>
      <c r="Y79" s="3"/>
      <c r="Z79" s="3"/>
      <c r="AB79" s="3"/>
      <c r="AD79" s="3"/>
      <c r="AE79" s="5"/>
    </row>
    <row r="80" spans="2:31" x14ac:dyDescent="0.25">
      <c r="B80" s="2"/>
      <c r="C80" s="3"/>
      <c r="D80" s="3"/>
      <c r="E80" s="3"/>
      <c r="F80" s="16"/>
      <c r="G80" s="16"/>
      <c r="H80" s="3"/>
      <c r="I80" s="3"/>
      <c r="J80" s="3"/>
      <c r="K80" s="3"/>
      <c r="L80" s="3"/>
      <c r="M80" s="16"/>
      <c r="N80" s="16"/>
      <c r="O80" s="3"/>
      <c r="P80" s="3"/>
      <c r="Q80" s="3"/>
      <c r="R80" s="3"/>
      <c r="T80" s="3"/>
      <c r="U80" s="3"/>
      <c r="V80" s="3"/>
      <c r="W80" s="3"/>
      <c r="X80" s="3"/>
      <c r="Y80" s="3" t="s">
        <v>17</v>
      </c>
      <c r="Z80" s="3"/>
      <c r="AB80" s="3"/>
      <c r="AD80" s="3"/>
      <c r="AE80" s="5"/>
    </row>
    <row r="81" spans="2:38" x14ac:dyDescent="0.25">
      <c r="B81" s="2"/>
      <c r="G81" s="16"/>
      <c r="H81" s="3"/>
      <c r="I81" s="3" t="s">
        <v>20</v>
      </c>
      <c r="J81" s="3"/>
      <c r="K81" s="3"/>
      <c r="L81" s="3"/>
      <c r="M81" s="16"/>
      <c r="N81" s="16"/>
      <c r="O81" s="3"/>
      <c r="P81" s="3" t="s">
        <v>20</v>
      </c>
      <c r="Q81" s="3"/>
      <c r="R81" s="3"/>
      <c r="S81" s="3"/>
      <c r="T81" s="3"/>
      <c r="U81" s="3"/>
      <c r="V81" s="3"/>
      <c r="W81" s="16" t="s">
        <v>20</v>
      </c>
      <c r="X81" s="3"/>
      <c r="Y81" s="3"/>
      <c r="Z81" s="3"/>
      <c r="AA81" s="3"/>
      <c r="AB81" s="3"/>
      <c r="AC81" s="3"/>
      <c r="AD81" s="3"/>
      <c r="AE81" s="5"/>
    </row>
    <row r="82" spans="2:38" x14ac:dyDescent="0.25">
      <c r="B82" s="2"/>
      <c r="G82" s="16"/>
      <c r="H82" s="3"/>
      <c r="I82" s="3"/>
      <c r="J82" s="3"/>
      <c r="K82" s="3"/>
      <c r="L82" s="3"/>
      <c r="M82" s="16"/>
      <c r="N82" s="16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5"/>
    </row>
    <row r="83" spans="2:38" x14ac:dyDescent="0.25">
      <c r="B83" s="2"/>
      <c r="C83" s="3"/>
      <c r="D83" s="3"/>
      <c r="E83" s="3"/>
      <c r="F83" s="16"/>
      <c r="G83" s="16"/>
      <c r="H83" s="3"/>
      <c r="I83" s="42">
        <f>(0.5*E42*E47^2+(-H67)-C67)/E47</f>
        <v>5.937354829163354</v>
      </c>
      <c r="J83" s="42"/>
      <c r="K83" s="3"/>
      <c r="L83" s="3"/>
      <c r="M83" s="16"/>
      <c r="N83" s="16"/>
      <c r="O83" s="3"/>
      <c r="P83" s="42">
        <f>(0.5*L42*L47^2+(-O67)-J67)/L47</f>
        <v>12.139290968786073</v>
      </c>
      <c r="Q83" s="42"/>
      <c r="R83" s="3"/>
      <c r="S83" s="3"/>
      <c r="T83" s="3"/>
      <c r="U83" s="3"/>
      <c r="V83" s="3"/>
      <c r="W83" s="42">
        <f>(0.5*S42*S47^2+(-V67)-Q67)/S47</f>
        <v>3.3090055222731243</v>
      </c>
      <c r="X83" s="42"/>
      <c r="Y83" s="3"/>
      <c r="Z83" s="3"/>
      <c r="AA83" s="3"/>
      <c r="AB83" s="3"/>
      <c r="AC83" s="3"/>
      <c r="AD83" s="3"/>
      <c r="AE83" s="5"/>
    </row>
    <row r="84" spans="2:38" x14ac:dyDescent="0.25">
      <c r="B84" s="2"/>
      <c r="C84" s="3"/>
      <c r="D84" s="42">
        <f>+F68</f>
        <v>1.531322585418323</v>
      </c>
      <c r="E84" s="42"/>
      <c r="F84" s="19"/>
      <c r="G84" s="16"/>
      <c r="H84" s="3"/>
      <c r="I84" s="3"/>
      <c r="J84" s="3"/>
      <c r="K84" s="42">
        <f>+M68</f>
        <v>2.4023797847142059</v>
      </c>
      <c r="L84" s="42"/>
      <c r="M84" s="19"/>
      <c r="N84" s="16"/>
      <c r="O84" s="3"/>
      <c r="P84" s="3"/>
      <c r="Q84" s="3"/>
      <c r="R84" s="42">
        <f>+T68</f>
        <v>2.554569850779107</v>
      </c>
      <c r="S84" s="42"/>
      <c r="T84" s="19"/>
      <c r="U84" s="3"/>
      <c r="V84" s="3"/>
      <c r="W84" s="3"/>
      <c r="X84" s="3"/>
      <c r="Y84" s="3"/>
      <c r="Z84" s="3"/>
      <c r="AA84" s="3"/>
      <c r="AB84" s="3"/>
      <c r="AC84" s="3"/>
      <c r="AD84" s="3"/>
      <c r="AE84" s="5"/>
    </row>
    <row r="85" spans="2:38" ht="12" thickBot="1" x14ac:dyDescent="0.3">
      <c r="B85" s="2"/>
      <c r="C85" s="3"/>
      <c r="D85" s="3"/>
      <c r="E85" s="3"/>
      <c r="F85" s="16"/>
      <c r="G85" s="16"/>
      <c r="H85" s="3"/>
      <c r="I85" s="3"/>
      <c r="J85" s="3"/>
      <c r="K85" s="3"/>
      <c r="L85" s="3"/>
      <c r="M85" s="16"/>
      <c r="N85" s="16"/>
      <c r="O85" s="3"/>
      <c r="P85" s="3"/>
      <c r="Q85" s="3"/>
      <c r="R85" s="3"/>
      <c r="S85" s="3"/>
      <c r="T85" s="16"/>
      <c r="U85" s="3"/>
      <c r="V85" s="3"/>
      <c r="W85" s="3"/>
      <c r="X85" s="3"/>
      <c r="Y85" s="3"/>
      <c r="Z85" s="3"/>
      <c r="AA85" s="3"/>
      <c r="AB85" s="3"/>
      <c r="AC85" s="3"/>
      <c r="AD85" s="3"/>
      <c r="AE85" s="5"/>
    </row>
    <row r="86" spans="2:38" ht="12" thickBot="1" x14ac:dyDescent="0.3">
      <c r="B86" s="26"/>
      <c r="C86" s="26"/>
      <c r="D86" s="26"/>
      <c r="E86" s="26"/>
      <c r="F86" s="27"/>
      <c r="G86" s="27"/>
      <c r="H86" s="26"/>
      <c r="I86" s="26"/>
      <c r="J86" s="26"/>
      <c r="K86" s="26"/>
      <c r="L86" s="26"/>
      <c r="M86" s="27"/>
      <c r="N86" s="27"/>
      <c r="O86" s="26"/>
      <c r="P86" s="26"/>
      <c r="Q86" s="26"/>
      <c r="R86" s="26"/>
      <c r="S86" s="26"/>
      <c r="T86" s="27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2:38" ht="29.45" customHeight="1" x14ac:dyDescent="0.25">
      <c r="B87" s="59" t="s">
        <v>12</v>
      </c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1"/>
    </row>
    <row r="88" spans="2:38" x14ac:dyDescent="0.25"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AA88" s="4" t="s">
        <v>14</v>
      </c>
      <c r="AB88" s="3"/>
      <c r="AD88" s="3"/>
      <c r="AE88" s="3"/>
      <c r="AF88" s="3"/>
      <c r="AG88" s="3"/>
      <c r="AH88" s="3"/>
      <c r="AI88" s="3"/>
      <c r="AJ88" s="3"/>
      <c r="AK88" s="3"/>
      <c r="AL88" s="5"/>
    </row>
    <row r="89" spans="2:38" x14ac:dyDescent="0.25">
      <c r="B89" s="2"/>
      <c r="C89" s="3"/>
      <c r="D89" s="3"/>
      <c r="E89" s="43">
        <v>2</v>
      </c>
      <c r="F89" s="43"/>
      <c r="G89" s="3" t="s">
        <v>1</v>
      </c>
      <c r="H89" s="3"/>
      <c r="I89" s="3"/>
      <c r="J89" s="3"/>
      <c r="K89" s="3"/>
      <c r="L89" s="43">
        <v>4.5</v>
      </c>
      <c r="M89" s="43"/>
      <c r="N89" s="3" t="s">
        <v>1</v>
      </c>
      <c r="O89" s="3"/>
      <c r="P89" s="3"/>
      <c r="Q89" s="3"/>
      <c r="R89" s="3"/>
      <c r="S89" s="43">
        <v>3.5</v>
      </c>
      <c r="T89" s="43"/>
      <c r="U89" s="3" t="s">
        <v>1</v>
      </c>
      <c r="V89" s="3"/>
      <c r="W89" s="3"/>
      <c r="X89" s="3"/>
      <c r="Y89" s="3"/>
      <c r="Z89" s="43">
        <v>4.5</v>
      </c>
      <c r="AA89" s="43"/>
      <c r="AB89" s="3" t="s">
        <v>1</v>
      </c>
      <c r="AC89" s="3"/>
      <c r="AD89" s="3"/>
      <c r="AE89" s="3"/>
      <c r="AF89" s="3"/>
      <c r="AG89" s="3"/>
      <c r="AH89" s="3"/>
      <c r="AI89" s="3"/>
      <c r="AJ89" s="3"/>
      <c r="AK89" s="3"/>
      <c r="AL89" s="5"/>
    </row>
    <row r="90" spans="2:38" x14ac:dyDescent="0.25">
      <c r="B90" s="2"/>
      <c r="C90" s="3"/>
      <c r="D90" s="3"/>
      <c r="E90" s="3"/>
      <c r="F90" s="3"/>
      <c r="G90" s="3"/>
      <c r="H90" s="3"/>
      <c r="I90" s="3"/>
      <c r="J90" s="6"/>
      <c r="K90" s="7"/>
      <c r="L90" s="7"/>
      <c r="M90" s="7"/>
      <c r="N90" s="7"/>
      <c r="O90" s="7"/>
      <c r="P90" s="8"/>
      <c r="Q90" s="3"/>
      <c r="R90" s="3"/>
      <c r="S90" s="3"/>
      <c r="T90" s="3"/>
      <c r="U90" s="3"/>
      <c r="V90" s="3"/>
      <c r="W90" s="3"/>
      <c r="X90" s="6"/>
      <c r="Y90" s="7"/>
      <c r="Z90" s="7"/>
      <c r="AA90" s="7"/>
      <c r="AB90" s="7"/>
      <c r="AC90" s="7"/>
      <c r="AD90" s="8"/>
      <c r="AE90" s="3"/>
      <c r="AF90" s="3"/>
      <c r="AG90" s="3"/>
      <c r="AH90" s="3"/>
      <c r="AI90" s="3"/>
      <c r="AJ90" s="3"/>
      <c r="AK90" s="3"/>
      <c r="AL90" s="5"/>
    </row>
    <row r="91" spans="2:38" ht="12" thickBot="1" x14ac:dyDescent="0.3">
      <c r="B91" s="2"/>
      <c r="C91" s="9"/>
      <c r="D91" s="10"/>
      <c r="E91" s="10"/>
      <c r="F91" s="10"/>
      <c r="G91" s="10"/>
      <c r="H91" s="10"/>
      <c r="I91" s="20"/>
      <c r="J91" s="11"/>
      <c r="K91" s="12"/>
      <c r="L91" s="12"/>
      <c r="M91" s="12"/>
      <c r="N91" s="12"/>
      <c r="O91" s="12"/>
      <c r="P91" s="13"/>
      <c r="Q91" s="9"/>
      <c r="R91" s="10"/>
      <c r="S91" s="10"/>
      <c r="T91" s="10"/>
      <c r="U91" s="10"/>
      <c r="V91" s="10"/>
      <c r="W91" s="10"/>
      <c r="X91" s="11"/>
      <c r="Y91" s="12"/>
      <c r="Z91" s="12"/>
      <c r="AA91" s="12"/>
      <c r="AB91" s="12"/>
      <c r="AC91" s="12"/>
      <c r="AD91" s="13"/>
      <c r="AE91" s="3"/>
      <c r="AF91" s="3"/>
      <c r="AG91" s="3"/>
      <c r="AH91" s="3"/>
      <c r="AI91" s="3"/>
      <c r="AJ91" s="3"/>
      <c r="AK91" s="3"/>
      <c r="AL91" s="5"/>
    </row>
    <row r="92" spans="2:38" x14ac:dyDescent="0.25">
      <c r="B92" s="2"/>
      <c r="C92" s="3"/>
      <c r="D92" s="3" t="s">
        <v>0</v>
      </c>
      <c r="E92" s="44">
        <v>125</v>
      </c>
      <c r="F92" s="44"/>
      <c r="G92" s="3" t="s">
        <v>22</v>
      </c>
      <c r="H92" s="3"/>
      <c r="I92" s="3"/>
      <c r="J92" s="3"/>
      <c r="K92" s="3" t="s">
        <v>0</v>
      </c>
      <c r="L92" s="44">
        <v>326</v>
      </c>
      <c r="M92" s="44"/>
      <c r="N92" s="3" t="s">
        <v>22</v>
      </c>
      <c r="O92" s="3"/>
      <c r="P92" s="3"/>
      <c r="Q92" s="3"/>
      <c r="R92" s="3" t="s">
        <v>0</v>
      </c>
      <c r="S92" s="44">
        <v>653</v>
      </c>
      <c r="T92" s="44"/>
      <c r="U92" s="3" t="s">
        <v>22</v>
      </c>
      <c r="V92" s="3"/>
      <c r="W92" s="3"/>
      <c r="X92" s="3"/>
      <c r="Y92" s="3" t="s">
        <v>0</v>
      </c>
      <c r="Z92" s="44">
        <v>653</v>
      </c>
      <c r="AA92" s="44"/>
      <c r="AB92" s="3" t="s">
        <v>22</v>
      </c>
      <c r="AC92" s="3"/>
      <c r="AD92" s="3"/>
      <c r="AE92" s="3"/>
      <c r="AF92" s="3"/>
      <c r="AG92" s="3"/>
      <c r="AH92" s="3"/>
      <c r="AI92" s="3"/>
      <c r="AJ92" s="3"/>
      <c r="AK92" s="3"/>
      <c r="AL92" s="5"/>
    </row>
    <row r="93" spans="2:38" x14ac:dyDescent="0.25"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5"/>
    </row>
    <row r="94" spans="2:38" x14ac:dyDescent="0.25">
      <c r="B94" s="2"/>
      <c r="C94" s="3"/>
      <c r="D94" s="3"/>
      <c r="E94" s="43">
        <v>4.5</v>
      </c>
      <c r="F94" s="43"/>
      <c r="G94" s="3" t="s">
        <v>2</v>
      </c>
      <c r="H94" s="3"/>
      <c r="I94" s="3"/>
      <c r="J94" s="3"/>
      <c r="K94" s="3"/>
      <c r="L94" s="43">
        <v>5.0999999999999996</v>
      </c>
      <c r="M94" s="43"/>
      <c r="N94" s="3" t="s">
        <v>2</v>
      </c>
      <c r="O94" s="3"/>
      <c r="P94" s="3"/>
      <c r="Q94" s="3"/>
      <c r="R94" s="3"/>
      <c r="S94" s="43">
        <v>6</v>
      </c>
      <c r="T94" s="43"/>
      <c r="U94" s="3" t="s">
        <v>2</v>
      </c>
      <c r="V94" s="3"/>
      <c r="W94" s="3"/>
      <c r="X94" s="3"/>
      <c r="Y94" s="3"/>
      <c r="Z94" s="43">
        <v>4.8499999999999996</v>
      </c>
      <c r="AA94" s="43"/>
      <c r="AB94" s="3" t="s">
        <v>2</v>
      </c>
      <c r="AC94" s="3"/>
      <c r="AD94" s="3"/>
      <c r="AE94" s="3"/>
      <c r="AF94" s="3"/>
      <c r="AG94" s="3"/>
      <c r="AH94" s="3"/>
      <c r="AI94" s="3"/>
      <c r="AJ94" s="3"/>
      <c r="AK94" s="3"/>
      <c r="AL94" s="5"/>
    </row>
    <row r="95" spans="2:38" x14ac:dyDescent="0.25"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5"/>
    </row>
    <row r="96" spans="2:38" x14ac:dyDescent="0.25">
      <c r="B96" s="2"/>
      <c r="C96" s="3"/>
      <c r="D96" s="3"/>
      <c r="E96" s="3"/>
      <c r="F96" s="3"/>
      <c r="G96" s="3"/>
      <c r="H96" s="3"/>
      <c r="I96" s="3"/>
      <c r="J96" s="3"/>
      <c r="K96" s="3" t="s">
        <v>3</v>
      </c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5"/>
    </row>
    <row r="97" spans="2:38" x14ac:dyDescent="0.25">
      <c r="B97" s="2"/>
      <c r="C97" s="3"/>
      <c r="D97" s="3"/>
      <c r="E97" s="3"/>
      <c r="F97" s="3"/>
      <c r="G97" s="3"/>
      <c r="H97" s="3"/>
      <c r="I97" s="3"/>
      <c r="J97" s="3"/>
      <c r="K97" s="3" t="s">
        <v>4</v>
      </c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5"/>
    </row>
    <row r="98" spans="2:38" x14ac:dyDescent="0.25">
      <c r="B98" s="2"/>
      <c r="C98" s="3"/>
      <c r="D98" s="3"/>
      <c r="E98" s="3"/>
      <c r="F98" s="3"/>
      <c r="G98" s="3"/>
      <c r="H98" s="3"/>
      <c r="I98" s="3"/>
      <c r="J98" s="3"/>
      <c r="K98" s="3" t="s">
        <v>7</v>
      </c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5"/>
    </row>
    <row r="99" spans="2:38" x14ac:dyDescent="0.25"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5"/>
    </row>
    <row r="100" spans="2:38" ht="12" thickBot="1" x14ac:dyDescent="0.3">
      <c r="B100" s="2"/>
      <c r="C100" s="45">
        <v>0</v>
      </c>
      <c r="D100" s="46"/>
      <c r="E100" s="14"/>
      <c r="F100" s="14"/>
      <c r="G100" s="14"/>
      <c r="H100" s="45">
        <f>(3*E92/E94)/((3*E92/E94)+(4*L92/L94))</f>
        <v>0.24580682475419313</v>
      </c>
      <c r="I100" s="46"/>
      <c r="J100" s="45">
        <f>(4*L92/L94)/((3*E92/E94)+(4*L92/L94))</f>
        <v>0.75419317524580687</v>
      </c>
      <c r="K100" s="46"/>
      <c r="L100" s="14"/>
      <c r="M100" s="14"/>
      <c r="N100" s="14"/>
      <c r="O100" s="45">
        <f>(4*L92/L94)/((4*L92/L94)+(4*S92/S94))</f>
        <v>0.37001305260768408</v>
      </c>
      <c r="P100" s="46"/>
      <c r="Q100" s="45">
        <f>(4*S92/S94)/((4*L92/L94)+(4*S92/S94))</f>
        <v>0.62998694739231598</v>
      </c>
      <c r="R100" s="46"/>
      <c r="S100" s="14"/>
      <c r="T100" s="14"/>
      <c r="U100" s="14"/>
      <c r="V100" s="45">
        <f>(4*S92/S94)/((4*S92/S94)+(3*Z92/Z94))</f>
        <v>0.51871657754010692</v>
      </c>
      <c r="W100" s="46"/>
      <c r="X100" s="45">
        <f>(3*Z92/Z94)/((4*S92/S94)+(3*Z92/Z94))</f>
        <v>0.48128342245989308</v>
      </c>
      <c r="Y100" s="46"/>
      <c r="Z100" s="14"/>
      <c r="AA100" s="14"/>
      <c r="AB100" s="14"/>
      <c r="AC100" s="45">
        <v>0</v>
      </c>
      <c r="AD100" s="46"/>
      <c r="AE100" s="3"/>
      <c r="AF100" s="3"/>
      <c r="AG100" s="3" t="s">
        <v>21</v>
      </c>
      <c r="AH100" s="3"/>
      <c r="AI100" s="3"/>
      <c r="AJ100" s="3"/>
      <c r="AK100" s="3"/>
      <c r="AL100" s="5"/>
    </row>
    <row r="101" spans="2:38" x14ac:dyDescent="0.25"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5"/>
    </row>
    <row r="102" spans="2:38" x14ac:dyDescent="0.25">
      <c r="B102" s="2"/>
      <c r="C102" s="47">
        <v>0</v>
      </c>
      <c r="D102" s="48"/>
      <c r="E102" s="21"/>
      <c r="F102" s="21"/>
      <c r="G102" s="21"/>
      <c r="H102" s="48">
        <f>-E89*E94^2/8</f>
        <v>-5.0625</v>
      </c>
      <c r="I102" s="50"/>
      <c r="J102" s="48">
        <f>L89*L94^2/12</f>
        <v>9.7537499999999984</v>
      </c>
      <c r="K102" s="48"/>
      <c r="L102" s="21"/>
      <c r="M102" s="21"/>
      <c r="N102" s="21"/>
      <c r="O102" s="48">
        <f>-L89*L94^2/12</f>
        <v>-9.7537499999999984</v>
      </c>
      <c r="P102" s="50"/>
      <c r="Q102" s="48">
        <f>S89*S94^2/12</f>
        <v>10.5</v>
      </c>
      <c r="R102" s="48"/>
      <c r="S102" s="21"/>
      <c r="T102" s="21"/>
      <c r="U102" s="21"/>
      <c r="V102" s="48">
        <f>-S89*S94^2/12</f>
        <v>-10.5</v>
      </c>
      <c r="W102" s="50"/>
      <c r="X102" s="48">
        <f>Z89*Z94^2/8</f>
        <v>13.231406249999999</v>
      </c>
      <c r="Y102" s="48"/>
      <c r="Z102" s="21"/>
      <c r="AA102" s="21"/>
      <c r="AB102" s="21"/>
      <c r="AC102" s="48">
        <v>0</v>
      </c>
      <c r="AD102" s="50"/>
      <c r="AE102" s="3"/>
      <c r="AF102" s="3"/>
      <c r="AG102" s="3" t="s">
        <v>5</v>
      </c>
      <c r="AH102" s="3"/>
      <c r="AI102" s="3"/>
      <c r="AJ102" s="3"/>
      <c r="AK102" s="3"/>
      <c r="AL102" s="5"/>
    </row>
    <row r="103" spans="2:38" x14ac:dyDescent="0.25">
      <c r="B103" s="2"/>
      <c r="C103" s="47">
        <v>0</v>
      </c>
      <c r="D103" s="48"/>
      <c r="E103" s="21"/>
      <c r="F103" s="21"/>
      <c r="G103" s="21"/>
      <c r="H103" s="48">
        <f>-(H102+J102)*H100</f>
        <v>-1.1531412666281082</v>
      </c>
      <c r="I103" s="50"/>
      <c r="J103" s="48">
        <f>-(H102+J102)*J100</f>
        <v>-3.5381087333718901</v>
      </c>
      <c r="K103" s="48"/>
      <c r="L103" s="21"/>
      <c r="M103" s="21"/>
      <c r="N103" s="21"/>
      <c r="O103" s="48">
        <f>+J103/2</f>
        <v>-1.7690543666859451</v>
      </c>
      <c r="P103" s="50"/>
      <c r="Q103" s="48">
        <f>+V103/2</f>
        <v>-0.70841285093582862</v>
      </c>
      <c r="R103" s="48"/>
      <c r="S103" s="21"/>
      <c r="T103" s="21"/>
      <c r="U103" s="21"/>
      <c r="V103" s="48">
        <f>-(V102+X102)*V100</f>
        <v>-1.4168257018716572</v>
      </c>
      <c r="W103" s="50"/>
      <c r="X103" s="48">
        <f>-(V102+X102)*X100</f>
        <v>-1.3145805481283419</v>
      </c>
      <c r="Y103" s="48"/>
      <c r="Z103" s="21"/>
      <c r="AA103" s="21"/>
      <c r="AB103" s="21"/>
      <c r="AC103" s="48">
        <v>0</v>
      </c>
      <c r="AD103" s="50"/>
      <c r="AE103" s="3"/>
      <c r="AF103" s="3"/>
      <c r="AG103" s="3"/>
      <c r="AH103" s="3"/>
      <c r="AI103" s="3"/>
      <c r="AJ103" s="3"/>
      <c r="AK103" s="3"/>
      <c r="AL103" s="5"/>
    </row>
    <row r="104" spans="2:38" x14ac:dyDescent="0.25">
      <c r="B104" s="2"/>
      <c r="C104" s="47"/>
      <c r="D104" s="48"/>
      <c r="E104" s="21"/>
      <c r="F104" s="21"/>
      <c r="G104" s="21"/>
      <c r="H104" s="48"/>
      <c r="I104" s="50"/>
      <c r="J104" s="48">
        <f>+O104/2</f>
        <v>0.32028648370960661</v>
      </c>
      <c r="K104" s="48"/>
      <c r="L104" s="21"/>
      <c r="M104" s="21"/>
      <c r="N104" s="21"/>
      <c r="O104" s="48">
        <f>-(O102+Q102+O103+Q103)*O100</f>
        <v>0.64057296741921321</v>
      </c>
      <c r="P104" s="50"/>
      <c r="Q104" s="48">
        <f>-(O102+Q102+O103+Q103)*Q100</f>
        <v>1.0906442502025591</v>
      </c>
      <c r="R104" s="48"/>
      <c r="S104" s="21"/>
      <c r="T104" s="21"/>
      <c r="U104" s="21"/>
      <c r="V104" s="48">
        <f>+Q104/2</f>
        <v>0.54532212510127953</v>
      </c>
      <c r="W104" s="50"/>
      <c r="X104" s="21"/>
      <c r="Y104" s="21"/>
      <c r="Z104" s="21"/>
      <c r="AA104" s="21"/>
      <c r="AB104" s="21"/>
      <c r="AC104" s="48"/>
      <c r="AD104" s="50"/>
      <c r="AE104" s="3"/>
      <c r="AF104" s="3"/>
      <c r="AG104" s="3"/>
      <c r="AH104" s="3"/>
      <c r="AI104" s="3"/>
      <c r="AJ104" s="3"/>
      <c r="AK104" s="3"/>
      <c r="AL104" s="5"/>
    </row>
    <row r="105" spans="2:38" x14ac:dyDescent="0.25">
      <c r="B105" s="2"/>
      <c r="C105" s="47">
        <v>0</v>
      </c>
      <c r="D105" s="48"/>
      <c r="E105" s="21"/>
      <c r="F105" s="21"/>
      <c r="G105" s="21"/>
      <c r="H105" s="48">
        <f>-J104*H100</f>
        <v>-7.8728603572344E-2</v>
      </c>
      <c r="I105" s="50"/>
      <c r="J105" s="48">
        <f>-J104*J100</f>
        <v>-0.24155788013726259</v>
      </c>
      <c r="K105" s="48"/>
      <c r="L105" s="21"/>
      <c r="M105" s="21"/>
      <c r="N105" s="21"/>
      <c r="O105" s="48">
        <f>+J105/2</f>
        <v>-0.1207789400686313</v>
      </c>
      <c r="P105" s="50"/>
      <c r="Q105" s="48">
        <f>+V105/2</f>
        <v>-0.14143381319471687</v>
      </c>
      <c r="R105" s="48"/>
      <c r="S105" s="21"/>
      <c r="T105" s="21"/>
      <c r="U105" s="21"/>
      <c r="V105" s="48">
        <f>-V104*V100</f>
        <v>-0.28286762638943375</v>
      </c>
      <c r="W105" s="50"/>
      <c r="X105" s="48">
        <f>-V104*X100</f>
        <v>-0.26245449871184579</v>
      </c>
      <c r="Y105" s="48"/>
      <c r="Z105" s="21"/>
      <c r="AA105" s="21"/>
      <c r="AB105" s="21"/>
      <c r="AC105" s="48">
        <v>0</v>
      </c>
      <c r="AD105" s="50"/>
      <c r="AE105" s="3"/>
      <c r="AF105" s="3"/>
      <c r="AG105" s="3"/>
      <c r="AH105" s="3"/>
      <c r="AI105" s="3"/>
      <c r="AJ105" s="3"/>
      <c r="AK105" s="3"/>
      <c r="AL105" s="5"/>
    </row>
    <row r="106" spans="2:38" x14ac:dyDescent="0.25">
      <c r="B106" s="2"/>
      <c r="C106" s="47"/>
      <c r="D106" s="48"/>
      <c r="E106" s="21"/>
      <c r="F106" s="21"/>
      <c r="G106" s="21"/>
      <c r="H106" s="48"/>
      <c r="I106" s="50"/>
      <c r="J106" s="48">
        <f>+O106/2</f>
        <v>4.8511070633818459E-2</v>
      </c>
      <c r="K106" s="48"/>
      <c r="L106" s="21"/>
      <c r="M106" s="21"/>
      <c r="N106" s="21"/>
      <c r="O106" s="48">
        <f>-(O105+Q105)*O100</f>
        <v>9.7022141267636919E-2</v>
      </c>
      <c r="P106" s="50"/>
      <c r="Q106" s="48">
        <f>-(O105+Q105)*Q100</f>
        <v>0.16519061199571122</v>
      </c>
      <c r="R106" s="48"/>
      <c r="S106" s="21"/>
      <c r="T106" s="21"/>
      <c r="U106" s="21"/>
      <c r="V106" s="48">
        <f>+Q106/2</f>
        <v>8.2595305997855611E-2</v>
      </c>
      <c r="W106" s="50"/>
      <c r="X106" s="21"/>
      <c r="Y106" s="21"/>
      <c r="Z106" s="21"/>
      <c r="AA106" s="21"/>
      <c r="AB106" s="21"/>
      <c r="AC106" s="48"/>
      <c r="AD106" s="50"/>
      <c r="AE106" s="3"/>
      <c r="AF106" s="3"/>
      <c r="AG106" s="3"/>
      <c r="AH106" s="3"/>
      <c r="AI106" s="3"/>
      <c r="AJ106" s="3"/>
      <c r="AK106" s="3"/>
      <c r="AL106" s="5"/>
    </row>
    <row r="107" spans="2:38" x14ac:dyDescent="0.25">
      <c r="B107" s="2"/>
      <c r="C107" s="47">
        <v>0</v>
      </c>
      <c r="D107" s="48"/>
      <c r="E107" s="21"/>
      <c r="F107" s="21"/>
      <c r="G107" s="21"/>
      <c r="H107" s="48">
        <f>-J106*H100</f>
        <v>-1.1924352237925298E-2</v>
      </c>
      <c r="I107" s="50"/>
      <c r="J107" s="48">
        <f>-J106*J100</f>
        <v>-3.6586718395893163E-2</v>
      </c>
      <c r="K107" s="48"/>
      <c r="L107" s="21"/>
      <c r="M107" s="21"/>
      <c r="N107" s="21"/>
      <c r="O107" s="48">
        <f>+J107/2</f>
        <v>-1.8293359197946581E-2</v>
      </c>
      <c r="P107" s="50"/>
      <c r="Q107" s="48">
        <f>+V107/2</f>
        <v>-2.1421777224042763E-2</v>
      </c>
      <c r="R107" s="48"/>
      <c r="S107" s="21"/>
      <c r="T107" s="21"/>
      <c r="U107" s="21"/>
      <c r="V107" s="48">
        <f>-V106*V100</f>
        <v>-4.2843554448085526E-2</v>
      </c>
      <c r="W107" s="50"/>
      <c r="X107" s="48">
        <f>-V106*X100</f>
        <v>-3.9751751549770085E-2</v>
      </c>
      <c r="Y107" s="48"/>
      <c r="Z107" s="21"/>
      <c r="AA107" s="21"/>
      <c r="AB107" s="21"/>
      <c r="AC107" s="48">
        <v>0</v>
      </c>
      <c r="AD107" s="50"/>
      <c r="AE107" s="3"/>
      <c r="AF107" s="3"/>
      <c r="AG107" s="3"/>
      <c r="AH107" s="3"/>
      <c r="AI107" s="3"/>
      <c r="AJ107" s="3"/>
      <c r="AK107" s="3"/>
      <c r="AL107" s="5"/>
    </row>
    <row r="108" spans="2:38" x14ac:dyDescent="0.25">
      <c r="B108" s="2"/>
      <c r="C108" s="47"/>
      <c r="D108" s="48"/>
      <c r="E108" s="21"/>
      <c r="F108" s="21"/>
      <c r="G108" s="21"/>
      <c r="H108" s="48"/>
      <c r="I108" s="50"/>
      <c r="J108" s="48">
        <f>+O108/2</f>
        <v>7.3475594311154463E-3</v>
      </c>
      <c r="K108" s="48"/>
      <c r="L108" s="21"/>
      <c r="M108" s="21"/>
      <c r="N108" s="21"/>
      <c r="O108" s="48">
        <f>-(O107+Q107)*O100</f>
        <v>1.4695118862230893E-2</v>
      </c>
      <c r="P108" s="50"/>
      <c r="Q108" s="48">
        <f>-(O107+Q107)*Q100</f>
        <v>2.5020017559758453E-2</v>
      </c>
      <c r="R108" s="48"/>
      <c r="S108" s="21"/>
      <c r="T108" s="21"/>
      <c r="U108" s="21"/>
      <c r="V108" s="48">
        <f>+Q108/2</f>
        <v>1.2510008779879227E-2</v>
      </c>
      <c r="W108" s="50"/>
      <c r="X108" s="21"/>
      <c r="Y108" s="21"/>
      <c r="Z108" s="21"/>
      <c r="AA108" s="21"/>
      <c r="AB108" s="21"/>
      <c r="AC108" s="48"/>
      <c r="AD108" s="50"/>
      <c r="AE108" s="3"/>
      <c r="AF108" s="3"/>
      <c r="AG108" s="3"/>
      <c r="AH108" s="3"/>
      <c r="AI108" s="3"/>
      <c r="AJ108" s="3"/>
      <c r="AK108" s="3"/>
      <c r="AL108" s="5"/>
    </row>
    <row r="109" spans="2:38" x14ac:dyDescent="0.25">
      <c r="B109" s="2"/>
      <c r="C109" s="47">
        <v>0</v>
      </c>
      <c r="D109" s="48"/>
      <c r="E109" s="21"/>
      <c r="F109" s="21"/>
      <c r="G109" s="21"/>
      <c r="H109" s="48">
        <f>-J108*H100</f>
        <v>-1.8060802534552135E-3</v>
      </c>
      <c r="I109" s="50"/>
      <c r="J109" s="48">
        <f>-J108*J100</f>
        <v>-5.5414791776602331E-3</v>
      </c>
      <c r="K109" s="48"/>
      <c r="L109" s="21"/>
      <c r="M109" s="21"/>
      <c r="N109" s="21"/>
      <c r="O109" s="48">
        <f>+J109/2</f>
        <v>-2.7707395888301165E-3</v>
      </c>
      <c r="P109" s="50"/>
      <c r="Q109" s="48">
        <f>+V109/2</f>
        <v>-3.2445744696478207E-3</v>
      </c>
      <c r="R109" s="48"/>
      <c r="S109" s="21"/>
      <c r="T109" s="21"/>
      <c r="U109" s="21"/>
      <c r="V109" s="48">
        <f>-V108*V100</f>
        <v>-6.4891489392956414E-3</v>
      </c>
      <c r="W109" s="50"/>
      <c r="X109" s="48">
        <f>-V108*X100</f>
        <v>-6.0208598405835853E-3</v>
      </c>
      <c r="Y109" s="48"/>
      <c r="Z109" s="21"/>
      <c r="AA109" s="21"/>
      <c r="AB109" s="21"/>
      <c r="AC109" s="48">
        <v>0</v>
      </c>
      <c r="AD109" s="50"/>
      <c r="AE109" s="3"/>
      <c r="AF109" s="3"/>
      <c r="AG109" s="3"/>
      <c r="AH109" s="3"/>
      <c r="AI109" s="3"/>
      <c r="AJ109" s="3"/>
      <c r="AK109" s="3"/>
      <c r="AL109" s="5"/>
    </row>
    <row r="110" spans="2:38" x14ac:dyDescent="0.25">
      <c r="B110" s="2"/>
      <c r="C110" s="33"/>
      <c r="D110" s="21"/>
      <c r="E110" s="21"/>
      <c r="F110" s="21"/>
      <c r="G110" s="21"/>
      <c r="H110" s="21"/>
      <c r="I110" s="30"/>
      <c r="J110" s="48">
        <f>+O110/2</f>
        <v>1.1128723585856692E-3</v>
      </c>
      <c r="K110" s="48"/>
      <c r="L110" s="21"/>
      <c r="M110" s="21"/>
      <c r="N110" s="21"/>
      <c r="O110" s="48">
        <f>-(O109+Q109)*O100</f>
        <v>2.2257447171713384E-3</v>
      </c>
      <c r="P110" s="50"/>
      <c r="Q110" s="48">
        <f>-(O109+Q109)*Q100</f>
        <v>3.7895693413065989E-3</v>
      </c>
      <c r="R110" s="48"/>
      <c r="S110" s="21"/>
      <c r="T110" s="21"/>
      <c r="U110" s="21"/>
      <c r="V110" s="48">
        <f>+Q110/2</f>
        <v>1.8947846706532994E-3</v>
      </c>
      <c r="W110" s="50"/>
      <c r="X110" s="21"/>
      <c r="Y110" s="21"/>
      <c r="Z110" s="21"/>
      <c r="AA110" s="21"/>
      <c r="AB110" s="21"/>
      <c r="AC110" s="48"/>
      <c r="AD110" s="50"/>
      <c r="AE110" s="3"/>
      <c r="AF110" s="3"/>
      <c r="AG110" s="3"/>
      <c r="AH110" s="3"/>
      <c r="AI110" s="3"/>
      <c r="AJ110" s="3"/>
      <c r="AK110" s="3"/>
      <c r="AL110" s="5"/>
    </row>
    <row r="111" spans="2:38" x14ac:dyDescent="0.25">
      <c r="B111" s="2"/>
      <c r="C111" s="47">
        <v>0</v>
      </c>
      <c r="D111" s="48"/>
      <c r="E111" s="21"/>
      <c r="F111" s="21"/>
      <c r="G111" s="21"/>
      <c r="H111" s="48">
        <f>-J110*H100</f>
        <v>-2.7355162082065316E-4</v>
      </c>
      <c r="I111" s="50"/>
      <c r="J111" s="48">
        <f>-J110*J100</f>
        <v>-8.3932073776501602E-4</v>
      </c>
      <c r="K111" s="48"/>
      <c r="L111" s="21"/>
      <c r="M111" s="21"/>
      <c r="N111" s="21"/>
      <c r="O111" s="48">
        <f>+J111/2</f>
        <v>-4.1966036888250801E-4</v>
      </c>
      <c r="P111" s="50"/>
      <c r="Q111" s="48">
        <f>+V111/2</f>
        <v>-4.9142810976836912E-4</v>
      </c>
      <c r="R111" s="48"/>
      <c r="S111" s="21"/>
      <c r="T111" s="21"/>
      <c r="U111" s="21"/>
      <c r="V111" s="48">
        <f>-V110*V100</f>
        <v>-9.8285621953673823E-4</v>
      </c>
      <c r="W111" s="50"/>
      <c r="X111" s="48">
        <f>-V110*X100</f>
        <v>-9.1192845111656132E-4</v>
      </c>
      <c r="Y111" s="48"/>
      <c r="Z111" s="21"/>
      <c r="AA111" s="21"/>
      <c r="AB111" s="21"/>
      <c r="AC111" s="48">
        <v>0</v>
      </c>
      <c r="AD111" s="50"/>
      <c r="AE111" s="3"/>
      <c r="AF111" s="3"/>
      <c r="AG111" s="3"/>
      <c r="AH111" s="3"/>
      <c r="AI111" s="3"/>
      <c r="AJ111" s="3"/>
      <c r="AK111" s="3"/>
      <c r="AL111" s="5"/>
    </row>
    <row r="112" spans="2:38" x14ac:dyDescent="0.25">
      <c r="B112" s="2"/>
      <c r="C112" s="34"/>
      <c r="D112" s="31"/>
      <c r="E112" s="21"/>
      <c r="F112" s="21"/>
      <c r="G112" s="21"/>
      <c r="H112" s="31"/>
      <c r="I112" s="32"/>
      <c r="J112" s="21"/>
      <c r="K112" s="21"/>
      <c r="L112" s="21"/>
      <c r="M112" s="21"/>
      <c r="N112" s="21"/>
      <c r="O112" s="56">
        <f>-(O111+Q111)*O100</f>
        <v>3.3711462918130185E-4</v>
      </c>
      <c r="P112" s="57"/>
      <c r="Q112" s="48">
        <f>-(O111+Q111)*Q100</f>
        <v>5.7397384946957539E-4</v>
      </c>
      <c r="R112" s="48"/>
      <c r="S112" s="21"/>
      <c r="T112" s="21"/>
      <c r="U112" s="21"/>
      <c r="V112" s="31"/>
      <c r="W112" s="32"/>
      <c r="X112" s="21"/>
      <c r="Y112" s="21"/>
      <c r="Z112" s="21"/>
      <c r="AA112" s="21"/>
      <c r="AB112" s="21"/>
      <c r="AC112" s="56"/>
      <c r="AD112" s="57"/>
      <c r="AE112" s="3"/>
      <c r="AF112" s="3"/>
      <c r="AG112" s="3"/>
      <c r="AH112" s="3"/>
      <c r="AI112" s="3"/>
      <c r="AJ112" s="3"/>
      <c r="AK112" s="3"/>
      <c r="AL112" s="5"/>
    </row>
    <row r="113" spans="2:38" x14ac:dyDescent="0.25">
      <c r="B113" s="2"/>
      <c r="C113" s="52" t="s">
        <v>8</v>
      </c>
      <c r="D113" s="52"/>
      <c r="E113" s="52" t="s">
        <v>9</v>
      </c>
      <c r="F113" s="52"/>
      <c r="G113" s="52"/>
      <c r="H113" s="52" t="s">
        <v>8</v>
      </c>
      <c r="I113" s="52"/>
      <c r="J113" s="52" t="s">
        <v>8</v>
      </c>
      <c r="K113" s="52"/>
      <c r="L113" s="52" t="s">
        <v>9</v>
      </c>
      <c r="M113" s="52"/>
      <c r="N113" s="52"/>
      <c r="O113" s="52" t="s">
        <v>8</v>
      </c>
      <c r="P113" s="52"/>
      <c r="Q113" s="52" t="s">
        <v>8</v>
      </c>
      <c r="R113" s="52"/>
      <c r="S113" s="52" t="s">
        <v>9</v>
      </c>
      <c r="T113" s="52"/>
      <c r="U113" s="52"/>
      <c r="V113" s="52" t="s">
        <v>8</v>
      </c>
      <c r="W113" s="52"/>
      <c r="X113" s="52" t="s">
        <v>8</v>
      </c>
      <c r="Y113" s="52"/>
      <c r="Z113" s="52" t="s">
        <v>9</v>
      </c>
      <c r="AA113" s="52"/>
      <c r="AB113" s="52"/>
      <c r="AC113" s="52" t="s">
        <v>8</v>
      </c>
      <c r="AD113" s="52"/>
      <c r="AE113" s="3"/>
      <c r="AF113" s="3"/>
      <c r="AG113" s="3"/>
      <c r="AH113" s="3"/>
      <c r="AI113" s="3"/>
      <c r="AJ113" s="3"/>
      <c r="AK113" s="3"/>
      <c r="AL113" s="5"/>
    </row>
    <row r="114" spans="2:38" x14ac:dyDescent="0.25">
      <c r="B114" s="2"/>
      <c r="C114" s="52">
        <f>SUM(C102:D112)</f>
        <v>0</v>
      </c>
      <c r="D114" s="52"/>
      <c r="E114" s="55">
        <f>(((C114-(-H114))/E94+E89*E94*0.5)^2/(2*E89))-C114</f>
        <v>2.3996165381001608</v>
      </c>
      <c r="F114" s="55"/>
      <c r="G114" s="55"/>
      <c r="H114" s="52">
        <f>SUM(H102:I112)</f>
        <v>-6.308373854312654</v>
      </c>
      <c r="I114" s="52"/>
      <c r="J114" s="52">
        <f>SUM(J102:K112)</f>
        <v>6.3083738543126531</v>
      </c>
      <c r="K114" s="52"/>
      <c r="L114" s="55">
        <f>(((J114-(-O114))/L94+L89*L94*0.5)^2/(2*L89))-J114</f>
        <v>6.1117960008180914</v>
      </c>
      <c r="M114" s="55"/>
      <c r="N114" s="55"/>
      <c r="O114" s="52">
        <f>SUM(O102:P112)</f>
        <v>-10.910213979014797</v>
      </c>
      <c r="P114" s="52"/>
      <c r="Q114" s="52">
        <f>SUM(Q102:R112)</f>
        <v>10.910213979014799</v>
      </c>
      <c r="R114" s="52"/>
      <c r="S114" s="55">
        <f>(((Q114-(-V114))/S94+S89*S94*0.5)^2/(2*S89))-Q114</f>
        <v>4.492980107981646</v>
      </c>
      <c r="T114" s="55"/>
      <c r="U114" s="55"/>
      <c r="V114" s="52">
        <f>SUM(V102:W112)</f>
        <v>-11.60768666331834</v>
      </c>
      <c r="W114" s="52"/>
      <c r="X114" s="52">
        <f>SUM(X102:Y112)</f>
        <v>11.60768666331834</v>
      </c>
      <c r="Y114" s="52"/>
      <c r="Z114" s="55">
        <f>(((X114-(-AC114))/Z94+Z89*Z94*0.5)^2/(2*Z89))-X114</f>
        <v>8.0640144938951011</v>
      </c>
      <c r="AA114" s="55"/>
      <c r="AB114" s="55"/>
      <c r="AC114" s="52">
        <f>SUM(AC102:AD112)</f>
        <v>0</v>
      </c>
      <c r="AD114" s="52"/>
      <c r="AE114" s="3"/>
      <c r="AF114" s="3"/>
      <c r="AG114" s="3" t="s">
        <v>6</v>
      </c>
      <c r="AH114" s="3"/>
      <c r="AI114" s="3"/>
      <c r="AJ114" s="3"/>
      <c r="AK114" s="3"/>
      <c r="AL114" s="5"/>
    </row>
    <row r="115" spans="2:38" x14ac:dyDescent="0.25">
      <c r="B115" s="2"/>
      <c r="C115" s="3"/>
      <c r="D115" s="3"/>
      <c r="E115" s="15" t="s">
        <v>10</v>
      </c>
      <c r="F115" s="53">
        <f>((E89*E94-((0.5*E89*E94^2+(-H114)-C114)/E94))*E94)/((E89*E94-((0.5*E89*E94^2+(-H114)-C114)/E94))+((0.5*E89*E94^2+(-H114)-C114)/E94))</f>
        <v>1.5490695717430381</v>
      </c>
      <c r="G115" s="54"/>
      <c r="H115" s="3"/>
      <c r="I115" s="3"/>
      <c r="J115" s="3"/>
      <c r="K115" s="3"/>
      <c r="L115" s="15" t="s">
        <v>10</v>
      </c>
      <c r="M115" s="53">
        <f>((L89*L94-((0.5*L89*L94^2+(-O114)-J114)/L94))*L94)/((L89*L94-((0.5*L89*L94^2+(-O114)-J114)/L94))+((0.5*L89*L94^2+(-O114)-J114)/L94))</f>
        <v>2.3494840904269214</v>
      </c>
      <c r="N115" s="54"/>
      <c r="O115" s="3"/>
      <c r="P115" s="3"/>
      <c r="Q115" s="3"/>
      <c r="R115" s="3"/>
      <c r="S115" s="15" t="s">
        <v>10</v>
      </c>
      <c r="T115" s="53">
        <f>((S89*S94-((0.5*S89*S94^2+(-V114)-Q114)/S94))*S94)/((S89*S94-((0.5*S89*S94^2+(-V114)-Q114)/S94))+((0.5*S89*S94^2+(-V114)-Q114)/S94))</f>
        <v>2.966787015033165</v>
      </c>
      <c r="U115" s="54"/>
      <c r="V115" s="3"/>
      <c r="W115" s="3"/>
      <c r="X115" s="3"/>
      <c r="Y115" s="3"/>
      <c r="Z115" s="15" t="s">
        <v>10</v>
      </c>
      <c r="AA115" s="53">
        <f>((Z89*Z94-((0.5*Z89*Z94^2+(-AC114)-X114)/Z94))*Z94)/((Z89*Z94-((0.5*Z89*Z94^2+(-AC114)-X114)/Z94))+((0.5*Z89*Z94^2+(-AC114)-X114)/Z94))</f>
        <v>2.9568527680787322</v>
      </c>
      <c r="AB115" s="54"/>
      <c r="AC115" s="3"/>
      <c r="AD115" s="3"/>
      <c r="AE115" s="3"/>
      <c r="AF115" s="3"/>
      <c r="AG115" s="3"/>
      <c r="AH115" s="3"/>
      <c r="AI115" s="3"/>
      <c r="AJ115" s="3"/>
      <c r="AK115" s="3"/>
      <c r="AL115" s="5"/>
    </row>
    <row r="116" spans="2:38" x14ac:dyDescent="0.25">
      <c r="B116" s="2"/>
      <c r="C116" s="3"/>
      <c r="D116" s="3"/>
      <c r="E116" s="3"/>
      <c r="F116" s="16"/>
      <c r="G116" s="16"/>
      <c r="H116" s="3"/>
      <c r="I116" s="3"/>
      <c r="J116" s="3"/>
      <c r="K116" s="3"/>
      <c r="L116" s="3"/>
      <c r="M116" s="16"/>
      <c r="N116" s="16"/>
      <c r="O116" s="3"/>
      <c r="P116" s="3"/>
      <c r="Q116" s="3"/>
      <c r="R116" s="3"/>
      <c r="S116" s="3"/>
      <c r="T116" s="16"/>
      <c r="U116" s="16"/>
      <c r="V116" s="3"/>
      <c r="W116" s="3"/>
      <c r="X116" s="3"/>
      <c r="Y116" s="3"/>
      <c r="Z116" s="3"/>
      <c r="AA116" s="16"/>
      <c r="AB116" s="16"/>
      <c r="AC116" s="3"/>
      <c r="AD116" s="3"/>
      <c r="AE116" s="3"/>
      <c r="AF116" s="3"/>
      <c r="AG116" s="3"/>
      <c r="AH116" s="3"/>
      <c r="AI116" s="3"/>
      <c r="AJ116" s="3"/>
      <c r="AK116" s="3"/>
      <c r="AL116" s="5"/>
    </row>
    <row r="117" spans="2:38" x14ac:dyDescent="0.25">
      <c r="B117" s="2"/>
      <c r="C117" s="3"/>
      <c r="D117" s="3"/>
      <c r="E117" s="3"/>
      <c r="F117" s="16"/>
      <c r="G117" s="16"/>
      <c r="H117" s="3"/>
      <c r="I117" s="42">
        <f>+J114</f>
        <v>6.3083738543126531</v>
      </c>
      <c r="J117" s="42"/>
      <c r="K117" s="3"/>
      <c r="L117" s="3"/>
      <c r="M117" s="16"/>
      <c r="N117" s="16"/>
      <c r="O117" s="3"/>
      <c r="P117" s="42">
        <f>+Q114</f>
        <v>10.910213979014799</v>
      </c>
      <c r="Q117" s="42"/>
      <c r="R117" s="3"/>
      <c r="S117" s="3"/>
      <c r="T117" s="3"/>
      <c r="U117" s="3"/>
      <c r="V117" s="3"/>
      <c r="W117" s="42">
        <f>+X114</f>
        <v>11.60768666331834</v>
      </c>
      <c r="X117" s="42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5"/>
    </row>
    <row r="118" spans="2:38" x14ac:dyDescent="0.25">
      <c r="B118" s="2"/>
      <c r="C118" s="3"/>
      <c r="D118" s="3"/>
      <c r="E118" s="3"/>
      <c r="F118" s="16"/>
      <c r="G118" s="16"/>
      <c r="H118" s="3"/>
      <c r="I118" s="3"/>
      <c r="J118" s="3"/>
      <c r="K118" s="3"/>
      <c r="L118" s="3"/>
      <c r="M118" s="16"/>
      <c r="N118" s="16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5"/>
    </row>
    <row r="119" spans="2:38" x14ac:dyDescent="0.25">
      <c r="B119" s="2"/>
      <c r="C119" s="3"/>
      <c r="D119" s="3"/>
      <c r="E119" s="3"/>
      <c r="F119" s="16"/>
      <c r="G119" s="16"/>
      <c r="H119" s="3"/>
      <c r="I119" s="3"/>
      <c r="J119" s="3"/>
      <c r="K119" s="3"/>
      <c r="L119" s="3"/>
      <c r="M119" s="16"/>
      <c r="N119" s="16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5"/>
    </row>
    <row r="120" spans="2:38" ht="10.15" customHeight="1" thickBot="1" x14ac:dyDescent="0.3">
      <c r="B120" s="2"/>
      <c r="C120" s="14"/>
      <c r="D120" s="14"/>
      <c r="E120" s="14"/>
      <c r="F120" s="17"/>
      <c r="G120" s="17"/>
      <c r="H120" s="14"/>
      <c r="I120" s="51" t="s">
        <v>20</v>
      </c>
      <c r="J120" s="51"/>
      <c r="K120" s="14"/>
      <c r="L120" s="14"/>
      <c r="M120" s="17"/>
      <c r="N120" s="17"/>
      <c r="O120" s="14"/>
      <c r="P120" s="51" t="s">
        <v>20</v>
      </c>
      <c r="Q120" s="51"/>
      <c r="R120" s="14"/>
      <c r="S120" s="14"/>
      <c r="T120" s="14"/>
      <c r="U120" s="14"/>
      <c r="V120" s="14"/>
      <c r="W120" s="51" t="s">
        <v>20</v>
      </c>
      <c r="X120" s="51"/>
      <c r="Y120" s="14"/>
      <c r="Z120" s="14"/>
      <c r="AA120" s="14"/>
      <c r="AB120" s="14"/>
      <c r="AC120" s="14"/>
      <c r="AD120" s="14"/>
      <c r="AE120" s="3"/>
      <c r="AF120" s="3" t="s">
        <v>18</v>
      </c>
      <c r="AG120" s="3"/>
      <c r="AI120" s="3"/>
      <c r="AJ120" s="3"/>
      <c r="AK120" s="3"/>
      <c r="AL120" s="5"/>
    </row>
    <row r="121" spans="2:38" x14ac:dyDescent="0.25">
      <c r="B121" s="2"/>
      <c r="C121" s="3"/>
      <c r="D121" s="3"/>
      <c r="E121" s="16" t="s">
        <v>19</v>
      </c>
      <c r="F121" s="16"/>
      <c r="G121" s="16"/>
      <c r="H121" s="3"/>
      <c r="I121" s="3"/>
      <c r="J121" s="3"/>
      <c r="K121" s="3"/>
      <c r="L121" s="3"/>
      <c r="M121" s="16"/>
      <c r="N121" s="19" t="s">
        <v>19</v>
      </c>
      <c r="O121" s="3"/>
      <c r="P121" s="3"/>
      <c r="Q121" s="3"/>
      <c r="R121" s="3"/>
      <c r="T121" s="3"/>
      <c r="U121" s="3" t="s">
        <v>19</v>
      </c>
      <c r="V121" s="3"/>
      <c r="W121" s="3"/>
      <c r="X121" s="3"/>
      <c r="Y121" s="3"/>
      <c r="Z121" s="3"/>
      <c r="AB121" s="3" t="s">
        <v>19</v>
      </c>
      <c r="AD121" s="3"/>
      <c r="AE121" s="3"/>
      <c r="AF121" s="3"/>
      <c r="AG121" s="3"/>
      <c r="AI121" s="3"/>
      <c r="AJ121" s="3"/>
      <c r="AK121" s="3"/>
      <c r="AL121" s="5"/>
    </row>
    <row r="122" spans="2:38" x14ac:dyDescent="0.25">
      <c r="B122" s="2"/>
      <c r="C122" s="3"/>
      <c r="D122" s="3"/>
      <c r="E122" s="3"/>
      <c r="F122" s="16"/>
      <c r="G122" s="16"/>
      <c r="H122" s="3"/>
      <c r="I122" s="3"/>
      <c r="J122" s="3"/>
      <c r="K122" s="3"/>
      <c r="L122" s="3"/>
      <c r="M122" s="16"/>
      <c r="N122" s="16"/>
      <c r="O122" s="3"/>
      <c r="P122" s="3"/>
      <c r="Q122" s="3"/>
      <c r="R122" s="3"/>
      <c r="T122" s="3"/>
      <c r="U122" s="3"/>
      <c r="V122" s="3"/>
      <c r="W122" s="3"/>
      <c r="X122" s="3"/>
      <c r="Y122" s="3"/>
      <c r="Z122" s="3"/>
      <c r="AB122" s="3"/>
      <c r="AD122" s="3"/>
      <c r="AE122" s="3"/>
      <c r="AF122" s="3"/>
      <c r="AG122" s="3"/>
      <c r="AI122" s="3"/>
      <c r="AJ122" s="3"/>
      <c r="AK122" s="3"/>
      <c r="AL122" s="5"/>
    </row>
    <row r="123" spans="2:38" x14ac:dyDescent="0.25">
      <c r="B123" s="49">
        <f>E89*E94-I130</f>
        <v>3.0981391434860761</v>
      </c>
      <c r="C123" s="42"/>
      <c r="D123" s="3"/>
      <c r="E123" s="42">
        <f>+E114</f>
        <v>2.3996165381001608</v>
      </c>
      <c r="F123" s="42"/>
      <c r="G123" s="16"/>
      <c r="H123" s="3"/>
      <c r="I123" s="42">
        <f>L89*L94-P130</f>
        <v>10.572678406921147</v>
      </c>
      <c r="J123" s="42"/>
      <c r="K123" s="3"/>
      <c r="L123" s="3"/>
      <c r="M123" s="42">
        <f>+L114</f>
        <v>6.1117960008180914</v>
      </c>
      <c r="N123" s="42"/>
      <c r="O123" s="3"/>
      <c r="P123" s="42">
        <f>S89*S94-W130</f>
        <v>10.383754552616077</v>
      </c>
      <c r="Q123" s="42"/>
      <c r="R123" s="3"/>
      <c r="T123" s="42">
        <f>+S114</f>
        <v>4.492980107981646</v>
      </c>
      <c r="U123" s="42"/>
      <c r="V123" s="3"/>
      <c r="W123" s="42">
        <f>Z89*Z94-AD130</f>
        <v>13.305837456354297</v>
      </c>
      <c r="X123" s="42"/>
      <c r="Y123" s="3"/>
      <c r="Z123" s="3"/>
      <c r="AA123" s="42">
        <f>+Z114</f>
        <v>8.0640144938951011</v>
      </c>
      <c r="AB123" s="42"/>
      <c r="AD123" s="3"/>
      <c r="AE123" s="3"/>
      <c r="AF123" s="3"/>
      <c r="AG123" s="3"/>
      <c r="AI123" s="3"/>
      <c r="AJ123" s="3"/>
      <c r="AK123" s="3"/>
      <c r="AL123" s="5"/>
    </row>
    <row r="124" spans="2:38" x14ac:dyDescent="0.25">
      <c r="B124" s="2"/>
      <c r="C124" s="3"/>
      <c r="D124" s="3"/>
      <c r="E124" s="3"/>
      <c r="F124" s="16"/>
      <c r="G124" s="16"/>
      <c r="H124" s="3"/>
      <c r="I124" s="3"/>
      <c r="J124" s="3"/>
      <c r="K124" s="3"/>
      <c r="L124" s="3"/>
      <c r="M124" s="16"/>
      <c r="N124" s="16"/>
      <c r="O124" s="3"/>
      <c r="P124" s="3"/>
      <c r="Q124" s="3"/>
      <c r="R124" s="3"/>
      <c r="T124" s="3"/>
      <c r="U124" s="3"/>
      <c r="V124" s="3"/>
      <c r="W124" s="3"/>
      <c r="X124" s="3"/>
      <c r="Y124" s="3"/>
      <c r="Z124" s="3"/>
      <c r="AB124" s="3"/>
      <c r="AD124" s="3"/>
      <c r="AE124" s="3"/>
      <c r="AF124" s="3"/>
      <c r="AG124" s="3"/>
      <c r="AI124" s="3"/>
      <c r="AJ124" s="3"/>
      <c r="AK124" s="3"/>
      <c r="AL124" s="5"/>
    </row>
    <row r="125" spans="2:38" x14ac:dyDescent="0.25">
      <c r="B125" s="2"/>
      <c r="C125" s="16" t="s">
        <v>19</v>
      </c>
      <c r="D125" s="3"/>
      <c r="E125" s="3"/>
      <c r="F125" s="16"/>
      <c r="G125" s="16"/>
      <c r="H125" s="3"/>
      <c r="I125" s="3"/>
      <c r="J125" s="16" t="s">
        <v>19</v>
      </c>
      <c r="K125" s="3"/>
      <c r="L125" s="3"/>
      <c r="M125" s="16"/>
      <c r="N125" s="16"/>
      <c r="O125" s="3"/>
      <c r="P125" s="3"/>
      <c r="Q125" s="16" t="s">
        <v>19</v>
      </c>
      <c r="R125" s="3"/>
      <c r="T125" s="3"/>
      <c r="U125" s="3"/>
      <c r="V125" s="3"/>
      <c r="W125" s="3"/>
      <c r="X125" s="16" t="s">
        <v>19</v>
      </c>
      <c r="Y125" s="3"/>
      <c r="Z125" s="3"/>
      <c r="AB125" s="3"/>
      <c r="AD125" s="3"/>
      <c r="AE125" s="3"/>
      <c r="AF125" s="3"/>
      <c r="AG125" s="3"/>
      <c r="AI125" s="3"/>
      <c r="AJ125" s="3"/>
      <c r="AK125" s="3"/>
      <c r="AL125" s="5"/>
    </row>
    <row r="126" spans="2:38" ht="12" thickBot="1" x14ac:dyDescent="0.3">
      <c r="B126" s="2"/>
      <c r="C126" s="14"/>
      <c r="D126" s="14"/>
      <c r="E126" s="14"/>
      <c r="F126" s="17"/>
      <c r="G126" s="17"/>
      <c r="H126" s="14"/>
      <c r="I126" s="14"/>
      <c r="J126" s="14"/>
      <c r="K126" s="14"/>
      <c r="L126" s="14"/>
      <c r="M126" s="17"/>
      <c r="N126" s="17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3"/>
      <c r="AF126" s="3"/>
      <c r="AG126" s="3"/>
      <c r="AI126" s="3"/>
      <c r="AJ126" s="3"/>
      <c r="AK126" s="3"/>
      <c r="AL126" s="5"/>
    </row>
    <row r="127" spans="2:38" x14ac:dyDescent="0.25">
      <c r="B127" s="2"/>
      <c r="C127" s="3"/>
      <c r="D127" s="3"/>
      <c r="E127" s="3"/>
      <c r="F127" s="16"/>
      <c r="G127" s="16"/>
      <c r="H127" s="3"/>
      <c r="I127" s="3"/>
      <c r="J127" s="3"/>
      <c r="K127" s="3"/>
      <c r="L127" s="3"/>
      <c r="M127" s="16"/>
      <c r="N127" s="16"/>
      <c r="O127" s="3"/>
      <c r="P127" s="3"/>
      <c r="Q127" s="3"/>
      <c r="R127" s="3"/>
      <c r="T127" s="3"/>
      <c r="U127" s="3"/>
      <c r="V127" s="3"/>
      <c r="W127" s="3"/>
      <c r="X127" s="3"/>
      <c r="Y127" s="3"/>
      <c r="Z127" s="3"/>
      <c r="AB127" s="3"/>
      <c r="AD127" s="3"/>
      <c r="AE127" s="3"/>
      <c r="AF127" s="3" t="s">
        <v>17</v>
      </c>
      <c r="AG127" s="3"/>
      <c r="AI127" s="3"/>
      <c r="AJ127" s="3"/>
      <c r="AK127" s="3"/>
      <c r="AL127" s="5"/>
    </row>
    <row r="128" spans="2:38" x14ac:dyDescent="0.25">
      <c r="B128" s="2"/>
      <c r="G128" s="16"/>
      <c r="H128" s="3"/>
      <c r="I128" s="16" t="s">
        <v>20</v>
      </c>
      <c r="J128" s="3"/>
      <c r="K128" s="3"/>
      <c r="L128" s="3"/>
      <c r="M128" s="16"/>
      <c r="N128" s="16"/>
      <c r="O128" s="3"/>
      <c r="P128" s="16" t="s">
        <v>20</v>
      </c>
      <c r="Q128" s="3"/>
      <c r="R128" s="3"/>
      <c r="S128" s="3"/>
      <c r="T128" s="3"/>
      <c r="U128" s="3"/>
      <c r="V128" s="3"/>
      <c r="W128" s="16" t="s">
        <v>20</v>
      </c>
      <c r="X128" s="3"/>
      <c r="Y128" s="3"/>
      <c r="Z128" s="3"/>
      <c r="AA128" s="3"/>
      <c r="AB128" s="3"/>
      <c r="AC128" s="3"/>
      <c r="AD128" s="16" t="s">
        <v>20</v>
      </c>
      <c r="AE128" s="3"/>
      <c r="AF128" s="3"/>
      <c r="AG128" s="3"/>
      <c r="AH128" s="3"/>
      <c r="AI128" s="3"/>
      <c r="AJ128" s="3"/>
      <c r="AK128" s="3"/>
      <c r="AL128" s="5"/>
    </row>
    <row r="129" spans="2:45" x14ac:dyDescent="0.25">
      <c r="B129" s="2"/>
      <c r="G129" s="16"/>
      <c r="H129" s="3"/>
      <c r="I129" s="3"/>
      <c r="J129" s="3"/>
      <c r="K129" s="3"/>
      <c r="L129" s="3"/>
      <c r="M129" s="16"/>
      <c r="N129" s="16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5"/>
    </row>
    <row r="130" spans="2:45" x14ac:dyDescent="0.25">
      <c r="B130" s="2"/>
      <c r="C130" s="3"/>
      <c r="D130" s="3"/>
      <c r="E130" s="3"/>
      <c r="F130" s="16"/>
      <c r="G130" s="16"/>
      <c r="H130" s="3"/>
      <c r="I130" s="42">
        <f>(0.5*E89*E94^2+(-H114)-C114)/E94</f>
        <v>5.9018608565139239</v>
      </c>
      <c r="J130" s="42"/>
      <c r="K130" s="3"/>
      <c r="L130" s="3"/>
      <c r="M130" s="16"/>
      <c r="N130" s="16"/>
      <c r="O130" s="3"/>
      <c r="P130" s="42">
        <f>(0.5*L89*L94^2+(-O114)-J114)/L94</f>
        <v>12.377321593078852</v>
      </c>
      <c r="Q130" s="42"/>
      <c r="R130" s="3"/>
      <c r="S130" s="3"/>
      <c r="T130" s="3"/>
      <c r="U130" s="3"/>
      <c r="V130" s="3"/>
      <c r="W130" s="42">
        <f>(0.5*S89*S94^2+(-V114)-Q114)/S94</f>
        <v>10.616245447383923</v>
      </c>
      <c r="X130" s="42"/>
      <c r="Y130" s="3"/>
      <c r="Z130" s="3"/>
      <c r="AA130" s="3"/>
      <c r="AB130" s="3"/>
      <c r="AC130" s="3"/>
      <c r="AD130" s="42">
        <f>(0.5*Z89*Z94^2+(-AC114)-X114)/Z94</f>
        <v>8.5191625436457024</v>
      </c>
      <c r="AE130" s="42"/>
      <c r="AF130" s="3"/>
      <c r="AG130" s="3"/>
      <c r="AH130" s="3"/>
      <c r="AI130" s="3"/>
      <c r="AJ130" s="3"/>
      <c r="AK130" s="3"/>
      <c r="AL130" s="5"/>
    </row>
    <row r="131" spans="2:45" x14ac:dyDescent="0.25">
      <c r="B131" s="2"/>
      <c r="C131" s="3"/>
      <c r="D131" s="42">
        <f>+F115</f>
        <v>1.5490695717430381</v>
      </c>
      <c r="E131" s="42"/>
      <c r="F131" s="19"/>
      <c r="G131" s="16"/>
      <c r="H131" s="3"/>
      <c r="I131" s="3"/>
      <c r="J131" s="3"/>
      <c r="K131" s="42">
        <f>+M115</f>
        <v>2.3494840904269214</v>
      </c>
      <c r="L131" s="42"/>
      <c r="M131" s="19"/>
      <c r="N131" s="16"/>
      <c r="O131" s="3"/>
      <c r="P131" s="3"/>
      <c r="Q131" s="3"/>
      <c r="R131" s="42">
        <f>+T115</f>
        <v>2.966787015033165</v>
      </c>
      <c r="S131" s="42"/>
      <c r="T131" s="19"/>
      <c r="U131" s="3"/>
      <c r="V131" s="3"/>
      <c r="W131" s="3"/>
      <c r="X131" s="3"/>
      <c r="Y131" s="42">
        <f>+AA115</f>
        <v>2.9568527680787322</v>
      </c>
      <c r="Z131" s="42"/>
      <c r="AA131" s="19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5"/>
    </row>
    <row r="132" spans="2:45" ht="12" thickBot="1" x14ac:dyDescent="0.3">
      <c r="B132" s="2"/>
      <c r="C132" s="3"/>
      <c r="D132" s="3"/>
      <c r="E132" s="3"/>
      <c r="F132" s="16"/>
      <c r="G132" s="16"/>
      <c r="H132" s="3"/>
      <c r="I132" s="3"/>
      <c r="J132" s="3"/>
      <c r="K132" s="3"/>
      <c r="L132" s="3"/>
      <c r="M132" s="16"/>
      <c r="N132" s="16"/>
      <c r="O132" s="3"/>
      <c r="P132" s="3"/>
      <c r="Q132" s="3"/>
      <c r="R132" s="3"/>
      <c r="S132" s="3"/>
      <c r="T132" s="16"/>
      <c r="U132" s="3"/>
      <c r="V132" s="3"/>
      <c r="W132" s="3"/>
      <c r="X132" s="3"/>
      <c r="Y132" s="3"/>
      <c r="Z132" s="3"/>
      <c r="AA132" s="16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5"/>
    </row>
    <row r="133" spans="2:45" ht="12" thickBot="1" x14ac:dyDescent="0.3">
      <c r="B133" s="26"/>
      <c r="C133" s="26"/>
      <c r="D133" s="26"/>
      <c r="E133" s="26"/>
      <c r="F133" s="27"/>
      <c r="G133" s="27"/>
      <c r="H133" s="26"/>
      <c r="I133" s="26"/>
      <c r="J133" s="26"/>
      <c r="K133" s="26"/>
      <c r="L133" s="26"/>
      <c r="M133" s="27"/>
      <c r="N133" s="27"/>
      <c r="O133" s="26"/>
      <c r="P133" s="26"/>
      <c r="Q133" s="26"/>
      <c r="R133" s="26"/>
      <c r="S133" s="26"/>
      <c r="T133" s="27"/>
      <c r="U133" s="26"/>
      <c r="V133" s="26"/>
      <c r="W133" s="26"/>
      <c r="X133" s="26"/>
      <c r="Y133" s="26"/>
      <c r="Z133" s="26"/>
      <c r="AA133" s="27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</row>
    <row r="134" spans="2:45" ht="32.450000000000003" customHeight="1" x14ac:dyDescent="0.25">
      <c r="B134" s="59" t="s">
        <v>11</v>
      </c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1"/>
    </row>
    <row r="135" spans="2:45" x14ac:dyDescent="0.25"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4" t="s">
        <v>14</v>
      </c>
      <c r="AI135" s="3"/>
      <c r="AL135" s="3"/>
      <c r="AM135" s="3"/>
      <c r="AN135" s="3"/>
      <c r="AO135" s="3"/>
      <c r="AP135" s="3"/>
      <c r="AQ135" s="3"/>
      <c r="AR135" s="3"/>
      <c r="AS135" s="5"/>
    </row>
    <row r="136" spans="2:45" x14ac:dyDescent="0.25">
      <c r="B136" s="2"/>
      <c r="C136" s="3"/>
      <c r="D136" s="3"/>
      <c r="E136" s="43">
        <v>2</v>
      </c>
      <c r="F136" s="43"/>
      <c r="G136" s="3" t="s">
        <v>1</v>
      </c>
      <c r="H136" s="3"/>
      <c r="I136" s="3"/>
      <c r="J136" s="3"/>
      <c r="K136" s="3"/>
      <c r="L136" s="43">
        <v>4.5</v>
      </c>
      <c r="M136" s="43"/>
      <c r="N136" s="3" t="s">
        <v>1</v>
      </c>
      <c r="O136" s="3"/>
      <c r="P136" s="3"/>
      <c r="Q136" s="3"/>
      <c r="R136" s="3"/>
      <c r="S136" s="43">
        <v>3.5</v>
      </c>
      <c r="T136" s="43"/>
      <c r="U136" s="3" t="s">
        <v>1</v>
      </c>
      <c r="V136" s="3"/>
      <c r="W136" s="3"/>
      <c r="X136" s="3"/>
      <c r="Y136" s="3"/>
      <c r="Z136" s="43">
        <v>4.5</v>
      </c>
      <c r="AA136" s="43"/>
      <c r="AB136" s="3" t="s">
        <v>1</v>
      </c>
      <c r="AC136" s="3"/>
      <c r="AD136" s="3"/>
      <c r="AE136" s="3"/>
      <c r="AF136" s="3"/>
      <c r="AG136" s="43">
        <v>3.5</v>
      </c>
      <c r="AH136" s="43"/>
      <c r="AI136" s="3" t="s">
        <v>1</v>
      </c>
      <c r="AJ136" s="3"/>
      <c r="AK136" s="3"/>
      <c r="AL136" s="3"/>
      <c r="AM136" s="3"/>
      <c r="AN136" s="3"/>
      <c r="AO136" s="3"/>
      <c r="AP136" s="3"/>
      <c r="AQ136" s="3"/>
      <c r="AR136" s="3"/>
      <c r="AS136" s="5"/>
    </row>
    <row r="137" spans="2:45" x14ac:dyDescent="0.25">
      <c r="B137" s="2"/>
      <c r="C137" s="3"/>
      <c r="D137" s="3"/>
      <c r="E137" s="3"/>
      <c r="F137" s="3"/>
      <c r="G137" s="3"/>
      <c r="H137" s="3"/>
      <c r="I137" s="3"/>
      <c r="J137" s="6"/>
      <c r="K137" s="7"/>
      <c r="L137" s="7"/>
      <c r="M137" s="7"/>
      <c r="N137" s="7"/>
      <c r="O137" s="7"/>
      <c r="P137" s="8"/>
      <c r="Q137" s="3"/>
      <c r="R137" s="3"/>
      <c r="S137" s="3"/>
      <c r="T137" s="3"/>
      <c r="U137" s="3"/>
      <c r="V137" s="3"/>
      <c r="W137" s="3"/>
      <c r="X137" s="6"/>
      <c r="Y137" s="7"/>
      <c r="Z137" s="7"/>
      <c r="AA137" s="7"/>
      <c r="AB137" s="7"/>
      <c r="AC137" s="7"/>
      <c r="AD137" s="8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5"/>
    </row>
    <row r="138" spans="2:45" ht="12" thickBot="1" x14ac:dyDescent="0.3">
      <c r="B138" s="2"/>
      <c r="C138" s="9"/>
      <c r="D138" s="10"/>
      <c r="E138" s="10"/>
      <c r="F138" s="10"/>
      <c r="G138" s="10"/>
      <c r="H138" s="10"/>
      <c r="I138" s="10"/>
      <c r="J138" s="11"/>
      <c r="K138" s="12"/>
      <c r="L138" s="12"/>
      <c r="M138" s="12"/>
      <c r="N138" s="12"/>
      <c r="O138" s="12"/>
      <c r="P138" s="13"/>
      <c r="Q138" s="9"/>
      <c r="R138" s="10"/>
      <c r="S138" s="10"/>
      <c r="T138" s="10"/>
      <c r="U138" s="10"/>
      <c r="V138" s="10"/>
      <c r="W138" s="10"/>
      <c r="X138" s="11"/>
      <c r="Y138" s="12"/>
      <c r="Z138" s="12"/>
      <c r="AA138" s="12"/>
      <c r="AB138" s="12"/>
      <c r="AC138" s="12"/>
      <c r="AD138" s="13"/>
      <c r="AE138" s="9"/>
      <c r="AF138" s="10"/>
      <c r="AG138" s="10"/>
      <c r="AH138" s="10"/>
      <c r="AI138" s="10"/>
      <c r="AJ138" s="10"/>
      <c r="AK138" s="20"/>
      <c r="AL138" s="3"/>
      <c r="AM138" s="3"/>
      <c r="AN138" s="3"/>
      <c r="AO138" s="3"/>
      <c r="AP138" s="3"/>
      <c r="AQ138" s="3"/>
      <c r="AR138" s="3"/>
      <c r="AS138" s="5"/>
    </row>
    <row r="139" spans="2:45" x14ac:dyDescent="0.25">
      <c r="B139" s="2"/>
      <c r="C139" s="3"/>
      <c r="D139" s="3" t="s">
        <v>0</v>
      </c>
      <c r="E139" s="44">
        <v>125</v>
      </c>
      <c r="F139" s="44"/>
      <c r="G139" s="3" t="s">
        <v>22</v>
      </c>
      <c r="H139" s="3"/>
      <c r="I139" s="3"/>
      <c r="J139" s="3"/>
      <c r="K139" s="3" t="s">
        <v>0</v>
      </c>
      <c r="L139" s="44">
        <v>326</v>
      </c>
      <c r="M139" s="44"/>
      <c r="N139" s="3" t="s">
        <v>22</v>
      </c>
      <c r="O139" s="3"/>
      <c r="P139" s="3"/>
      <c r="Q139" s="3"/>
      <c r="R139" s="3" t="s">
        <v>0</v>
      </c>
      <c r="S139" s="44">
        <v>653</v>
      </c>
      <c r="T139" s="44"/>
      <c r="U139" s="3" t="s">
        <v>22</v>
      </c>
      <c r="V139" s="3"/>
      <c r="W139" s="3"/>
      <c r="X139" s="3"/>
      <c r="Y139" s="3" t="s">
        <v>0</v>
      </c>
      <c r="Z139" s="44">
        <v>653</v>
      </c>
      <c r="AA139" s="44"/>
      <c r="AB139" s="3" t="s">
        <v>22</v>
      </c>
      <c r="AC139" s="3"/>
      <c r="AD139" s="3"/>
      <c r="AE139" s="3"/>
      <c r="AF139" s="3" t="s">
        <v>0</v>
      </c>
      <c r="AG139" s="44">
        <v>653</v>
      </c>
      <c r="AH139" s="44"/>
      <c r="AI139" s="3" t="s">
        <v>22</v>
      </c>
      <c r="AJ139" s="3"/>
      <c r="AK139" s="3"/>
      <c r="AL139" s="3"/>
      <c r="AM139" s="3"/>
      <c r="AN139" s="3"/>
      <c r="AO139" s="3"/>
      <c r="AP139" s="3"/>
      <c r="AQ139" s="3"/>
      <c r="AR139" s="3"/>
      <c r="AS139" s="5"/>
    </row>
    <row r="140" spans="2:45" x14ac:dyDescent="0.25"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5"/>
    </row>
    <row r="141" spans="2:45" x14ac:dyDescent="0.25">
      <c r="B141" s="2"/>
      <c r="C141" s="3"/>
      <c r="D141" s="3"/>
      <c r="E141" s="43">
        <v>4.5</v>
      </c>
      <c r="F141" s="43"/>
      <c r="G141" s="3" t="s">
        <v>2</v>
      </c>
      <c r="H141" s="3"/>
      <c r="I141" s="3"/>
      <c r="J141" s="3"/>
      <c r="K141" s="3"/>
      <c r="L141" s="43">
        <v>5.0999999999999996</v>
      </c>
      <c r="M141" s="43"/>
      <c r="N141" s="3" t="s">
        <v>2</v>
      </c>
      <c r="O141" s="3"/>
      <c r="P141" s="3"/>
      <c r="Q141" s="3"/>
      <c r="R141" s="3"/>
      <c r="S141" s="43">
        <v>6</v>
      </c>
      <c r="T141" s="43"/>
      <c r="U141" s="3" t="s">
        <v>2</v>
      </c>
      <c r="V141" s="3"/>
      <c r="W141" s="3"/>
      <c r="X141" s="3"/>
      <c r="Y141" s="3"/>
      <c r="Z141" s="43">
        <v>4.8499999999999996</v>
      </c>
      <c r="AA141" s="43"/>
      <c r="AB141" s="3" t="s">
        <v>2</v>
      </c>
      <c r="AC141" s="3"/>
      <c r="AD141" s="3"/>
      <c r="AE141" s="3"/>
      <c r="AF141" s="3"/>
      <c r="AG141" s="43">
        <v>6</v>
      </c>
      <c r="AH141" s="43"/>
      <c r="AI141" s="3" t="s">
        <v>2</v>
      </c>
      <c r="AJ141" s="3"/>
      <c r="AK141" s="3"/>
      <c r="AL141" s="3"/>
      <c r="AM141" s="3"/>
      <c r="AN141" s="3"/>
      <c r="AO141" s="3"/>
      <c r="AP141" s="3"/>
      <c r="AQ141" s="3"/>
      <c r="AR141" s="3"/>
      <c r="AS141" s="5"/>
    </row>
    <row r="142" spans="2:45" x14ac:dyDescent="0.25"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5"/>
    </row>
    <row r="143" spans="2:45" x14ac:dyDescent="0.25">
      <c r="B143" s="2"/>
      <c r="C143" s="3"/>
      <c r="D143" s="3"/>
      <c r="E143" s="3"/>
      <c r="F143" s="3"/>
      <c r="G143" s="3"/>
      <c r="H143" s="3"/>
      <c r="I143" s="3"/>
      <c r="J143" s="3"/>
      <c r="K143" s="3" t="s">
        <v>3</v>
      </c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5"/>
    </row>
    <row r="144" spans="2:45" x14ac:dyDescent="0.25">
      <c r="B144" s="2"/>
      <c r="C144" s="3"/>
      <c r="D144" s="3"/>
      <c r="E144" s="3"/>
      <c r="F144" s="3"/>
      <c r="G144" s="3"/>
      <c r="H144" s="3"/>
      <c r="I144" s="3"/>
      <c r="J144" s="3"/>
      <c r="K144" s="3" t="s">
        <v>4</v>
      </c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5"/>
    </row>
    <row r="145" spans="2:45" x14ac:dyDescent="0.25">
      <c r="B145" s="2"/>
      <c r="C145" s="3"/>
      <c r="D145" s="3"/>
      <c r="E145" s="3"/>
      <c r="F145" s="3"/>
      <c r="G145" s="3"/>
      <c r="H145" s="3"/>
      <c r="I145" s="3"/>
      <c r="J145" s="3"/>
      <c r="K145" s="3" t="s">
        <v>7</v>
      </c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5"/>
    </row>
    <row r="146" spans="2:45" x14ac:dyDescent="0.25"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5"/>
    </row>
    <row r="147" spans="2:45" ht="12" thickBot="1" x14ac:dyDescent="0.3">
      <c r="B147" s="2"/>
      <c r="C147" s="45">
        <v>0</v>
      </c>
      <c r="D147" s="46"/>
      <c r="E147" s="14"/>
      <c r="F147" s="14"/>
      <c r="G147" s="14"/>
      <c r="H147" s="45">
        <f>(3*E139/E141)/((3*E139/E141)+(4*L139/L141))</f>
        <v>0.24580682475419313</v>
      </c>
      <c r="I147" s="46"/>
      <c r="J147" s="45">
        <f>(4*L139/L141)/((3*E139/E141)+(4*L139/L141))</f>
        <v>0.75419317524580687</v>
      </c>
      <c r="K147" s="46"/>
      <c r="L147" s="14"/>
      <c r="M147" s="14"/>
      <c r="N147" s="14"/>
      <c r="O147" s="45">
        <f>(4*L139/L141)/((4*L139/L141)+(4*S139/S141))</f>
        <v>0.37001305260768408</v>
      </c>
      <c r="P147" s="46"/>
      <c r="Q147" s="45">
        <f>(4*S139/S141)/((4*L139/L141)+(4*S139/S141))</f>
        <v>0.62998694739231598</v>
      </c>
      <c r="R147" s="46"/>
      <c r="S147" s="14"/>
      <c r="T147" s="14"/>
      <c r="U147" s="14"/>
      <c r="V147" s="45">
        <f>(4*S139/S141)/((4*S139/S141)+(4*Z139/Z141))</f>
        <v>0.44700460829493083</v>
      </c>
      <c r="W147" s="46"/>
      <c r="X147" s="45">
        <f>(4*Z139/Z141)/((4*S139/S141)+(4*Z139/Z141))</f>
        <v>0.55299539170506917</v>
      </c>
      <c r="Y147" s="46"/>
      <c r="Z147" s="14"/>
      <c r="AA147" s="14"/>
      <c r="AB147" s="14"/>
      <c r="AC147" s="45">
        <f>(4*Z139/Z141)/((4*Z139/Z141)+(3*AG139/AG141))</f>
        <v>0.62256809338521402</v>
      </c>
      <c r="AD147" s="46"/>
      <c r="AE147" s="45">
        <f>(3*AG139/AG141)/((4*Z139/Z141)+(3*AG139/AG141))</f>
        <v>0.37743190661478598</v>
      </c>
      <c r="AF147" s="46"/>
      <c r="AG147" s="14"/>
      <c r="AH147" s="14"/>
      <c r="AI147" s="14"/>
      <c r="AJ147" s="45">
        <v>0</v>
      </c>
      <c r="AK147" s="46"/>
      <c r="AL147" s="3"/>
      <c r="AM147" s="3"/>
      <c r="AN147" s="3" t="s">
        <v>21</v>
      </c>
      <c r="AO147" s="3"/>
      <c r="AP147" s="3"/>
      <c r="AQ147" s="3"/>
      <c r="AR147" s="3"/>
      <c r="AS147" s="5"/>
    </row>
    <row r="148" spans="2:45" x14ac:dyDescent="0.25"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5"/>
    </row>
    <row r="149" spans="2:45" x14ac:dyDescent="0.25">
      <c r="B149" s="2"/>
      <c r="C149" s="47">
        <v>0</v>
      </c>
      <c r="D149" s="48"/>
      <c r="E149" s="21"/>
      <c r="F149" s="21"/>
      <c r="G149" s="21"/>
      <c r="H149" s="48">
        <f>-E136*E141^2/8</f>
        <v>-5.0625</v>
      </c>
      <c r="I149" s="50"/>
      <c r="J149" s="48">
        <f>L136*L141^2/12</f>
        <v>9.7537499999999984</v>
      </c>
      <c r="K149" s="48"/>
      <c r="L149" s="21"/>
      <c r="M149" s="21"/>
      <c r="N149" s="21"/>
      <c r="O149" s="48">
        <f>-L136*L141^2/12</f>
        <v>-9.7537499999999984</v>
      </c>
      <c r="P149" s="48"/>
      <c r="Q149" s="47">
        <f>S136*S141^2/12</f>
        <v>10.5</v>
      </c>
      <c r="R149" s="48"/>
      <c r="S149" s="21"/>
      <c r="T149" s="21"/>
      <c r="U149" s="21"/>
      <c r="V149" s="48">
        <f>-S136*S141^2/12</f>
        <v>-10.5</v>
      </c>
      <c r="W149" s="50"/>
      <c r="X149" s="48">
        <f>Z136*Z141^2/12</f>
        <v>8.8209374999999994</v>
      </c>
      <c r="Y149" s="48"/>
      <c r="Z149" s="21"/>
      <c r="AA149" s="21"/>
      <c r="AB149" s="21"/>
      <c r="AC149" s="48">
        <f>-Z136*Z141^2/12</f>
        <v>-8.8209374999999994</v>
      </c>
      <c r="AD149" s="48"/>
      <c r="AE149" s="68">
        <f>AG136*AG141^2/8</f>
        <v>15.75</v>
      </c>
      <c r="AF149" s="42"/>
      <c r="AG149" s="3"/>
      <c r="AH149" s="3"/>
      <c r="AI149" s="3"/>
      <c r="AJ149" s="48">
        <v>0</v>
      </c>
      <c r="AK149" s="50"/>
      <c r="AL149" s="3"/>
      <c r="AM149" s="3"/>
      <c r="AN149" s="3" t="s">
        <v>5</v>
      </c>
      <c r="AO149" s="3"/>
      <c r="AP149" s="3"/>
      <c r="AQ149" s="3"/>
      <c r="AR149" s="3"/>
      <c r="AS149" s="5"/>
    </row>
    <row r="150" spans="2:45" x14ac:dyDescent="0.25">
      <c r="B150" s="2"/>
      <c r="C150" s="47">
        <v>0</v>
      </c>
      <c r="D150" s="48"/>
      <c r="E150" s="21"/>
      <c r="F150" s="21"/>
      <c r="G150" s="21"/>
      <c r="H150" s="48">
        <f>-(H149+J149)*H147</f>
        <v>-1.1531412666281082</v>
      </c>
      <c r="I150" s="50"/>
      <c r="J150" s="48">
        <f>-(H149+J149)*J147</f>
        <v>-3.5381087333718901</v>
      </c>
      <c r="K150" s="48"/>
      <c r="L150" s="21"/>
      <c r="M150" s="21"/>
      <c r="N150" s="21"/>
      <c r="O150" s="48">
        <f>+J150/2</f>
        <v>-1.7690543666859451</v>
      </c>
      <c r="P150" s="48"/>
      <c r="Q150" s="47">
        <f>+V150/2</f>
        <v>0.37527433755760375</v>
      </c>
      <c r="R150" s="48"/>
      <c r="S150" s="21"/>
      <c r="T150" s="21"/>
      <c r="U150" s="21"/>
      <c r="V150" s="48">
        <f>-(V149+X149)*V147</f>
        <v>0.75054867511520751</v>
      </c>
      <c r="W150" s="50"/>
      <c r="X150" s="48">
        <f>-(V149+X149)*X147</f>
        <v>0.92851382488479306</v>
      </c>
      <c r="Y150" s="48"/>
      <c r="Z150" s="21"/>
      <c r="AA150" s="21"/>
      <c r="AB150" s="21"/>
      <c r="AC150" s="48">
        <f>+X150/2</f>
        <v>0.46425691244239653</v>
      </c>
      <c r="AD150" s="48"/>
      <c r="AE150" s="47"/>
      <c r="AF150" s="48"/>
      <c r="AG150" s="3"/>
      <c r="AH150" s="3"/>
      <c r="AI150" s="3"/>
      <c r="AJ150" s="3"/>
      <c r="AK150" s="37"/>
      <c r="AL150" s="3"/>
      <c r="AM150" s="3"/>
      <c r="AN150" s="3"/>
      <c r="AO150" s="3"/>
      <c r="AP150" s="3"/>
      <c r="AQ150" s="3"/>
      <c r="AR150" s="3"/>
      <c r="AS150" s="5"/>
    </row>
    <row r="151" spans="2:45" x14ac:dyDescent="0.25">
      <c r="B151" s="2"/>
      <c r="C151" s="47"/>
      <c r="D151" s="48"/>
      <c r="E151" s="21"/>
      <c r="F151" s="21"/>
      <c r="G151" s="21"/>
      <c r="H151" s="48"/>
      <c r="I151" s="50"/>
      <c r="J151" s="48">
        <f>+O151/2</f>
        <v>0.11979728136645977</v>
      </c>
      <c r="K151" s="48"/>
      <c r="L151" s="21"/>
      <c r="M151" s="21"/>
      <c r="N151" s="21"/>
      <c r="O151" s="48">
        <f>-(O149+Q149+O150+Q150)*O147</f>
        <v>0.23959456273291954</v>
      </c>
      <c r="P151" s="48"/>
      <c r="Q151" s="47">
        <f>-(O149+Q149+O150+Q150)*Q147</f>
        <v>0.40793546639542017</v>
      </c>
      <c r="R151" s="48"/>
      <c r="S151" s="21"/>
      <c r="T151" s="21"/>
      <c r="U151" s="21"/>
      <c r="V151" s="48">
        <f>+Q151/2</f>
        <v>0.20396773319771008</v>
      </c>
      <c r="W151" s="50"/>
      <c r="X151" s="48">
        <f>+AC151/2</f>
        <v>-2.3014223851960769</v>
      </c>
      <c r="Y151" s="48"/>
      <c r="Z151" s="21"/>
      <c r="AA151" s="21"/>
      <c r="AB151" s="21"/>
      <c r="AC151" s="48">
        <f>-(AC149+AE149+AC150)*AC147</f>
        <v>-4.6028447703921538</v>
      </c>
      <c r="AD151" s="48"/>
      <c r="AE151" s="47">
        <f>-(AC149+AE149+AC150)*AE147</f>
        <v>-2.7904746420502429</v>
      </c>
      <c r="AF151" s="48"/>
      <c r="AG151" s="21"/>
      <c r="AH151" s="21"/>
      <c r="AI151" s="21"/>
      <c r="AJ151" s="48">
        <v>0</v>
      </c>
      <c r="AK151" s="50"/>
      <c r="AL151" s="3"/>
      <c r="AM151" s="3"/>
      <c r="AN151" s="3"/>
      <c r="AO151" s="3"/>
      <c r="AP151" s="3"/>
      <c r="AQ151" s="3"/>
      <c r="AR151" s="3"/>
      <c r="AS151" s="5"/>
    </row>
    <row r="152" spans="2:45" x14ac:dyDescent="0.25">
      <c r="B152" s="2"/>
      <c r="C152" s="47">
        <v>0</v>
      </c>
      <c r="D152" s="48"/>
      <c r="E152" s="21"/>
      <c r="F152" s="21"/>
      <c r="G152" s="21"/>
      <c r="H152" s="48">
        <f>-J151*H147</f>
        <v>-2.9446989346874144E-2</v>
      </c>
      <c r="I152" s="50"/>
      <c r="J152" s="48">
        <f>-J151*J147</f>
        <v>-9.0350292019585624E-2</v>
      </c>
      <c r="K152" s="48"/>
      <c r="L152" s="21"/>
      <c r="M152" s="21"/>
      <c r="N152" s="21"/>
      <c r="O152" s="48">
        <f>+J152/2</f>
        <v>-4.5175146009792812E-2</v>
      </c>
      <c r="P152" s="48"/>
      <c r="Q152" s="47">
        <f>+V152/2</f>
        <v>0.4687859475664552</v>
      </c>
      <c r="R152" s="48"/>
      <c r="S152" s="21"/>
      <c r="T152" s="21"/>
      <c r="U152" s="21"/>
      <c r="V152" s="48">
        <f>-(V151+X151)*V147</f>
        <v>0.93757189513291039</v>
      </c>
      <c r="W152" s="50"/>
      <c r="X152" s="48">
        <f>-(V151+X151)*X147</f>
        <v>1.1598827568654564</v>
      </c>
      <c r="Y152" s="48"/>
      <c r="Z152" s="21"/>
      <c r="AA152" s="21"/>
      <c r="AB152" s="21"/>
      <c r="AC152" s="48">
        <f>+X152/2</f>
        <v>0.57994137843272819</v>
      </c>
      <c r="AD152" s="48"/>
      <c r="AE152" s="47"/>
      <c r="AF152" s="48"/>
      <c r="AG152" s="3"/>
      <c r="AH152" s="3"/>
      <c r="AI152" s="3"/>
      <c r="AJ152" s="3"/>
      <c r="AK152" s="37"/>
      <c r="AL152" s="3"/>
      <c r="AM152" s="3"/>
      <c r="AN152" s="3"/>
      <c r="AO152" s="3"/>
      <c r="AP152" s="3"/>
      <c r="AQ152" s="3"/>
      <c r="AR152" s="3"/>
      <c r="AS152" s="5"/>
    </row>
    <row r="153" spans="2:45" x14ac:dyDescent="0.25">
      <c r="B153" s="2"/>
      <c r="C153" s="47"/>
      <c r="D153" s="48"/>
      <c r="E153" s="21"/>
      <c r="F153" s="21"/>
      <c r="G153" s="21"/>
      <c r="H153" s="48"/>
      <c r="I153" s="50"/>
      <c r="J153" s="48">
        <f>+O153/2</f>
        <v>-7.8370762900784263E-2</v>
      </c>
      <c r="K153" s="48"/>
      <c r="L153" s="21"/>
      <c r="M153" s="21"/>
      <c r="N153" s="21"/>
      <c r="O153" s="48">
        <f>-(O152+Q152)*O147</f>
        <v>-0.15674152580156853</v>
      </c>
      <c r="P153" s="48"/>
      <c r="Q153" s="47">
        <f>-(O152+Q152)*Q147</f>
        <v>-0.26686927575509384</v>
      </c>
      <c r="R153" s="48"/>
      <c r="S153" s="21"/>
      <c r="T153" s="21"/>
      <c r="U153" s="21"/>
      <c r="V153" s="48">
        <f>+Q153/2</f>
        <v>-0.13343463787754692</v>
      </c>
      <c r="W153" s="50"/>
      <c r="X153" s="48">
        <f>+AC153/2</f>
        <v>-0.18052649912302823</v>
      </c>
      <c r="Y153" s="48"/>
      <c r="Z153" s="21"/>
      <c r="AA153" s="21"/>
      <c r="AB153" s="21"/>
      <c r="AC153" s="48">
        <f>-AC152*AC147</f>
        <v>-0.36105299824605647</v>
      </c>
      <c r="AD153" s="48"/>
      <c r="AE153" s="47">
        <f>-AC152*AE147</f>
        <v>-0.21888838018667173</v>
      </c>
      <c r="AF153" s="48"/>
      <c r="AG153" s="21"/>
      <c r="AH153" s="21"/>
      <c r="AI153" s="21"/>
      <c r="AJ153" s="48">
        <v>0</v>
      </c>
      <c r="AK153" s="50"/>
      <c r="AL153" s="3"/>
      <c r="AM153" s="3"/>
      <c r="AN153" s="3"/>
      <c r="AO153" s="3"/>
      <c r="AP153" s="3"/>
      <c r="AQ153" s="3"/>
      <c r="AR153" s="3"/>
      <c r="AS153" s="5"/>
    </row>
    <row r="154" spans="2:45" x14ac:dyDescent="0.25">
      <c r="B154" s="2"/>
      <c r="C154" s="47">
        <v>0</v>
      </c>
      <c r="D154" s="48"/>
      <c r="E154" s="21"/>
      <c r="F154" s="21"/>
      <c r="G154" s="21"/>
      <c r="H154" s="48">
        <f>-J153*H147</f>
        <v>1.9264068382205499E-2</v>
      </c>
      <c r="I154" s="50"/>
      <c r="J154" s="48">
        <f>-J153*J147</f>
        <v>5.9106694518578765E-2</v>
      </c>
      <c r="K154" s="48"/>
      <c r="L154" s="21"/>
      <c r="M154" s="21"/>
      <c r="N154" s="21"/>
      <c r="O154" s="48">
        <f>+J154/2</f>
        <v>2.9553347259289382E-2</v>
      </c>
      <c r="P154" s="48"/>
      <c r="Q154" s="47">
        <f>+V154/2</f>
        <v>7.0171037532386599E-2</v>
      </c>
      <c r="R154" s="48"/>
      <c r="S154" s="21"/>
      <c r="T154" s="21"/>
      <c r="U154" s="21"/>
      <c r="V154" s="48">
        <f>-(V153+X153)*V147</f>
        <v>0.1403420750647732</v>
      </c>
      <c r="W154" s="50"/>
      <c r="X154" s="48">
        <f>-(V153+X153)*X147</f>
        <v>0.17361906193580195</v>
      </c>
      <c r="Y154" s="48"/>
      <c r="Z154" s="21"/>
      <c r="AA154" s="21"/>
      <c r="AB154" s="21"/>
      <c r="AC154" s="48">
        <f>+X154/2</f>
        <v>8.6809530967900977E-2</v>
      </c>
      <c r="AD154" s="48"/>
      <c r="AE154" s="47"/>
      <c r="AF154" s="48"/>
      <c r="AG154" s="3"/>
      <c r="AH154" s="3"/>
      <c r="AI154" s="3"/>
      <c r="AJ154" s="3"/>
      <c r="AK154" s="37"/>
      <c r="AL154" s="3"/>
      <c r="AM154" s="3"/>
      <c r="AN154" s="3"/>
      <c r="AO154" s="3"/>
      <c r="AP154" s="3"/>
      <c r="AQ154" s="3"/>
      <c r="AR154" s="3"/>
      <c r="AS154" s="5"/>
    </row>
    <row r="155" spans="2:45" x14ac:dyDescent="0.25">
      <c r="B155" s="2"/>
      <c r="C155" s="47"/>
      <c r="D155" s="48"/>
      <c r="E155" s="21"/>
      <c r="F155" s="21"/>
      <c r="G155" s="21"/>
      <c r="H155" s="48"/>
      <c r="I155" s="50"/>
      <c r="J155" s="48">
        <f>+O155/2</f>
        <v>-1.8449662018095666E-2</v>
      </c>
      <c r="K155" s="48"/>
      <c r="L155" s="21"/>
      <c r="M155" s="21"/>
      <c r="N155" s="21"/>
      <c r="O155" s="48">
        <f>-(O154+Q154)*O147</f>
        <v>-3.6899324036191332E-2</v>
      </c>
      <c r="P155" s="48"/>
      <c r="Q155" s="47">
        <f>-(O154+Q154)*Q147</f>
        <v>-6.2825060755484649E-2</v>
      </c>
      <c r="R155" s="48"/>
      <c r="S155" s="21"/>
      <c r="T155" s="21"/>
      <c r="U155" s="21"/>
      <c r="V155" s="48">
        <f>+Q155/2</f>
        <v>-3.1412530377742325E-2</v>
      </c>
      <c r="W155" s="50"/>
      <c r="X155" s="48">
        <f>+AC155/2</f>
        <v>-2.7022422091175401E-2</v>
      </c>
      <c r="Y155" s="48"/>
      <c r="Z155" s="21"/>
      <c r="AA155" s="21"/>
      <c r="AB155" s="21"/>
      <c r="AC155" s="48">
        <f>-AC154*AC147</f>
        <v>-5.4044844182350803E-2</v>
      </c>
      <c r="AD155" s="48"/>
      <c r="AE155" s="47">
        <f>-AC154*AE147</f>
        <v>-3.2764686785550175E-2</v>
      </c>
      <c r="AF155" s="48"/>
      <c r="AG155" s="21"/>
      <c r="AH155" s="21"/>
      <c r="AI155" s="21"/>
      <c r="AJ155" s="48">
        <v>0</v>
      </c>
      <c r="AK155" s="50"/>
      <c r="AL155" s="3"/>
      <c r="AM155" s="3"/>
      <c r="AN155" s="3"/>
      <c r="AO155" s="3"/>
      <c r="AP155" s="3"/>
      <c r="AQ155" s="3"/>
      <c r="AR155" s="3"/>
      <c r="AS155" s="5"/>
    </row>
    <row r="156" spans="2:45" x14ac:dyDescent="0.25">
      <c r="B156" s="2"/>
      <c r="C156" s="47">
        <v>0</v>
      </c>
      <c r="D156" s="48"/>
      <c r="E156" s="21"/>
      <c r="F156" s="21"/>
      <c r="G156" s="21"/>
      <c r="H156" s="48">
        <f>-J155*H147</f>
        <v>4.5350528384561347E-3</v>
      </c>
      <c r="I156" s="50"/>
      <c r="J156" s="48">
        <f>-J155*J147</f>
        <v>1.3914609179639532E-2</v>
      </c>
      <c r="K156" s="48"/>
      <c r="L156" s="21"/>
      <c r="M156" s="21"/>
      <c r="N156" s="21"/>
      <c r="O156" s="48">
        <f>+J156/2</f>
        <v>6.957304589819766E-3</v>
      </c>
      <c r="P156" s="48"/>
      <c r="Q156" s="47">
        <f>+V156/2</f>
        <v>1.3060346519550734E-2</v>
      </c>
      <c r="R156" s="48"/>
      <c r="S156" s="21"/>
      <c r="T156" s="21"/>
      <c r="U156" s="21"/>
      <c r="V156" s="48">
        <f>-(V155+X155)*V147</f>
        <v>2.6120693039101469E-2</v>
      </c>
      <c r="W156" s="50"/>
      <c r="X156" s="48">
        <f>-(V155+X155)*X147</f>
        <v>3.2314259429816257E-2</v>
      </c>
      <c r="Y156" s="48"/>
      <c r="Z156" s="21"/>
      <c r="AA156" s="21"/>
      <c r="AB156" s="21"/>
      <c r="AC156" s="48">
        <f>+X156/2</f>
        <v>1.6157129714908128E-2</v>
      </c>
      <c r="AD156" s="48"/>
      <c r="AE156" s="47"/>
      <c r="AF156" s="48"/>
      <c r="AG156" s="3"/>
      <c r="AH156" s="3"/>
      <c r="AI156" s="3"/>
      <c r="AJ156" s="3"/>
      <c r="AK156" s="37"/>
      <c r="AL156" s="3"/>
      <c r="AM156" s="3"/>
      <c r="AN156" s="3"/>
      <c r="AO156" s="3"/>
      <c r="AP156" s="3"/>
      <c r="AQ156" s="3"/>
      <c r="AR156" s="3"/>
      <c r="AS156" s="5"/>
    </row>
    <row r="157" spans="2:45" x14ac:dyDescent="0.25">
      <c r="B157" s="2"/>
      <c r="C157" s="33"/>
      <c r="D157" s="21"/>
      <c r="E157" s="21"/>
      <c r="F157" s="21"/>
      <c r="G157" s="21"/>
      <c r="H157" s="21"/>
      <c r="I157" s="30"/>
      <c r="J157" s="48">
        <f>+O157/2</f>
        <v>-3.7033960965068861E-3</v>
      </c>
      <c r="K157" s="48"/>
      <c r="L157" s="21"/>
      <c r="M157" s="21"/>
      <c r="N157" s="21"/>
      <c r="O157" s="48">
        <f>-(O156+Q156)*O147</f>
        <v>-7.4067921930137722E-3</v>
      </c>
      <c r="P157" s="48"/>
      <c r="Q157" s="47">
        <f>-(O156+Q156)*Q147</f>
        <v>-1.2610858916356729E-2</v>
      </c>
      <c r="R157" s="48"/>
      <c r="S157" s="21"/>
      <c r="T157" s="21"/>
      <c r="U157" s="21"/>
      <c r="V157" s="48">
        <f>+Q157/2</f>
        <v>-6.3054294581783646E-3</v>
      </c>
      <c r="W157" s="50"/>
      <c r="X157" s="48">
        <f>+AC157/2</f>
        <v>-5.0294567205939698E-3</v>
      </c>
      <c r="Y157" s="48"/>
      <c r="Z157" s="21"/>
      <c r="AA157" s="21"/>
      <c r="AB157" s="21"/>
      <c r="AC157" s="48">
        <f>-AC156*AC147</f>
        <v>-1.005891344118794E-2</v>
      </c>
      <c r="AD157" s="48"/>
      <c r="AE157" s="47">
        <f>-AC156*AE147</f>
        <v>-6.0982162737201881E-3</v>
      </c>
      <c r="AF157" s="48"/>
      <c r="AG157" s="21"/>
      <c r="AH157" s="21"/>
      <c r="AI157" s="21"/>
      <c r="AJ157" s="48">
        <v>0</v>
      </c>
      <c r="AK157" s="50"/>
      <c r="AL157" s="3"/>
      <c r="AM157" s="3"/>
      <c r="AN157" s="3"/>
      <c r="AO157" s="3"/>
      <c r="AP157" s="3"/>
      <c r="AQ157" s="3"/>
      <c r="AR157" s="3"/>
      <c r="AS157" s="5"/>
    </row>
    <row r="158" spans="2:45" x14ac:dyDescent="0.25">
      <c r="B158" s="2"/>
      <c r="C158" s="47">
        <v>0</v>
      </c>
      <c r="D158" s="48"/>
      <c r="E158" s="21"/>
      <c r="F158" s="21"/>
      <c r="G158" s="21"/>
      <c r="H158" s="48">
        <f>-J157*H147</f>
        <v>9.1032003528943104E-4</v>
      </c>
      <c r="I158" s="50"/>
      <c r="J158" s="48">
        <f>-J157*J147</f>
        <v>2.793076061217455E-3</v>
      </c>
      <c r="K158" s="48"/>
      <c r="L158" s="21"/>
      <c r="M158" s="21"/>
      <c r="N158" s="21"/>
      <c r="O158" s="48">
        <f>+J158/2</f>
        <v>1.3965380306087275E-3</v>
      </c>
      <c r="P158" s="48"/>
      <c r="Q158" s="47">
        <f>+V158/2</f>
        <v>2.5333731782048764E-3</v>
      </c>
      <c r="R158" s="48"/>
      <c r="S158" s="21"/>
      <c r="T158" s="21"/>
      <c r="U158" s="21"/>
      <c r="V158" s="48">
        <f>-(V157+X157)*V147</f>
        <v>5.0667463564097528E-3</v>
      </c>
      <c r="W158" s="50"/>
      <c r="X158" s="48">
        <f>-(V157+X157)*X147</f>
        <v>6.2681398223625815E-3</v>
      </c>
      <c r="Y158" s="48"/>
      <c r="Z158" s="21"/>
      <c r="AA158" s="21"/>
      <c r="AB158" s="21"/>
      <c r="AC158" s="48">
        <f>+X158/2</f>
        <v>3.1340699111812908E-3</v>
      </c>
      <c r="AD158" s="48"/>
      <c r="AE158" s="47"/>
      <c r="AF158" s="48"/>
      <c r="AG158" s="3"/>
      <c r="AH158" s="3"/>
      <c r="AI158" s="3"/>
      <c r="AJ158" s="3"/>
      <c r="AK158" s="37"/>
      <c r="AL158" s="3"/>
      <c r="AM158" s="3"/>
      <c r="AN158" s="3"/>
      <c r="AO158" s="3"/>
      <c r="AP158" s="3"/>
      <c r="AQ158" s="3"/>
      <c r="AR158" s="3"/>
      <c r="AS158" s="5"/>
    </row>
    <row r="159" spans="2:45" x14ac:dyDescent="0.25">
      <c r="B159" s="2"/>
      <c r="C159" s="34"/>
      <c r="D159" s="31"/>
      <c r="E159" s="31"/>
      <c r="F159" s="31"/>
      <c r="G159" s="31"/>
      <c r="H159" s="31"/>
      <c r="I159" s="32"/>
      <c r="J159" s="21"/>
      <c r="K159" s="21"/>
      <c r="L159" s="21"/>
      <c r="M159" s="21"/>
      <c r="N159" s="21"/>
      <c r="O159" s="48">
        <f>-(O158+Q158)*O147</f>
        <v>-1.4541184428502755E-3</v>
      </c>
      <c r="P159" s="48"/>
      <c r="Q159" s="58">
        <f>-(O158+Q158)*Q147</f>
        <v>-2.4757927659633289E-3</v>
      </c>
      <c r="R159" s="56"/>
      <c r="S159" s="31"/>
      <c r="T159" s="31"/>
      <c r="U159" s="31"/>
      <c r="V159" s="31"/>
      <c r="W159" s="32"/>
      <c r="X159" s="21"/>
      <c r="Y159" s="21"/>
      <c r="Z159" s="21"/>
      <c r="AA159" s="21"/>
      <c r="AB159" s="21"/>
      <c r="AC159" s="48">
        <f>-AC158*AC147</f>
        <v>-1.9511719291401032E-3</v>
      </c>
      <c r="AD159" s="48"/>
      <c r="AE159" s="58">
        <f>-AC158*AE147</f>
        <v>-1.1828979820411875E-3</v>
      </c>
      <c r="AF159" s="56"/>
      <c r="AG159" s="31"/>
      <c r="AH159" s="31"/>
      <c r="AI159" s="31"/>
      <c r="AJ159" s="56">
        <v>0</v>
      </c>
      <c r="AK159" s="57"/>
      <c r="AL159" s="3"/>
      <c r="AM159" s="3"/>
      <c r="AN159" s="3"/>
      <c r="AO159" s="3"/>
      <c r="AP159" s="3"/>
      <c r="AQ159" s="3"/>
      <c r="AR159" s="3"/>
      <c r="AS159" s="5"/>
    </row>
    <row r="160" spans="2:45" x14ac:dyDescent="0.25">
      <c r="B160" s="2"/>
      <c r="C160" s="52" t="s">
        <v>8</v>
      </c>
      <c r="D160" s="52"/>
      <c r="E160" s="52" t="s">
        <v>9</v>
      </c>
      <c r="F160" s="52"/>
      <c r="G160" s="52"/>
      <c r="H160" s="52" t="s">
        <v>8</v>
      </c>
      <c r="I160" s="52"/>
      <c r="J160" s="52" t="s">
        <v>8</v>
      </c>
      <c r="K160" s="52"/>
      <c r="L160" s="52" t="s">
        <v>9</v>
      </c>
      <c r="M160" s="52"/>
      <c r="N160" s="52"/>
      <c r="O160" s="52" t="s">
        <v>8</v>
      </c>
      <c r="P160" s="52"/>
      <c r="Q160" s="52" t="s">
        <v>8</v>
      </c>
      <c r="R160" s="52"/>
      <c r="S160" s="52" t="s">
        <v>9</v>
      </c>
      <c r="T160" s="52"/>
      <c r="U160" s="52"/>
      <c r="V160" s="52" t="s">
        <v>8</v>
      </c>
      <c r="W160" s="52"/>
      <c r="X160" s="52" t="s">
        <v>8</v>
      </c>
      <c r="Y160" s="52"/>
      <c r="Z160" s="52" t="s">
        <v>9</v>
      </c>
      <c r="AA160" s="52"/>
      <c r="AB160" s="52"/>
      <c r="AC160" s="52" t="s">
        <v>8</v>
      </c>
      <c r="AD160" s="52"/>
      <c r="AE160" s="52" t="s">
        <v>8</v>
      </c>
      <c r="AF160" s="52"/>
      <c r="AG160" s="52" t="s">
        <v>9</v>
      </c>
      <c r="AH160" s="52"/>
      <c r="AI160" s="52"/>
      <c r="AJ160" s="52" t="s">
        <v>8</v>
      </c>
      <c r="AK160" s="52"/>
      <c r="AL160" s="3"/>
      <c r="AM160" s="3"/>
      <c r="AN160" s="3"/>
      <c r="AO160" s="3"/>
      <c r="AP160" s="3"/>
      <c r="AQ160" s="3"/>
      <c r="AR160" s="3"/>
      <c r="AS160" s="5"/>
    </row>
    <row r="161" spans="2:45" x14ac:dyDescent="0.25">
      <c r="B161" s="2"/>
      <c r="C161" s="52">
        <f>SUM(C149:D159)</f>
        <v>0</v>
      </c>
      <c r="D161" s="52"/>
      <c r="E161" s="55">
        <f>(((C161-(-H161))/E141+E136*E141*0.5)^2/(2*E136))-C161</f>
        <v>2.4300033407714148</v>
      </c>
      <c r="F161" s="55"/>
      <c r="G161" s="55"/>
      <c r="H161" s="52">
        <f>SUM(H149:I159)</f>
        <v>-6.2203788147190311</v>
      </c>
      <c r="I161" s="52"/>
      <c r="J161" s="52">
        <f>SUM(J149:K159)</f>
        <v>6.220378814719032</v>
      </c>
      <c r="K161" s="52"/>
      <c r="L161" s="55">
        <f>(((J161-(-O161))/L141+L136*L141*0.5)^2/(2*L136))-J161</f>
        <v>5.8927049344305562</v>
      </c>
      <c r="M161" s="55"/>
      <c r="N161" s="55"/>
      <c r="O161" s="52">
        <f>SUM(O149:P159)</f>
        <v>-11.492979520556721</v>
      </c>
      <c r="P161" s="52"/>
      <c r="Q161" s="52">
        <f>SUM(Q149:R159)</f>
        <v>11.492979520556723</v>
      </c>
      <c r="R161" s="52"/>
      <c r="S161" s="55">
        <f>(((Q161-(-V161))/S141+S136*S141*0.5)^2/(2*S136))-Q161</f>
        <v>5.7327817043890654</v>
      </c>
      <c r="T161" s="55"/>
      <c r="U161" s="55"/>
      <c r="V161" s="52">
        <f>SUM(V149:W159)</f>
        <v>-8.6075347798073576</v>
      </c>
      <c r="W161" s="52"/>
      <c r="X161" s="52">
        <f>SUM(X149:Y159)</f>
        <v>8.6075347798073558</v>
      </c>
      <c r="Y161" s="52"/>
      <c r="Z161" s="55">
        <f>(((X161-(-AC161))/Z141+Z136*Z141*0.5)^2/(2*Z136))-X161</f>
        <v>2.6564784291772305</v>
      </c>
      <c r="AA161" s="55"/>
      <c r="AB161" s="55"/>
      <c r="AC161" s="52">
        <f>SUM(AC149:AD159)</f>
        <v>-12.700591176721773</v>
      </c>
      <c r="AD161" s="52"/>
      <c r="AE161" s="52">
        <f>SUM(AE149:AF159)</f>
        <v>12.700591176721776</v>
      </c>
      <c r="AF161" s="52"/>
      <c r="AG161" s="55">
        <f>(((AE161-(-AJ161))/AG141+AG136*AG141*0.5)^2/(2*AG136))-AE161</f>
        <v>10.039803682425713</v>
      </c>
      <c r="AH161" s="55"/>
      <c r="AI161" s="55"/>
      <c r="AJ161" s="52">
        <f>SUM(AJ149:AK159)</f>
        <v>0</v>
      </c>
      <c r="AK161" s="52"/>
      <c r="AL161" s="3"/>
      <c r="AM161" s="3"/>
      <c r="AN161" s="3" t="s">
        <v>6</v>
      </c>
      <c r="AO161" s="3"/>
      <c r="AP161" s="3"/>
      <c r="AQ161" s="3"/>
      <c r="AR161" s="3"/>
      <c r="AS161" s="5"/>
    </row>
    <row r="162" spans="2:45" x14ac:dyDescent="0.25">
      <c r="B162" s="2"/>
      <c r="C162" s="3"/>
      <c r="D162" s="3"/>
      <c r="E162" s="15" t="s">
        <v>10</v>
      </c>
      <c r="F162" s="53">
        <f>((E136*E141-((0.5*E136*E141^2+(-H161)-C161)/E141))*E141)/((E136*E141-((0.5*E136*E141^2+(-H161)-C161)/E141))+((0.5*E136*E141^2+(-H161)-C161)/E141))</f>
        <v>1.5588467983645522</v>
      </c>
      <c r="G162" s="54"/>
      <c r="H162" s="3"/>
      <c r="I162" s="3"/>
      <c r="J162" s="3"/>
      <c r="K162" s="3"/>
      <c r="L162" s="15" t="s">
        <v>10</v>
      </c>
      <c r="M162" s="53">
        <f>((L136*L141-((0.5*L136*L141^2+(-O161)-J161)/L141))*L141)/((L136*L141-((0.5*L136*L141^2+(-O161)-J161)/L141))+((0.5*L136*L141^2+(-O161)-J161)/L141))</f>
        <v>2.3202570498545669</v>
      </c>
      <c r="N162" s="54"/>
      <c r="O162" s="3"/>
      <c r="P162" s="3"/>
      <c r="Q162" s="3"/>
      <c r="R162" s="3"/>
      <c r="S162" s="15" t="s">
        <v>10</v>
      </c>
      <c r="T162" s="53">
        <f>((S136*S141-((0.5*S136*S141^2+(-V161)-Q161)/S141))*S141)/((S136*S141-((0.5*S136*S141^2+(-V161)-Q161)/S141))+((0.5*S136*S141^2+(-V161)-Q161)/S141))</f>
        <v>3.1374021305118744</v>
      </c>
      <c r="U162" s="54"/>
      <c r="V162" s="3"/>
      <c r="W162" s="3"/>
      <c r="X162" s="3"/>
      <c r="Y162" s="3"/>
      <c r="Z162" s="15" t="s">
        <v>10</v>
      </c>
      <c r="AA162" s="53">
        <f>((Z136*Z141-((0.5*Z136*Z141^2+(-AC161)-X161)/Z141))*Z141)/((Z136*Z141-((0.5*Z136*Z141^2+(-AC161)-X161)/Z141))+((0.5*Z136*Z141^2+(-AC161)-X161)/Z141))</f>
        <v>2.2374601879993392</v>
      </c>
      <c r="AB162" s="54"/>
      <c r="AC162" s="3"/>
      <c r="AD162" s="3"/>
      <c r="AE162" s="3"/>
      <c r="AF162" s="3"/>
      <c r="AG162" s="15" t="s">
        <v>10</v>
      </c>
      <c r="AH162" s="53">
        <f>((AG136*AG141-((0.5*AG136*AG141^2+(-AJ161)-AE161)/AG141))*AG141)/((AG136*AG141-((0.5*AG136*AG141^2+(-AJ161)-AE161)/AG141))+((0.5*AG136*AG141^2+(-AJ161)-AE161)/AG141))</f>
        <v>3.60479005603437</v>
      </c>
      <c r="AI162" s="54"/>
      <c r="AJ162" s="3"/>
      <c r="AK162" s="3"/>
      <c r="AL162" s="3"/>
      <c r="AM162" s="3"/>
      <c r="AN162" s="3"/>
      <c r="AO162" s="3"/>
      <c r="AP162" s="3"/>
      <c r="AQ162" s="3"/>
      <c r="AR162" s="3"/>
      <c r="AS162" s="5"/>
    </row>
    <row r="163" spans="2:45" x14ac:dyDescent="0.25">
      <c r="B163" s="2"/>
      <c r="C163" s="3"/>
      <c r="D163" s="3"/>
      <c r="E163" s="3"/>
      <c r="F163" s="16"/>
      <c r="G163" s="16"/>
      <c r="H163" s="3"/>
      <c r="I163" s="3"/>
      <c r="J163" s="3"/>
      <c r="K163" s="3"/>
      <c r="L163" s="3"/>
      <c r="M163" s="16"/>
      <c r="N163" s="16"/>
      <c r="O163" s="3"/>
      <c r="P163" s="3"/>
      <c r="Q163" s="3"/>
      <c r="R163" s="3"/>
      <c r="S163" s="3"/>
      <c r="T163" s="16"/>
      <c r="U163" s="16"/>
      <c r="V163" s="3"/>
      <c r="W163" s="3"/>
      <c r="X163" s="3"/>
      <c r="Y163" s="3"/>
      <c r="Z163" s="3"/>
      <c r="AA163" s="16"/>
      <c r="AB163" s="16"/>
      <c r="AC163" s="3"/>
      <c r="AD163" s="3"/>
      <c r="AE163" s="3"/>
      <c r="AF163" s="3"/>
      <c r="AG163" s="3"/>
      <c r="AH163" s="16"/>
      <c r="AI163" s="16"/>
      <c r="AJ163" s="3"/>
      <c r="AK163" s="3"/>
      <c r="AL163" s="3"/>
      <c r="AM163" s="3"/>
      <c r="AN163" s="3"/>
      <c r="AO163" s="3"/>
      <c r="AP163" s="3"/>
      <c r="AQ163" s="3"/>
      <c r="AR163" s="3"/>
      <c r="AS163" s="5"/>
    </row>
    <row r="164" spans="2:45" x14ac:dyDescent="0.25">
      <c r="B164" s="2"/>
      <c r="C164" s="3"/>
      <c r="D164" s="3"/>
      <c r="E164" s="3"/>
      <c r="F164" s="16"/>
      <c r="G164" s="16"/>
      <c r="H164" s="3"/>
      <c r="I164" s="42">
        <f>+J161</f>
        <v>6.220378814719032</v>
      </c>
      <c r="J164" s="42"/>
      <c r="K164" s="3"/>
      <c r="L164" s="3"/>
      <c r="M164" s="16"/>
      <c r="N164" s="16"/>
      <c r="O164" s="3"/>
      <c r="P164" s="42">
        <f>+Q161</f>
        <v>11.492979520556723</v>
      </c>
      <c r="Q164" s="42"/>
      <c r="R164" s="3"/>
      <c r="S164" s="3"/>
      <c r="T164" s="3"/>
      <c r="U164" s="3"/>
      <c r="V164" s="3"/>
      <c r="W164" s="42">
        <f>+X161</f>
        <v>8.6075347798073558</v>
      </c>
      <c r="X164" s="42"/>
      <c r="Y164" s="3"/>
      <c r="Z164" s="3"/>
      <c r="AA164" s="3"/>
      <c r="AB164" s="3"/>
      <c r="AC164" s="3"/>
      <c r="AD164" s="42">
        <f>+AE161</f>
        <v>12.700591176721776</v>
      </c>
      <c r="AE164" s="42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5"/>
    </row>
    <row r="165" spans="2:45" x14ac:dyDescent="0.25">
      <c r="B165" s="2"/>
      <c r="C165" s="3"/>
      <c r="D165" s="3"/>
      <c r="E165" s="3"/>
      <c r="F165" s="16"/>
      <c r="G165" s="16"/>
      <c r="H165" s="3"/>
      <c r="I165" s="3"/>
      <c r="J165" s="3"/>
      <c r="K165" s="3"/>
      <c r="L165" s="3"/>
      <c r="M165" s="16"/>
      <c r="N165" s="16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5"/>
    </row>
    <row r="166" spans="2:45" x14ac:dyDescent="0.25">
      <c r="B166" s="2"/>
      <c r="C166" s="3"/>
      <c r="D166" s="3"/>
      <c r="E166" s="3"/>
      <c r="F166" s="16"/>
      <c r="G166" s="16"/>
      <c r="H166" s="3"/>
      <c r="I166" s="3"/>
      <c r="J166" s="3"/>
      <c r="K166" s="3"/>
      <c r="L166" s="3"/>
      <c r="M166" s="16"/>
      <c r="N166" s="16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5"/>
    </row>
    <row r="167" spans="2:45" ht="10.15" customHeight="1" thickBot="1" x14ac:dyDescent="0.3">
      <c r="B167" s="2"/>
      <c r="C167" s="14"/>
      <c r="D167" s="14"/>
      <c r="E167" s="14"/>
      <c r="F167" s="17"/>
      <c r="G167" s="17"/>
      <c r="H167" s="14"/>
      <c r="I167" s="51" t="s">
        <v>20</v>
      </c>
      <c r="J167" s="51"/>
      <c r="K167" s="14"/>
      <c r="L167" s="14"/>
      <c r="M167" s="17"/>
      <c r="N167" s="17"/>
      <c r="O167" s="14"/>
      <c r="P167" s="51" t="s">
        <v>20</v>
      </c>
      <c r="Q167" s="51"/>
      <c r="R167" s="14"/>
      <c r="S167" s="14"/>
      <c r="T167" s="14"/>
      <c r="U167" s="14"/>
      <c r="V167" s="14"/>
      <c r="W167" s="51" t="s">
        <v>20</v>
      </c>
      <c r="X167" s="51"/>
      <c r="Y167" s="14"/>
      <c r="Z167" s="14"/>
      <c r="AA167" s="14"/>
      <c r="AB167" s="14"/>
      <c r="AC167" s="14"/>
      <c r="AD167" s="51" t="s">
        <v>20</v>
      </c>
      <c r="AE167" s="51"/>
      <c r="AF167" s="14"/>
      <c r="AG167" s="14"/>
      <c r="AH167" s="14"/>
      <c r="AI167" s="14"/>
      <c r="AJ167" s="14"/>
      <c r="AK167" s="14"/>
      <c r="AL167" s="3"/>
      <c r="AM167" s="3" t="s">
        <v>18</v>
      </c>
      <c r="AN167" s="3"/>
      <c r="AP167" s="3"/>
      <c r="AQ167" s="3"/>
      <c r="AR167" s="3"/>
      <c r="AS167" s="5"/>
    </row>
    <row r="168" spans="2:45" x14ac:dyDescent="0.25">
      <c r="B168" s="2"/>
      <c r="C168" s="3"/>
      <c r="D168" s="3"/>
      <c r="E168" s="16" t="s">
        <v>19</v>
      </c>
      <c r="F168" s="16"/>
      <c r="G168" s="16"/>
      <c r="H168" s="3"/>
      <c r="I168" s="3"/>
      <c r="J168" s="3"/>
      <c r="K168" s="3"/>
      <c r="L168" s="3"/>
      <c r="M168" s="16"/>
      <c r="N168" s="19" t="s">
        <v>19</v>
      </c>
      <c r="O168" s="3"/>
      <c r="P168" s="3"/>
      <c r="Q168" s="3"/>
      <c r="R168" s="3"/>
      <c r="T168" s="3"/>
      <c r="U168" s="3" t="s">
        <v>19</v>
      </c>
      <c r="V168" s="3"/>
      <c r="W168" s="3"/>
      <c r="X168" s="3"/>
      <c r="Y168" s="3"/>
      <c r="Z168" s="3"/>
      <c r="AB168" s="19" t="s">
        <v>19</v>
      </c>
      <c r="AD168" s="3"/>
      <c r="AE168" s="3"/>
      <c r="AF168" s="3"/>
      <c r="AG168" s="3"/>
      <c r="AI168" s="16" t="s">
        <v>19</v>
      </c>
      <c r="AJ168" s="3"/>
      <c r="AK168" s="3"/>
      <c r="AL168" s="3"/>
      <c r="AM168" s="3"/>
      <c r="AN168" s="3"/>
      <c r="AP168" s="3"/>
      <c r="AQ168" s="3"/>
      <c r="AR168" s="3"/>
      <c r="AS168" s="5"/>
    </row>
    <row r="169" spans="2:45" x14ac:dyDescent="0.25">
      <c r="B169" s="2"/>
      <c r="C169" s="3"/>
      <c r="D169" s="3"/>
      <c r="E169" s="3"/>
      <c r="F169" s="16"/>
      <c r="G169" s="16"/>
      <c r="H169" s="3"/>
      <c r="I169" s="3"/>
      <c r="J169" s="3"/>
      <c r="K169" s="3"/>
      <c r="L169" s="3"/>
      <c r="M169" s="16"/>
      <c r="N169" s="16"/>
      <c r="O169" s="3"/>
      <c r="P169" s="3"/>
      <c r="Q169" s="3"/>
      <c r="R169" s="3"/>
      <c r="T169" s="3"/>
      <c r="U169" s="3"/>
      <c r="V169" s="3"/>
      <c r="W169" s="3"/>
      <c r="X169" s="3"/>
      <c r="Y169" s="3"/>
      <c r="Z169" s="3"/>
      <c r="AB169" s="3"/>
      <c r="AD169" s="3"/>
      <c r="AE169" s="3"/>
      <c r="AF169" s="3"/>
      <c r="AG169" s="3"/>
      <c r="AI169" s="3"/>
      <c r="AJ169" s="3"/>
      <c r="AK169" s="3"/>
      <c r="AL169" s="3"/>
      <c r="AM169" s="3"/>
      <c r="AN169" s="3"/>
      <c r="AP169" s="3"/>
      <c r="AQ169" s="3"/>
      <c r="AR169" s="3"/>
      <c r="AS169" s="5"/>
    </row>
    <row r="170" spans="2:45" x14ac:dyDescent="0.25">
      <c r="B170" s="49">
        <f>E136*E141-I177</f>
        <v>3.1176935967291044</v>
      </c>
      <c r="C170" s="42"/>
      <c r="D170" s="3"/>
      <c r="E170" s="42">
        <f>+E161</f>
        <v>2.4300033407714148</v>
      </c>
      <c r="F170" s="42"/>
      <c r="G170" s="16"/>
      <c r="H170" s="3"/>
      <c r="I170" s="42">
        <f>L136*L141-P177</f>
        <v>10.441156724345552</v>
      </c>
      <c r="J170" s="42"/>
      <c r="K170" s="3"/>
      <c r="L170" s="3"/>
      <c r="M170" s="42">
        <f>+L161</f>
        <v>5.8927049344305562</v>
      </c>
      <c r="N170" s="42"/>
      <c r="O170" s="3"/>
      <c r="P170" s="42">
        <f>S136*S141-W177</f>
        <v>10.980907456791561</v>
      </c>
      <c r="Q170" s="42"/>
      <c r="R170" s="3"/>
      <c r="T170" s="42">
        <f>+S161</f>
        <v>5.7327817043890654</v>
      </c>
      <c r="U170" s="42"/>
      <c r="V170" s="3"/>
      <c r="W170" s="42">
        <f>Z136*Z141-AD177</f>
        <v>10.068570845997026</v>
      </c>
      <c r="X170" s="42"/>
      <c r="Y170" s="3"/>
      <c r="Z170" s="3"/>
      <c r="AA170" s="42">
        <f>+Z161</f>
        <v>2.6564784291772305</v>
      </c>
      <c r="AB170" s="42"/>
      <c r="AD170" s="42">
        <f>AG136*AG141-AK177</f>
        <v>12.616765196120296</v>
      </c>
      <c r="AE170" s="42"/>
      <c r="AF170" s="3"/>
      <c r="AG170" s="3"/>
      <c r="AH170" s="42">
        <f>+AG161</f>
        <v>10.039803682425713</v>
      </c>
      <c r="AI170" s="42"/>
      <c r="AJ170" s="3"/>
      <c r="AK170" s="3"/>
      <c r="AL170" s="3"/>
      <c r="AM170" s="3"/>
      <c r="AN170" s="3"/>
      <c r="AP170" s="3"/>
      <c r="AQ170" s="3"/>
      <c r="AR170" s="3"/>
      <c r="AS170" s="5"/>
    </row>
    <row r="171" spans="2:45" x14ac:dyDescent="0.25">
      <c r="B171" s="2"/>
      <c r="C171" s="3"/>
      <c r="D171" s="3"/>
      <c r="E171" s="3"/>
      <c r="F171" s="16"/>
      <c r="G171" s="16"/>
      <c r="H171" s="3"/>
      <c r="I171" s="3"/>
      <c r="J171" s="3"/>
      <c r="K171" s="3"/>
      <c r="L171" s="3"/>
      <c r="M171" s="16"/>
      <c r="N171" s="16"/>
      <c r="O171" s="3"/>
      <c r="P171" s="3"/>
      <c r="Q171" s="3"/>
      <c r="R171" s="3"/>
      <c r="T171" s="3"/>
      <c r="U171" s="3"/>
      <c r="V171" s="3"/>
      <c r="W171" s="3"/>
      <c r="X171" s="3"/>
      <c r="Y171" s="3"/>
      <c r="Z171" s="3"/>
      <c r="AB171" s="3"/>
      <c r="AD171" s="3"/>
      <c r="AE171" s="3"/>
      <c r="AF171" s="3"/>
      <c r="AG171" s="3"/>
      <c r="AI171" s="3"/>
      <c r="AJ171" s="3"/>
      <c r="AK171" s="3"/>
      <c r="AL171" s="3"/>
      <c r="AM171" s="3"/>
      <c r="AN171" s="3"/>
      <c r="AP171" s="3"/>
      <c r="AQ171" s="3"/>
      <c r="AR171" s="3"/>
      <c r="AS171" s="5"/>
    </row>
    <row r="172" spans="2:45" x14ac:dyDescent="0.25">
      <c r="B172" s="2"/>
      <c r="C172" s="16" t="s">
        <v>19</v>
      </c>
      <c r="D172" s="3"/>
      <c r="E172" s="3"/>
      <c r="F172" s="16"/>
      <c r="G172" s="16"/>
      <c r="H172" s="3"/>
      <c r="I172" s="3"/>
      <c r="J172" s="16" t="s">
        <v>19</v>
      </c>
      <c r="K172" s="3"/>
      <c r="L172" s="3"/>
      <c r="M172" s="16"/>
      <c r="N172" s="16"/>
      <c r="O172" s="3"/>
      <c r="P172" s="3"/>
      <c r="Q172" s="16" t="s">
        <v>19</v>
      </c>
      <c r="R172" s="3"/>
      <c r="T172" s="3"/>
      <c r="U172" s="3"/>
      <c r="V172" s="3"/>
      <c r="W172" s="3"/>
      <c r="X172" s="16" t="s">
        <v>19</v>
      </c>
      <c r="Y172" s="3"/>
      <c r="Z172" s="3"/>
      <c r="AB172" s="3"/>
      <c r="AD172" s="3"/>
      <c r="AE172" s="16" t="s">
        <v>19</v>
      </c>
      <c r="AF172" s="3"/>
      <c r="AG172" s="3"/>
      <c r="AI172" s="3"/>
      <c r="AJ172" s="3"/>
      <c r="AK172" s="3"/>
      <c r="AL172" s="3"/>
      <c r="AM172" s="3"/>
      <c r="AN172" s="3"/>
      <c r="AP172" s="3"/>
      <c r="AQ172" s="3"/>
      <c r="AR172" s="3"/>
      <c r="AS172" s="5"/>
    </row>
    <row r="173" spans="2:45" ht="12" thickBot="1" x14ac:dyDescent="0.3">
      <c r="B173" s="2"/>
      <c r="C173" s="14"/>
      <c r="D173" s="14"/>
      <c r="E173" s="14"/>
      <c r="F173" s="17"/>
      <c r="G173" s="17"/>
      <c r="H173" s="14"/>
      <c r="I173" s="14"/>
      <c r="J173" s="14"/>
      <c r="K173" s="14"/>
      <c r="L173" s="14"/>
      <c r="M173" s="17"/>
      <c r="N173" s="17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3"/>
      <c r="AM173" s="3"/>
      <c r="AN173" s="3"/>
      <c r="AP173" s="3"/>
      <c r="AQ173" s="3"/>
      <c r="AR173" s="3"/>
      <c r="AS173" s="5"/>
    </row>
    <row r="174" spans="2:45" x14ac:dyDescent="0.25">
      <c r="B174" s="2"/>
      <c r="C174" s="3"/>
      <c r="D174" s="3"/>
      <c r="E174" s="3"/>
      <c r="F174" s="16"/>
      <c r="G174" s="16"/>
      <c r="H174" s="3"/>
      <c r="I174" s="3"/>
      <c r="J174" s="3"/>
      <c r="K174" s="3"/>
      <c r="L174" s="3"/>
      <c r="M174" s="16"/>
      <c r="N174" s="16"/>
      <c r="O174" s="3"/>
      <c r="P174" s="3"/>
      <c r="Q174" s="3"/>
      <c r="R174" s="3"/>
      <c r="T174" s="3"/>
      <c r="U174" s="3"/>
      <c r="V174" s="3"/>
      <c r="W174" s="3"/>
      <c r="X174" s="3"/>
      <c r="Y174" s="3"/>
      <c r="Z174" s="3"/>
      <c r="AB174" s="3"/>
      <c r="AD174" s="3"/>
      <c r="AE174" s="3"/>
      <c r="AF174" s="3"/>
      <c r="AG174" s="3"/>
      <c r="AI174" s="3"/>
      <c r="AJ174" s="3"/>
      <c r="AK174" s="3"/>
      <c r="AL174" s="3"/>
      <c r="AM174" s="3" t="s">
        <v>17</v>
      </c>
      <c r="AN174" s="3"/>
      <c r="AP174" s="3"/>
      <c r="AQ174" s="3"/>
      <c r="AR174" s="3"/>
      <c r="AS174" s="5"/>
    </row>
    <row r="175" spans="2:45" x14ac:dyDescent="0.25">
      <c r="B175" s="2"/>
      <c r="G175" s="16"/>
      <c r="H175" s="3"/>
      <c r="I175" s="3" t="s">
        <v>20</v>
      </c>
      <c r="J175" s="3"/>
      <c r="K175" s="3"/>
      <c r="L175" s="3"/>
      <c r="M175" s="16"/>
      <c r="N175" s="16"/>
      <c r="O175" s="3"/>
      <c r="P175" s="3" t="s">
        <v>20</v>
      </c>
      <c r="Q175" s="3"/>
      <c r="R175" s="3"/>
      <c r="S175" s="3"/>
      <c r="T175" s="3"/>
      <c r="U175" s="3"/>
      <c r="V175" s="3"/>
      <c r="W175" s="3" t="s">
        <v>20</v>
      </c>
      <c r="X175" s="3"/>
      <c r="Y175" s="3"/>
      <c r="Z175" s="3"/>
      <c r="AA175" s="3"/>
      <c r="AB175" s="3"/>
      <c r="AC175" s="3"/>
      <c r="AD175" s="3" t="s">
        <v>20</v>
      </c>
      <c r="AE175" s="3"/>
      <c r="AF175" s="3"/>
      <c r="AG175" s="3"/>
      <c r="AH175" s="3"/>
      <c r="AI175" s="3"/>
      <c r="AJ175" s="3"/>
      <c r="AK175" s="3" t="s">
        <v>20</v>
      </c>
      <c r="AL175" s="3"/>
      <c r="AM175" s="3"/>
      <c r="AN175" s="3"/>
      <c r="AO175" s="3"/>
      <c r="AP175" s="3"/>
      <c r="AQ175" s="3"/>
      <c r="AR175" s="3"/>
      <c r="AS175" s="5"/>
    </row>
    <row r="176" spans="2:45" x14ac:dyDescent="0.25">
      <c r="B176" s="2"/>
      <c r="G176" s="16"/>
      <c r="H176" s="3"/>
      <c r="I176" s="3"/>
      <c r="J176" s="3"/>
      <c r="K176" s="3"/>
      <c r="L176" s="3"/>
      <c r="M176" s="16"/>
      <c r="N176" s="16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5"/>
    </row>
    <row r="177" spans="2:52" x14ac:dyDescent="0.25">
      <c r="B177" s="2"/>
      <c r="C177" s="3"/>
      <c r="D177" s="3"/>
      <c r="E177" s="3"/>
      <c r="F177" s="16"/>
      <c r="G177" s="16"/>
      <c r="H177" s="3"/>
      <c r="I177" s="42">
        <f>(0.5*E136*E141^2+(-H161)-C161)/E141</f>
        <v>5.8823064032708956</v>
      </c>
      <c r="J177" s="42"/>
      <c r="K177" s="3"/>
      <c r="L177" s="3"/>
      <c r="M177" s="16"/>
      <c r="N177" s="16"/>
      <c r="O177" s="3"/>
      <c r="P177" s="42">
        <f>(0.5*L136*L141^2+(-O161)-J161)/L141</f>
        <v>12.508843275654447</v>
      </c>
      <c r="Q177" s="42"/>
      <c r="R177" s="3"/>
      <c r="S177" s="3"/>
      <c r="T177" s="3"/>
      <c r="U177" s="3"/>
      <c r="V177" s="3"/>
      <c r="W177" s="42">
        <f>(0.5*S136*S141^2+(-V161)-Q161)/S141</f>
        <v>10.019092543208439</v>
      </c>
      <c r="X177" s="42"/>
      <c r="Y177" s="3"/>
      <c r="Z177" s="3"/>
      <c r="AA177" s="3"/>
      <c r="AB177" s="3"/>
      <c r="AC177" s="3"/>
      <c r="AD177" s="42">
        <f>(0.5*Z136*Z141^2+(-AC161)-X161)/Z141</f>
        <v>11.756429154002973</v>
      </c>
      <c r="AE177" s="42"/>
      <c r="AF177" s="3"/>
      <c r="AG177" s="3"/>
      <c r="AH177" s="3"/>
      <c r="AI177" s="3"/>
      <c r="AJ177" s="3"/>
      <c r="AK177" s="42">
        <f>(0.5*AG136*AG141^2+(-AJ161)-AE161)/AG141</f>
        <v>8.383234803879704</v>
      </c>
      <c r="AL177" s="42"/>
      <c r="AM177" s="3"/>
      <c r="AN177" s="3"/>
      <c r="AO177" s="3"/>
      <c r="AP177" s="3"/>
      <c r="AQ177" s="3"/>
      <c r="AR177" s="3"/>
      <c r="AS177" s="5"/>
    </row>
    <row r="178" spans="2:52" x14ac:dyDescent="0.25">
      <c r="B178" s="2"/>
      <c r="C178" s="3"/>
      <c r="D178" s="42">
        <f>+F162</f>
        <v>1.5588467983645522</v>
      </c>
      <c r="E178" s="42"/>
      <c r="F178" s="19"/>
      <c r="G178" s="16"/>
      <c r="H178" s="3"/>
      <c r="I178" s="3"/>
      <c r="J178" s="3"/>
      <c r="K178" s="42">
        <f>+M162</f>
        <v>2.3202570498545669</v>
      </c>
      <c r="L178" s="42"/>
      <c r="M178" s="19"/>
      <c r="N178" s="16"/>
      <c r="O178" s="3"/>
      <c r="P178" s="3"/>
      <c r="Q178" s="3"/>
      <c r="R178" s="42">
        <f>+T162</f>
        <v>3.1374021305118744</v>
      </c>
      <c r="S178" s="42"/>
      <c r="T178" s="19"/>
      <c r="U178" s="3"/>
      <c r="V178" s="3"/>
      <c r="W178" s="3"/>
      <c r="X178" s="3"/>
      <c r="Y178" s="42">
        <f>+AA162</f>
        <v>2.2374601879993392</v>
      </c>
      <c r="Z178" s="42"/>
      <c r="AA178" s="19"/>
      <c r="AB178" s="3"/>
      <c r="AC178" s="3"/>
      <c r="AD178" s="3"/>
      <c r="AE178" s="3"/>
      <c r="AF178" s="42">
        <f>+AH162</f>
        <v>3.60479005603437</v>
      </c>
      <c r="AG178" s="42"/>
      <c r="AH178" s="19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5"/>
    </row>
    <row r="179" spans="2:52" ht="12" thickBot="1" x14ac:dyDescent="0.3">
      <c r="B179" s="2"/>
      <c r="C179" s="3"/>
      <c r="D179" s="3"/>
      <c r="E179" s="3"/>
      <c r="F179" s="16"/>
      <c r="G179" s="16"/>
      <c r="H179" s="3"/>
      <c r="I179" s="3"/>
      <c r="J179" s="3"/>
      <c r="K179" s="3"/>
      <c r="L179" s="3"/>
      <c r="M179" s="16"/>
      <c r="N179" s="16"/>
      <c r="O179" s="3"/>
      <c r="P179" s="3"/>
      <c r="Q179" s="3"/>
      <c r="R179" s="3"/>
      <c r="S179" s="3"/>
      <c r="T179" s="16"/>
      <c r="U179" s="3"/>
      <c r="V179" s="3"/>
      <c r="W179" s="3"/>
      <c r="X179" s="3"/>
      <c r="Y179" s="3"/>
      <c r="Z179" s="3"/>
      <c r="AA179" s="16"/>
      <c r="AB179" s="3"/>
      <c r="AC179" s="3"/>
      <c r="AD179" s="3"/>
      <c r="AE179" s="3"/>
      <c r="AF179" s="3"/>
      <c r="AG179" s="3"/>
      <c r="AH179" s="16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5"/>
    </row>
    <row r="180" spans="2:52" ht="12" thickBot="1" x14ac:dyDescent="0.3">
      <c r="B180" s="26"/>
      <c r="C180" s="26"/>
      <c r="D180" s="26"/>
      <c r="E180" s="26"/>
      <c r="F180" s="27"/>
      <c r="G180" s="27"/>
      <c r="H180" s="26"/>
      <c r="I180" s="26"/>
      <c r="J180" s="26"/>
      <c r="K180" s="26"/>
      <c r="L180" s="26"/>
      <c r="M180" s="27"/>
      <c r="N180" s="27"/>
      <c r="O180" s="26"/>
      <c r="P180" s="26"/>
      <c r="Q180" s="26"/>
      <c r="R180" s="26"/>
      <c r="S180" s="26"/>
      <c r="T180" s="27"/>
      <c r="U180" s="26"/>
      <c r="V180" s="26"/>
      <c r="W180" s="26"/>
      <c r="X180" s="26"/>
      <c r="Y180" s="26"/>
      <c r="Z180" s="26"/>
      <c r="AA180" s="27"/>
      <c r="AB180" s="26"/>
      <c r="AC180" s="26"/>
      <c r="AD180" s="26"/>
      <c r="AE180" s="26"/>
      <c r="AF180" s="26"/>
      <c r="AG180" s="26"/>
      <c r="AH180" s="27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</row>
    <row r="181" spans="2:52" ht="34.15" customHeight="1" x14ac:dyDescent="0.25">
      <c r="B181" s="59" t="s">
        <v>16</v>
      </c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  <c r="AQ181" s="60"/>
      <c r="AR181" s="60"/>
      <c r="AS181" s="60"/>
      <c r="AT181" s="60"/>
      <c r="AU181" s="60"/>
      <c r="AV181" s="60"/>
      <c r="AW181" s="60"/>
      <c r="AX181" s="60"/>
      <c r="AY181" s="60"/>
      <c r="AZ181" s="61"/>
    </row>
    <row r="182" spans="2:52" x14ac:dyDescent="0.25"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4" t="s">
        <v>14</v>
      </c>
      <c r="AP182" s="3"/>
      <c r="AR182" s="3"/>
      <c r="AS182" s="3"/>
      <c r="AT182" s="3"/>
      <c r="AU182" s="3"/>
      <c r="AV182" s="3"/>
      <c r="AW182" s="3"/>
      <c r="AX182" s="3"/>
      <c r="AY182" s="3"/>
      <c r="AZ182" s="5"/>
    </row>
    <row r="183" spans="2:52" x14ac:dyDescent="0.25">
      <c r="B183" s="2"/>
      <c r="C183" s="3"/>
      <c r="D183" s="3"/>
      <c r="E183" s="43">
        <v>2</v>
      </c>
      <c r="F183" s="43"/>
      <c r="G183" s="3" t="s">
        <v>1</v>
      </c>
      <c r="H183" s="3"/>
      <c r="I183" s="3"/>
      <c r="J183" s="3"/>
      <c r="K183" s="3"/>
      <c r="L183" s="43">
        <v>4.5</v>
      </c>
      <c r="M183" s="43"/>
      <c r="N183" s="3" t="s">
        <v>1</v>
      </c>
      <c r="O183" s="3"/>
      <c r="P183" s="3"/>
      <c r="Q183" s="3"/>
      <c r="R183" s="3"/>
      <c r="S183" s="43">
        <v>3.5</v>
      </c>
      <c r="T183" s="43"/>
      <c r="U183" s="3" t="s">
        <v>1</v>
      </c>
      <c r="V183" s="3"/>
      <c r="W183" s="3"/>
      <c r="X183" s="3"/>
      <c r="Y183" s="3"/>
      <c r="Z183" s="43">
        <v>4.5</v>
      </c>
      <c r="AA183" s="43"/>
      <c r="AB183" s="3" t="s">
        <v>1</v>
      </c>
      <c r="AC183" s="3"/>
      <c r="AD183" s="3"/>
      <c r="AE183" s="3"/>
      <c r="AF183" s="3"/>
      <c r="AG183" s="43">
        <v>4</v>
      </c>
      <c r="AH183" s="43"/>
      <c r="AI183" s="3" t="s">
        <v>1</v>
      </c>
      <c r="AJ183" s="3"/>
      <c r="AK183" s="3"/>
      <c r="AL183" s="3"/>
      <c r="AM183" s="3"/>
      <c r="AN183" s="43">
        <v>2.85</v>
      </c>
      <c r="AO183" s="43"/>
      <c r="AP183" s="3" t="s">
        <v>1</v>
      </c>
      <c r="AQ183" s="3"/>
      <c r="AR183" s="3"/>
      <c r="AS183" s="3"/>
      <c r="AT183" s="3"/>
      <c r="AU183" s="3"/>
      <c r="AV183" s="3"/>
      <c r="AW183" s="3"/>
      <c r="AX183" s="3"/>
      <c r="AY183" s="3"/>
      <c r="AZ183" s="5"/>
    </row>
    <row r="184" spans="2:52" x14ac:dyDescent="0.25">
      <c r="B184" s="2"/>
      <c r="C184" s="3"/>
      <c r="D184" s="3"/>
      <c r="E184" s="3"/>
      <c r="F184" s="3"/>
      <c r="G184" s="3"/>
      <c r="H184" s="3"/>
      <c r="I184" s="3"/>
      <c r="J184" s="6"/>
      <c r="K184" s="7"/>
      <c r="L184" s="7"/>
      <c r="M184" s="7"/>
      <c r="N184" s="7"/>
      <c r="O184" s="7"/>
      <c r="P184" s="8"/>
      <c r="Q184" s="3"/>
      <c r="R184" s="3"/>
      <c r="S184" s="3"/>
      <c r="T184" s="3"/>
      <c r="U184" s="3"/>
      <c r="V184" s="3"/>
      <c r="W184" s="3"/>
      <c r="X184" s="6"/>
      <c r="Y184" s="7"/>
      <c r="Z184" s="7"/>
      <c r="AA184" s="7"/>
      <c r="AB184" s="7"/>
      <c r="AC184" s="7"/>
      <c r="AD184" s="8"/>
      <c r="AE184" s="3"/>
      <c r="AF184" s="3"/>
      <c r="AG184" s="3"/>
      <c r="AH184" s="3"/>
      <c r="AI184" s="3"/>
      <c r="AJ184" s="3"/>
      <c r="AK184" s="3"/>
      <c r="AL184" s="6"/>
      <c r="AM184" s="7"/>
      <c r="AN184" s="7"/>
      <c r="AO184" s="7"/>
      <c r="AP184" s="7"/>
      <c r="AQ184" s="7"/>
      <c r="AR184" s="8"/>
      <c r="AS184" s="3"/>
      <c r="AT184" s="3"/>
      <c r="AU184" s="3"/>
      <c r="AV184" s="3"/>
      <c r="AW184" s="3"/>
      <c r="AX184" s="3"/>
      <c r="AY184" s="3"/>
      <c r="AZ184" s="5"/>
    </row>
    <row r="185" spans="2:52" ht="12" thickBot="1" x14ac:dyDescent="0.3">
      <c r="B185" s="2"/>
      <c r="C185" s="9"/>
      <c r="D185" s="10"/>
      <c r="E185" s="10"/>
      <c r="F185" s="10"/>
      <c r="G185" s="10"/>
      <c r="H185" s="10"/>
      <c r="I185" s="20"/>
      <c r="J185" s="11"/>
      <c r="K185" s="12"/>
      <c r="L185" s="12"/>
      <c r="M185" s="12"/>
      <c r="N185" s="12"/>
      <c r="O185" s="12"/>
      <c r="P185" s="13"/>
      <c r="Q185" s="9"/>
      <c r="R185" s="10"/>
      <c r="S185" s="10"/>
      <c r="T185" s="10"/>
      <c r="U185" s="10"/>
      <c r="V185" s="10"/>
      <c r="W185" s="10"/>
      <c r="X185" s="11"/>
      <c r="Y185" s="12"/>
      <c r="Z185" s="12"/>
      <c r="AA185" s="12"/>
      <c r="AB185" s="12"/>
      <c r="AC185" s="12"/>
      <c r="AD185" s="13"/>
      <c r="AE185" s="9"/>
      <c r="AF185" s="10"/>
      <c r="AG185" s="10"/>
      <c r="AH185" s="10"/>
      <c r="AI185" s="10"/>
      <c r="AJ185" s="10"/>
      <c r="AK185" s="10"/>
      <c r="AL185" s="11"/>
      <c r="AM185" s="12"/>
      <c r="AN185" s="12"/>
      <c r="AO185" s="12"/>
      <c r="AP185" s="12"/>
      <c r="AQ185" s="12"/>
      <c r="AR185" s="13"/>
      <c r="AS185" s="3"/>
      <c r="AT185" s="3"/>
      <c r="AU185" s="3"/>
      <c r="AV185" s="3"/>
      <c r="AW185" s="3"/>
      <c r="AX185" s="3"/>
      <c r="AY185" s="3"/>
      <c r="AZ185" s="5"/>
    </row>
    <row r="186" spans="2:52" x14ac:dyDescent="0.25">
      <c r="B186" s="2"/>
      <c r="C186" s="3"/>
      <c r="D186" s="3" t="s">
        <v>0</v>
      </c>
      <c r="E186" s="44">
        <v>125</v>
      </c>
      <c r="F186" s="44"/>
      <c r="G186" s="3" t="s">
        <v>22</v>
      </c>
      <c r="H186" s="3"/>
      <c r="I186" s="3"/>
      <c r="J186" s="3"/>
      <c r="K186" s="3" t="s">
        <v>0</v>
      </c>
      <c r="L186" s="44">
        <v>326</v>
      </c>
      <c r="M186" s="44"/>
      <c r="N186" s="3" t="s">
        <v>22</v>
      </c>
      <c r="O186" s="3"/>
      <c r="P186" s="3"/>
      <c r="Q186" s="3"/>
      <c r="R186" s="3" t="s">
        <v>0</v>
      </c>
      <c r="S186" s="44">
        <v>653</v>
      </c>
      <c r="T186" s="44"/>
      <c r="U186" s="3" t="s">
        <v>22</v>
      </c>
      <c r="V186" s="3"/>
      <c r="W186" s="3"/>
      <c r="X186" s="3"/>
      <c r="Y186" s="3" t="s">
        <v>0</v>
      </c>
      <c r="Z186" s="44">
        <v>328</v>
      </c>
      <c r="AA186" s="44"/>
      <c r="AB186" s="3" t="s">
        <v>22</v>
      </c>
      <c r="AC186" s="3"/>
      <c r="AD186" s="3"/>
      <c r="AE186" s="3"/>
      <c r="AF186" s="3" t="s">
        <v>0</v>
      </c>
      <c r="AG186" s="44">
        <v>246</v>
      </c>
      <c r="AH186" s="44"/>
      <c r="AI186" s="3" t="s">
        <v>22</v>
      </c>
      <c r="AJ186" s="3"/>
      <c r="AK186" s="3"/>
      <c r="AL186" s="3"/>
      <c r="AM186" s="3" t="s">
        <v>0</v>
      </c>
      <c r="AN186" s="44">
        <v>129</v>
      </c>
      <c r="AO186" s="44"/>
      <c r="AP186" s="3" t="s">
        <v>22</v>
      </c>
      <c r="AQ186" s="3"/>
      <c r="AR186" s="3"/>
      <c r="AS186" s="3"/>
      <c r="AT186" s="3"/>
      <c r="AU186" s="3"/>
      <c r="AV186" s="3"/>
      <c r="AW186" s="3"/>
      <c r="AX186" s="3"/>
      <c r="AY186" s="3"/>
      <c r="AZ186" s="5"/>
    </row>
    <row r="187" spans="2:52" x14ac:dyDescent="0.25"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5"/>
    </row>
    <row r="188" spans="2:52" x14ac:dyDescent="0.25">
      <c r="B188" s="2"/>
      <c r="C188" s="3"/>
      <c r="D188" s="3"/>
      <c r="E188" s="43">
        <v>4.5</v>
      </c>
      <c r="F188" s="43"/>
      <c r="G188" s="3" t="s">
        <v>2</v>
      </c>
      <c r="H188" s="3"/>
      <c r="I188" s="3"/>
      <c r="J188" s="3"/>
      <c r="K188" s="3"/>
      <c r="L188" s="43">
        <v>5.0999999999999996</v>
      </c>
      <c r="M188" s="43"/>
      <c r="N188" s="3" t="s">
        <v>2</v>
      </c>
      <c r="O188" s="3"/>
      <c r="P188" s="3"/>
      <c r="Q188" s="3"/>
      <c r="R188" s="3"/>
      <c r="S188" s="43">
        <v>6</v>
      </c>
      <c r="T188" s="43"/>
      <c r="U188" s="3" t="s">
        <v>2</v>
      </c>
      <c r="V188" s="3"/>
      <c r="W188" s="3"/>
      <c r="X188" s="3"/>
      <c r="Y188" s="3"/>
      <c r="Z188" s="43">
        <v>4.8499999999999996</v>
      </c>
      <c r="AA188" s="43"/>
      <c r="AB188" s="3" t="s">
        <v>2</v>
      </c>
      <c r="AC188" s="3"/>
      <c r="AD188" s="3"/>
      <c r="AE188" s="3"/>
      <c r="AF188" s="3"/>
      <c r="AG188" s="43">
        <v>3.69</v>
      </c>
      <c r="AH188" s="43"/>
      <c r="AI188" s="3" t="s">
        <v>2</v>
      </c>
      <c r="AJ188" s="3"/>
      <c r="AK188" s="3"/>
      <c r="AL188" s="3"/>
      <c r="AM188" s="3"/>
      <c r="AN188" s="43">
        <v>5.62</v>
      </c>
      <c r="AO188" s="43"/>
      <c r="AP188" s="3" t="s">
        <v>2</v>
      </c>
      <c r="AQ188" s="3"/>
      <c r="AR188" s="3"/>
      <c r="AS188" s="3"/>
      <c r="AT188" s="3"/>
      <c r="AU188" s="3"/>
      <c r="AV188" s="3"/>
      <c r="AW188" s="3"/>
      <c r="AX188" s="3"/>
      <c r="AY188" s="3"/>
      <c r="AZ188" s="5"/>
    </row>
    <row r="189" spans="2:52" x14ac:dyDescent="0.25"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5"/>
    </row>
    <row r="190" spans="2:52" x14ac:dyDescent="0.25">
      <c r="B190" s="2"/>
      <c r="C190" s="3"/>
      <c r="D190" s="3"/>
      <c r="E190" s="3"/>
      <c r="F190" s="3"/>
      <c r="G190" s="3"/>
      <c r="H190" s="3"/>
      <c r="I190" s="3"/>
      <c r="J190" s="3"/>
      <c r="K190" s="3" t="s">
        <v>3</v>
      </c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5"/>
    </row>
    <row r="191" spans="2:52" x14ac:dyDescent="0.25">
      <c r="B191" s="2"/>
      <c r="C191" s="3"/>
      <c r="D191" s="3"/>
      <c r="E191" s="3"/>
      <c r="F191" s="3"/>
      <c r="G191" s="3"/>
      <c r="H191" s="3"/>
      <c r="I191" s="3"/>
      <c r="J191" s="3"/>
      <c r="K191" s="3" t="s">
        <v>4</v>
      </c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5"/>
    </row>
    <row r="192" spans="2:52" x14ac:dyDescent="0.25">
      <c r="B192" s="2"/>
      <c r="C192" s="3"/>
      <c r="D192" s="3"/>
      <c r="E192" s="3"/>
      <c r="F192" s="3"/>
      <c r="G192" s="3"/>
      <c r="H192" s="3"/>
      <c r="I192" s="3"/>
      <c r="J192" s="3"/>
      <c r="K192" s="3" t="s">
        <v>7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5"/>
    </row>
    <row r="193" spans="2:52" x14ac:dyDescent="0.25"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5"/>
    </row>
    <row r="194" spans="2:52" ht="12" thickBot="1" x14ac:dyDescent="0.3">
      <c r="B194" s="2"/>
      <c r="C194" s="45">
        <v>0</v>
      </c>
      <c r="D194" s="46"/>
      <c r="E194" s="14"/>
      <c r="F194" s="14"/>
      <c r="G194" s="14"/>
      <c r="H194" s="45">
        <f>(3*E186/E188)/((3*E186/E188)+(4*L186/L188))</f>
        <v>0.24580682475419313</v>
      </c>
      <c r="I194" s="46"/>
      <c r="J194" s="45">
        <f>(4*L186/L188)/((3*E186/E188)+(4*L186/L188))</f>
        <v>0.75419317524580687</v>
      </c>
      <c r="K194" s="46"/>
      <c r="L194" s="14"/>
      <c r="M194" s="14"/>
      <c r="N194" s="14"/>
      <c r="O194" s="45">
        <f>(4*L186/L188)/((4*L186/L188)+(4*S186/S188))</f>
        <v>0.37001305260768408</v>
      </c>
      <c r="P194" s="46"/>
      <c r="Q194" s="45">
        <f>(4*S186/S188)/((4*L186/L188)+(4*S186/S188))</f>
        <v>0.62998694739231598</v>
      </c>
      <c r="R194" s="46"/>
      <c r="S194" s="14"/>
      <c r="T194" s="14"/>
      <c r="U194" s="14"/>
      <c r="V194" s="45">
        <f>(4*S186/S188)/((4*S186/S188)+(4*Z186/Z188))</f>
        <v>0.6167515408808093</v>
      </c>
      <c r="W194" s="46"/>
      <c r="X194" s="45">
        <f>(4*Z186/Z188)/((4*S186/S188)+(4*Z186/Z188))</f>
        <v>0.3832484591191907</v>
      </c>
      <c r="Y194" s="46"/>
      <c r="Z194" s="14"/>
      <c r="AA194" s="14"/>
      <c r="AB194" s="14"/>
      <c r="AC194" s="45">
        <f>(4*Z186/Z188)/((4*Z186/Z188)+(4*AG186/AG188))</f>
        <v>0.50358239508700098</v>
      </c>
      <c r="AD194" s="46"/>
      <c r="AE194" s="45">
        <f>(4*AG186/AG188)/((4*Z186/Z188)+(4*AG186/AG188))</f>
        <v>0.49641760491299897</v>
      </c>
      <c r="AF194" s="46"/>
      <c r="AG194" s="22"/>
      <c r="AH194" s="17"/>
      <c r="AI194" s="23"/>
      <c r="AJ194" s="45">
        <f>(4*AG186/AG188)/((4*AG186/AG188)+(3*AN186/AN188))</f>
        <v>0.79476754463496557</v>
      </c>
      <c r="AK194" s="46"/>
      <c r="AL194" s="45">
        <f>(3*AN186/AN188)/((4*AG186/AG188)+(3*AN186/AN188))</f>
        <v>0.20523245536503446</v>
      </c>
      <c r="AM194" s="46"/>
      <c r="AN194" s="14"/>
      <c r="AO194" s="14"/>
      <c r="AP194" s="14"/>
      <c r="AQ194" s="45">
        <v>0</v>
      </c>
      <c r="AR194" s="46"/>
      <c r="AS194" s="3"/>
      <c r="AT194" s="3"/>
      <c r="AU194" s="3" t="s">
        <v>21</v>
      </c>
      <c r="AV194" s="3"/>
      <c r="AW194" s="3"/>
      <c r="AX194" s="3"/>
      <c r="AY194" s="3"/>
      <c r="AZ194" s="5"/>
    </row>
    <row r="195" spans="2:52" x14ac:dyDescent="0.25"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5"/>
    </row>
    <row r="196" spans="2:52" x14ac:dyDescent="0.25">
      <c r="B196" s="2"/>
      <c r="C196" s="47">
        <v>0</v>
      </c>
      <c r="D196" s="48"/>
      <c r="E196" s="21"/>
      <c r="F196" s="21"/>
      <c r="G196" s="21"/>
      <c r="H196" s="48">
        <f>-E183*E188^2/8</f>
        <v>-5.0625</v>
      </c>
      <c r="I196" s="50"/>
      <c r="J196" s="48">
        <f>L183*L188^2/12</f>
        <v>9.7537499999999984</v>
      </c>
      <c r="K196" s="48"/>
      <c r="L196" s="21"/>
      <c r="M196" s="21"/>
      <c r="N196" s="21"/>
      <c r="O196" s="48">
        <f>-L183*L188^2/12</f>
        <v>-9.7537499999999984</v>
      </c>
      <c r="P196" s="48"/>
      <c r="Q196" s="47">
        <f>S183*S188^2/12</f>
        <v>10.5</v>
      </c>
      <c r="R196" s="48"/>
      <c r="S196" s="21"/>
      <c r="T196" s="21"/>
      <c r="U196" s="21"/>
      <c r="V196" s="48">
        <f>-S183*S188^2/12</f>
        <v>-10.5</v>
      </c>
      <c r="W196" s="50"/>
      <c r="X196" s="48">
        <f>Z183*Z188^2/12</f>
        <v>8.8209374999999994</v>
      </c>
      <c r="Y196" s="48"/>
      <c r="Z196" s="21"/>
      <c r="AA196" s="21"/>
      <c r="AB196" s="21"/>
      <c r="AC196" s="48">
        <f>-Z183*Z188^2/12</f>
        <v>-8.8209374999999994</v>
      </c>
      <c r="AD196" s="48"/>
      <c r="AE196" s="47">
        <f>AG183*AG188^2/12</f>
        <v>4.5386999999999995</v>
      </c>
      <c r="AF196" s="48"/>
      <c r="AG196" s="28"/>
      <c r="AH196" s="28"/>
      <c r="AI196" s="28"/>
      <c r="AJ196" s="48">
        <f>-AG183*AG188^2/12</f>
        <v>-4.5386999999999995</v>
      </c>
      <c r="AK196" s="50"/>
      <c r="AL196" s="42">
        <f>AN183*AN188^2/8</f>
        <v>11.251942500000002</v>
      </c>
      <c r="AM196" s="42"/>
      <c r="AN196" s="3"/>
      <c r="AO196" s="3"/>
      <c r="AP196" s="3"/>
      <c r="AQ196" s="48">
        <v>0</v>
      </c>
      <c r="AR196" s="50"/>
      <c r="AS196" s="3"/>
      <c r="AT196" s="3"/>
      <c r="AU196" s="3" t="s">
        <v>5</v>
      </c>
      <c r="AV196" s="3"/>
      <c r="AW196" s="3"/>
      <c r="AX196" s="3"/>
      <c r="AY196" s="3"/>
      <c r="AZ196" s="5"/>
    </row>
    <row r="197" spans="2:52" x14ac:dyDescent="0.25">
      <c r="B197" s="2"/>
      <c r="C197" s="47">
        <v>0</v>
      </c>
      <c r="D197" s="48"/>
      <c r="E197" s="21"/>
      <c r="F197" s="21"/>
      <c r="G197" s="21"/>
      <c r="H197" s="48">
        <f>-(H196+J196)*H194</f>
        <v>-1.1531412666281082</v>
      </c>
      <c r="I197" s="50"/>
      <c r="J197" s="48">
        <f>-(H196+J196)*J194</f>
        <v>-3.5381087333718901</v>
      </c>
      <c r="K197" s="48"/>
      <c r="L197" s="21"/>
      <c r="M197" s="21"/>
      <c r="N197" s="21"/>
      <c r="O197" s="48">
        <f>+J197/2</f>
        <v>-1.7690543666859451</v>
      </c>
      <c r="P197" s="48"/>
      <c r="Q197" s="47">
        <f>+V197/2</f>
        <v>0.51778219205509213</v>
      </c>
      <c r="R197" s="48"/>
      <c r="S197" s="21"/>
      <c r="T197" s="21"/>
      <c r="U197" s="21"/>
      <c r="V197" s="48">
        <f>-(V196+X196)*V194</f>
        <v>1.0355643841101843</v>
      </c>
      <c r="W197" s="50"/>
      <c r="X197" s="48">
        <f>-(V196+X196)*X194</f>
        <v>0.64349811588981631</v>
      </c>
      <c r="Y197" s="48"/>
      <c r="Z197" s="21"/>
      <c r="AA197" s="21"/>
      <c r="AB197" s="21"/>
      <c r="AC197" s="48">
        <f>+X197/2</f>
        <v>0.32174905794490816</v>
      </c>
      <c r="AD197" s="48"/>
      <c r="AE197" s="47">
        <f>+AJ197/2</f>
        <v>-2.6677336291320497</v>
      </c>
      <c r="AF197" s="48"/>
      <c r="AG197" s="21"/>
      <c r="AH197" s="21"/>
      <c r="AI197" s="21"/>
      <c r="AJ197" s="48">
        <f>-(AJ196+AL196)*AJ194</f>
        <v>-5.3354672582640994</v>
      </c>
      <c r="AK197" s="50"/>
      <c r="AL197" s="48">
        <f>-(AJ196+AL196)*AL194</f>
        <v>-1.3777752417359028</v>
      </c>
      <c r="AM197" s="48"/>
      <c r="AN197" s="21"/>
      <c r="AO197" s="21"/>
      <c r="AP197" s="21"/>
      <c r="AQ197" s="48">
        <v>0</v>
      </c>
      <c r="AR197" s="50"/>
      <c r="AS197" s="3"/>
      <c r="AT197" s="3"/>
      <c r="AU197" s="3"/>
      <c r="AV197" s="3"/>
      <c r="AW197" s="3"/>
      <c r="AX197" s="3"/>
      <c r="AY197" s="3"/>
      <c r="AZ197" s="5"/>
    </row>
    <row r="198" spans="2:52" x14ac:dyDescent="0.25">
      <c r="B198" s="2"/>
      <c r="C198" s="47"/>
      <c r="D198" s="48"/>
      <c r="E198" s="21"/>
      <c r="F198" s="21"/>
      <c r="G198" s="21"/>
      <c r="H198" s="48"/>
      <c r="I198" s="50"/>
      <c r="J198" s="48">
        <f>+O198/2</f>
        <v>9.3432398234866099E-2</v>
      </c>
      <c r="K198" s="48"/>
      <c r="L198" s="21"/>
      <c r="M198" s="21"/>
      <c r="N198" s="21"/>
      <c r="O198" s="48">
        <f>-(O196+Q196+O197+Q197)*O194</f>
        <v>0.1868647964697322</v>
      </c>
      <c r="P198" s="48"/>
      <c r="Q198" s="47">
        <f>-(O196+Q196+O197+Q197)*Q194</f>
        <v>0.31815737816111911</v>
      </c>
      <c r="R198" s="48"/>
      <c r="S198" s="21"/>
      <c r="T198" s="21"/>
      <c r="U198" s="21"/>
      <c r="V198" s="48">
        <f>+Q198/2</f>
        <v>0.15907868908055955</v>
      </c>
      <c r="W198" s="50"/>
      <c r="X198" s="48">
        <f>+AC198/2</f>
        <v>1.6689279728884716</v>
      </c>
      <c r="Y198" s="48"/>
      <c r="Z198" s="21"/>
      <c r="AA198" s="21"/>
      <c r="AB198" s="21"/>
      <c r="AC198" s="48">
        <f>-(AC196+AE196+AC197+AE197)*AC194</f>
        <v>3.3378559457769432</v>
      </c>
      <c r="AD198" s="48"/>
      <c r="AE198" s="47">
        <f>-(AC196+AE196+AC197+AE197)*AE194</f>
        <v>3.2903661254101984</v>
      </c>
      <c r="AF198" s="48"/>
      <c r="AG198" s="21"/>
      <c r="AH198" s="21"/>
      <c r="AI198" s="21"/>
      <c r="AJ198" s="48">
        <f>+AE198/2</f>
        <v>1.6451830627050992</v>
      </c>
      <c r="AK198" s="50"/>
      <c r="AL198" s="48"/>
      <c r="AM198" s="48"/>
      <c r="AQ198" s="3"/>
      <c r="AR198" s="37"/>
      <c r="AS198" s="3"/>
      <c r="AT198" s="3"/>
      <c r="AU198" s="3"/>
      <c r="AV198" s="3"/>
      <c r="AW198" s="3"/>
      <c r="AX198" s="3"/>
      <c r="AY198" s="3"/>
      <c r="AZ198" s="5"/>
    </row>
    <row r="199" spans="2:52" x14ac:dyDescent="0.25">
      <c r="B199" s="2"/>
      <c r="C199" s="47">
        <v>0</v>
      </c>
      <c r="D199" s="48"/>
      <c r="E199" s="21"/>
      <c r="F199" s="21"/>
      <c r="G199" s="21"/>
      <c r="H199" s="48">
        <f>-J198*H194</f>
        <v>-2.2966321139281716E-2</v>
      </c>
      <c r="I199" s="50"/>
      <c r="J199" s="48">
        <f>-J198*J194</f>
        <v>-7.046607709558439E-2</v>
      </c>
      <c r="K199" s="48"/>
      <c r="L199" s="21"/>
      <c r="M199" s="21"/>
      <c r="N199" s="21"/>
      <c r="O199" s="48">
        <f>+J199/2</f>
        <v>-3.5233038547792195E-2</v>
      </c>
      <c r="P199" s="48"/>
      <c r="Q199" s="47">
        <f>+V199/2</f>
        <v>-0.56371296275489235</v>
      </c>
      <c r="R199" s="48"/>
      <c r="S199" s="21"/>
      <c r="T199" s="21"/>
      <c r="U199" s="21"/>
      <c r="V199" s="48">
        <f>-(V198+X198)*V194</f>
        <v>-1.1274259255097847</v>
      </c>
      <c r="W199" s="50"/>
      <c r="X199" s="48">
        <f>-(V198+X198)*X194</f>
        <v>-0.70058073645924646</v>
      </c>
      <c r="Y199" s="48"/>
      <c r="Z199" s="21"/>
      <c r="AA199" s="21"/>
      <c r="AB199" s="21"/>
      <c r="AC199" s="48">
        <f>+X199/2</f>
        <v>-0.35029036822962323</v>
      </c>
      <c r="AD199" s="48"/>
      <c r="AE199" s="47">
        <f>+AJ199/2</f>
        <v>-0.65376905161058219</v>
      </c>
      <c r="AF199" s="48"/>
      <c r="AG199" s="21"/>
      <c r="AH199" s="21"/>
      <c r="AI199" s="21"/>
      <c r="AJ199" s="48">
        <f>-AJ198*AJ194</f>
        <v>-1.3075381032211644</v>
      </c>
      <c r="AK199" s="50"/>
      <c r="AL199" s="48">
        <f>-AJ198*AL194</f>
        <v>-0.33764495948393497</v>
      </c>
      <c r="AM199" s="48"/>
      <c r="AN199" s="21"/>
      <c r="AO199" s="21"/>
      <c r="AP199" s="21"/>
      <c r="AQ199" s="48">
        <v>0</v>
      </c>
      <c r="AR199" s="50"/>
      <c r="AS199" s="3"/>
      <c r="AT199" s="3"/>
      <c r="AU199" s="3"/>
      <c r="AV199" s="3"/>
      <c r="AW199" s="3"/>
      <c r="AX199" s="3"/>
      <c r="AY199" s="3"/>
      <c r="AZ199" s="5"/>
    </row>
    <row r="200" spans="2:52" x14ac:dyDescent="0.25">
      <c r="B200" s="2"/>
      <c r="C200" s="47"/>
      <c r="D200" s="48"/>
      <c r="E200" s="21"/>
      <c r="F200" s="21"/>
      <c r="G200" s="21"/>
      <c r="H200" s="48"/>
      <c r="I200" s="50"/>
      <c r="J200" s="48">
        <f>+O200/2</f>
        <v>0.11080891914458613</v>
      </c>
      <c r="K200" s="48"/>
      <c r="L200" s="21"/>
      <c r="M200" s="21"/>
      <c r="N200" s="21"/>
      <c r="O200" s="48">
        <f>-(O199+Q199)*O194</f>
        <v>0.22161783828917225</v>
      </c>
      <c r="P200" s="48"/>
      <c r="Q200" s="47">
        <f>-(O199+Q199)*Q194</f>
        <v>0.37732816301351241</v>
      </c>
      <c r="R200" s="48"/>
      <c r="S200" s="21"/>
      <c r="T200" s="21"/>
      <c r="U200" s="21"/>
      <c r="V200" s="48">
        <f>+Q200/2</f>
        <v>0.1886640815067562</v>
      </c>
      <c r="W200" s="50"/>
      <c r="X200" s="48">
        <f>+AC200/2</f>
        <v>0.2528133237263977</v>
      </c>
      <c r="Y200" s="48"/>
      <c r="Z200" s="21"/>
      <c r="AA200" s="21"/>
      <c r="AB200" s="21"/>
      <c r="AC200" s="48">
        <f>-(AC199+AE199)*AC194</f>
        <v>0.5056266474527954</v>
      </c>
      <c r="AD200" s="48"/>
      <c r="AE200" s="47">
        <f>-(AC199+AE199)*AE194</f>
        <v>0.49843277238741013</v>
      </c>
      <c r="AF200" s="48"/>
      <c r="AG200" s="21"/>
      <c r="AH200" s="21"/>
      <c r="AI200" s="21"/>
      <c r="AJ200" s="48">
        <f>+AE200/2</f>
        <v>0.24921638619370506</v>
      </c>
      <c r="AK200" s="50"/>
      <c r="AL200" s="48"/>
      <c r="AM200" s="48"/>
      <c r="AQ200" s="3"/>
      <c r="AR200" s="37"/>
      <c r="AS200" s="3"/>
      <c r="AT200" s="3"/>
      <c r="AU200" s="3"/>
      <c r="AV200" s="3"/>
      <c r="AW200" s="3"/>
      <c r="AX200" s="3"/>
      <c r="AY200" s="3"/>
      <c r="AZ200" s="5"/>
    </row>
    <row r="201" spans="2:52" x14ac:dyDescent="0.25">
      <c r="B201" s="2"/>
      <c r="C201" s="47">
        <v>0</v>
      </c>
      <c r="D201" s="48"/>
      <c r="E201" s="21"/>
      <c r="F201" s="21"/>
      <c r="G201" s="21"/>
      <c r="H201" s="48">
        <f>-J200*H194</f>
        <v>-2.7237588569374839E-2</v>
      </c>
      <c r="I201" s="50"/>
      <c r="J201" s="48">
        <f>-J200*J194</f>
        <v>-8.3571330575211294E-2</v>
      </c>
      <c r="K201" s="48"/>
      <c r="L201" s="21"/>
      <c r="M201" s="21"/>
      <c r="N201" s="21"/>
      <c r="O201" s="48">
        <f>+J201/2</f>
        <v>-4.1785665287605647E-2</v>
      </c>
      <c r="P201" s="48"/>
      <c r="Q201" s="47">
        <f>+V201/2</f>
        <v>-0.13614093497080457</v>
      </c>
      <c r="R201" s="48"/>
      <c r="S201" s="21"/>
      <c r="T201" s="21"/>
      <c r="U201" s="21"/>
      <c r="V201" s="48">
        <f>-(V200+X200)*V194</f>
        <v>-0.27228186994160913</v>
      </c>
      <c r="W201" s="50"/>
      <c r="X201" s="48">
        <f>-(V200+X200)*X194</f>
        <v>-0.16919553529154477</v>
      </c>
      <c r="Y201" s="48"/>
      <c r="Z201" s="21"/>
      <c r="AA201" s="21"/>
      <c r="AB201" s="21"/>
      <c r="AC201" s="48">
        <f>+X201/2</f>
        <v>-8.4597767645772384E-2</v>
      </c>
      <c r="AD201" s="48"/>
      <c r="AE201" s="47">
        <f>+AJ201/2</f>
        <v>-9.9034547668985159E-2</v>
      </c>
      <c r="AF201" s="48"/>
      <c r="AG201" s="21"/>
      <c r="AH201" s="21"/>
      <c r="AI201" s="21"/>
      <c r="AJ201" s="48">
        <f>-AJ200*AJ194</f>
        <v>-0.19806909533797032</v>
      </c>
      <c r="AK201" s="50"/>
      <c r="AL201" s="48">
        <f>-AJ200*AL194</f>
        <v>-5.1147290855734766E-2</v>
      </c>
      <c r="AM201" s="48"/>
      <c r="AN201" s="21"/>
      <c r="AO201" s="21"/>
      <c r="AP201" s="21"/>
      <c r="AQ201" s="48">
        <v>0</v>
      </c>
      <c r="AR201" s="50"/>
      <c r="AS201" s="3"/>
      <c r="AT201" s="3"/>
      <c r="AU201" s="3"/>
      <c r="AV201" s="3"/>
      <c r="AW201" s="3"/>
      <c r="AX201" s="3"/>
      <c r="AY201" s="3"/>
      <c r="AZ201" s="5"/>
    </row>
    <row r="202" spans="2:52" x14ac:dyDescent="0.25">
      <c r="B202" s="2"/>
      <c r="C202" s="47"/>
      <c r="D202" s="48"/>
      <c r="E202" s="21"/>
      <c r="F202" s="21"/>
      <c r="G202" s="21"/>
      <c r="H202" s="48"/>
      <c r="I202" s="50"/>
      <c r="J202" s="48">
        <f>+O202/2</f>
        <v>3.2917582250860757E-2</v>
      </c>
      <c r="K202" s="48"/>
      <c r="L202" s="21"/>
      <c r="M202" s="21"/>
      <c r="N202" s="21"/>
      <c r="O202" s="48">
        <f>-(O201+Q201)*O194</f>
        <v>6.5835164501721513E-2</v>
      </c>
      <c r="P202" s="48"/>
      <c r="Q202" s="47">
        <f>-(O201+Q201)*Q194</f>
        <v>0.11209143575668871</v>
      </c>
      <c r="R202" s="48"/>
      <c r="S202" s="21"/>
      <c r="T202" s="21"/>
      <c r="U202" s="21"/>
      <c r="V202" s="48">
        <f>+Q202/2</f>
        <v>5.6045717878344357E-2</v>
      </c>
      <c r="W202" s="50"/>
      <c r="X202" s="48">
        <f>+AC202/2</f>
        <v>4.6237000580788487E-2</v>
      </c>
      <c r="Y202" s="48"/>
      <c r="Z202" s="21"/>
      <c r="AA202" s="21"/>
      <c r="AB202" s="21"/>
      <c r="AC202" s="48">
        <f>-(AC201+AE201)*AC194</f>
        <v>9.2474001161576974E-2</v>
      </c>
      <c r="AD202" s="48"/>
      <c r="AE202" s="47">
        <f>-(AC201+AE201)*AE194</f>
        <v>9.1158314153180556E-2</v>
      </c>
      <c r="AF202" s="48"/>
      <c r="AG202" s="21"/>
      <c r="AH202" s="21"/>
      <c r="AI202" s="21"/>
      <c r="AJ202" s="48">
        <f>+AE202/2</f>
        <v>4.5579157076590278E-2</v>
      </c>
      <c r="AK202" s="50"/>
      <c r="AL202" s="48"/>
      <c r="AM202" s="48"/>
      <c r="AQ202" s="3"/>
      <c r="AR202" s="37"/>
      <c r="AS202" s="3"/>
      <c r="AT202" s="3"/>
      <c r="AU202" s="3"/>
      <c r="AV202" s="3"/>
      <c r="AW202" s="3"/>
      <c r="AX202" s="3"/>
      <c r="AY202" s="3"/>
      <c r="AZ202" s="5"/>
    </row>
    <row r="203" spans="2:52" x14ac:dyDescent="0.25">
      <c r="B203" s="2"/>
      <c r="C203" s="47">
        <v>0</v>
      </c>
      <c r="D203" s="48"/>
      <c r="E203" s="21"/>
      <c r="F203" s="21"/>
      <c r="G203" s="21"/>
      <c r="H203" s="48">
        <f>-J202*H194</f>
        <v>-8.0913663716690679E-3</v>
      </c>
      <c r="I203" s="50"/>
      <c r="J203" s="48">
        <f>-J202*J194</f>
        <v>-2.4826215879191687E-2</v>
      </c>
      <c r="K203" s="48"/>
      <c r="L203" s="21"/>
      <c r="M203" s="21"/>
      <c r="N203" s="21"/>
      <c r="O203" s="48">
        <f>+J203/2</f>
        <v>-1.2413107939595843E-2</v>
      </c>
      <c r="P203" s="48"/>
      <c r="Q203" s="47">
        <f>+V203/2</f>
        <v>-3.1541512107574089E-2</v>
      </c>
      <c r="R203" s="48"/>
      <c r="S203" s="21"/>
      <c r="T203" s="21"/>
      <c r="U203" s="21"/>
      <c r="V203" s="48">
        <f>-(V202+X202)*V194</f>
        <v>-6.3083024215148178E-2</v>
      </c>
      <c r="W203" s="50"/>
      <c r="X203" s="48">
        <f>-(V202+X202)*X194</f>
        <v>-3.9199694243984666E-2</v>
      </c>
      <c r="Y203" s="48"/>
      <c r="Z203" s="21"/>
      <c r="AA203" s="21"/>
      <c r="AB203" s="21"/>
      <c r="AC203" s="48">
        <f>+X203/2</f>
        <v>-1.9599847121992333E-2</v>
      </c>
      <c r="AD203" s="48"/>
      <c r="AE203" s="47">
        <f>+AJ203/2</f>
        <v>-1.8112417378146534E-2</v>
      </c>
      <c r="AF203" s="48"/>
      <c r="AG203" s="21"/>
      <c r="AH203" s="21"/>
      <c r="AI203" s="21"/>
      <c r="AJ203" s="48">
        <f>-AJ202*AJ194</f>
        <v>-3.6224834756293067E-2</v>
      </c>
      <c r="AK203" s="50"/>
      <c r="AL203" s="48">
        <f>-AJ202*AL194</f>
        <v>-9.3543223202972089E-3</v>
      </c>
      <c r="AM203" s="48"/>
      <c r="AN203" s="21"/>
      <c r="AO203" s="21"/>
      <c r="AP203" s="21"/>
      <c r="AQ203" s="48">
        <v>0</v>
      </c>
      <c r="AR203" s="50"/>
      <c r="AS203" s="3"/>
      <c r="AT203" s="3"/>
      <c r="AU203" s="3"/>
      <c r="AV203" s="3"/>
      <c r="AW203" s="3"/>
      <c r="AX203" s="3"/>
      <c r="AY203" s="3"/>
      <c r="AZ203" s="5"/>
    </row>
    <row r="204" spans="2:52" x14ac:dyDescent="0.25">
      <c r="B204" s="2"/>
      <c r="C204" s="33"/>
      <c r="D204" s="21"/>
      <c r="E204" s="21"/>
      <c r="F204" s="21"/>
      <c r="G204" s="21"/>
      <c r="H204" s="21"/>
      <c r="I204" s="30"/>
      <c r="J204" s="48">
        <f>+O204/2</f>
        <v>8.1318915699321263E-3</v>
      </c>
      <c r="K204" s="48"/>
      <c r="L204" s="21"/>
      <c r="M204" s="21"/>
      <c r="N204" s="21"/>
      <c r="O204" s="48">
        <f>-(O203+Q203)*O194</f>
        <v>1.6263783139864253E-2</v>
      </c>
      <c r="P204" s="48"/>
      <c r="Q204" s="47">
        <f>-(O203+Q203)*Q194</f>
        <v>2.7690836907305682E-2</v>
      </c>
      <c r="R204" s="48"/>
      <c r="S204" s="21"/>
      <c r="T204" s="21"/>
      <c r="U204" s="21"/>
      <c r="V204" s="48">
        <f>+Q204/2</f>
        <v>1.3845418453652841E-2</v>
      </c>
      <c r="W204" s="50"/>
      <c r="X204" s="48">
        <f>+AC204/2</f>
        <v>9.4956162405672069E-3</v>
      </c>
      <c r="Y204" s="48"/>
      <c r="Z204" s="21"/>
      <c r="AA204" s="21"/>
      <c r="AB204" s="21"/>
      <c r="AC204" s="48">
        <f>-(AC203+AE203)*AC194</f>
        <v>1.8991232481134414E-2</v>
      </c>
      <c r="AD204" s="48"/>
      <c r="AE204" s="47">
        <f>-(AC203+AE203)*AE194</f>
        <v>1.8721032019004453E-2</v>
      </c>
      <c r="AF204" s="48"/>
      <c r="AG204" s="21"/>
      <c r="AH204" s="21"/>
      <c r="AI204" s="21"/>
      <c r="AJ204" s="48">
        <f>+AE204/2</f>
        <v>9.3605160095022264E-3</v>
      </c>
      <c r="AK204" s="50"/>
      <c r="AL204" s="48"/>
      <c r="AM204" s="48"/>
      <c r="AQ204" s="3"/>
      <c r="AR204" s="37"/>
      <c r="AS204" s="3"/>
      <c r="AT204" s="3"/>
      <c r="AU204" s="3"/>
      <c r="AV204" s="3"/>
      <c r="AW204" s="3"/>
      <c r="AX204" s="3"/>
      <c r="AY204" s="3"/>
      <c r="AZ204" s="5"/>
    </row>
    <row r="205" spans="2:52" x14ac:dyDescent="0.25">
      <c r="B205" s="2"/>
      <c r="C205" s="47">
        <v>0</v>
      </c>
      <c r="D205" s="48"/>
      <c r="E205" s="21"/>
      <c r="F205" s="21"/>
      <c r="G205" s="21"/>
      <c r="H205" s="48">
        <f>-J204*H194</f>
        <v>-1.9988744460504066E-3</v>
      </c>
      <c r="I205" s="50"/>
      <c r="J205" s="48">
        <f>-J204*J194</f>
        <v>-6.1330171238817193E-3</v>
      </c>
      <c r="K205" s="48"/>
      <c r="L205" s="21"/>
      <c r="M205" s="21"/>
      <c r="N205" s="21"/>
      <c r="O205" s="48">
        <f>+J205/2</f>
        <v>-3.0665085619408596E-3</v>
      </c>
      <c r="P205" s="48"/>
      <c r="Q205" s="47">
        <f>+V205/2</f>
        <v>-7.1978095567063211E-3</v>
      </c>
      <c r="R205" s="48"/>
      <c r="S205" s="21"/>
      <c r="T205" s="21"/>
      <c r="U205" s="21"/>
      <c r="V205" s="48">
        <f>-(V204+X204)*V194</f>
        <v>-1.4395619113412642E-2</v>
      </c>
      <c r="W205" s="50"/>
      <c r="X205" s="48">
        <f>-(V204+X204)*X194</f>
        <v>-8.9454155808074039E-3</v>
      </c>
      <c r="Y205" s="48"/>
      <c r="Z205" s="21"/>
      <c r="AA205" s="21"/>
      <c r="AB205" s="21"/>
      <c r="AC205" s="48">
        <f>+X205/2</f>
        <v>-4.4727077904037019E-3</v>
      </c>
      <c r="AD205" s="48"/>
      <c r="AE205" s="47">
        <f>+AJ205/2</f>
        <v>-3.7197171626941854E-3</v>
      </c>
      <c r="AF205" s="48"/>
      <c r="AG205" s="21"/>
      <c r="AH205" s="21"/>
      <c r="AI205" s="21"/>
      <c r="AJ205" s="48">
        <f>-AJ204*AJ194</f>
        <v>-7.4394343253883707E-3</v>
      </c>
      <c r="AK205" s="50"/>
      <c r="AL205" s="48">
        <f>-AJ204*AL194</f>
        <v>-1.9210816841138561E-3</v>
      </c>
      <c r="AM205" s="48"/>
      <c r="AN205" s="21"/>
      <c r="AO205" s="21"/>
      <c r="AP205" s="21"/>
      <c r="AQ205" s="48">
        <v>0</v>
      </c>
      <c r="AR205" s="50"/>
      <c r="AS205" s="3"/>
      <c r="AT205" s="3"/>
      <c r="AU205" s="3"/>
      <c r="AV205" s="3"/>
      <c r="AW205" s="3"/>
      <c r="AX205" s="3"/>
      <c r="AY205" s="3"/>
      <c r="AZ205" s="5"/>
    </row>
    <row r="206" spans="2:52" x14ac:dyDescent="0.25">
      <c r="B206" s="2"/>
      <c r="C206" s="34"/>
      <c r="D206" s="31"/>
      <c r="E206" s="31"/>
      <c r="F206" s="31"/>
      <c r="G206" s="31"/>
      <c r="H206" s="31"/>
      <c r="I206" s="32"/>
      <c r="J206" s="21"/>
      <c r="K206" s="21"/>
      <c r="L206" s="21"/>
      <c r="M206" s="21"/>
      <c r="N206" s="21"/>
      <c r="O206" s="48">
        <f>-(O205+Q205)*O194</f>
        <v>3.7979316800170041E-3</v>
      </c>
      <c r="P206" s="48"/>
      <c r="Q206" s="58">
        <f>-(O205+Q205)*Q194</f>
        <v>6.4663864386301766E-3</v>
      </c>
      <c r="R206" s="56"/>
      <c r="S206" s="31"/>
      <c r="T206" s="31"/>
      <c r="U206" s="31"/>
      <c r="V206" s="31"/>
      <c r="W206" s="32"/>
      <c r="X206" s="21"/>
      <c r="Y206" s="21"/>
      <c r="Z206" s="21"/>
      <c r="AA206" s="21"/>
      <c r="AB206" s="21"/>
      <c r="AC206" s="48">
        <f>-(AC205+AE205)*AC194</f>
        <v>4.1255609794515454E-3</v>
      </c>
      <c r="AD206" s="48"/>
      <c r="AE206" s="58">
        <f>-(AC205+AE205)*AE194</f>
        <v>4.0668639736463411E-3</v>
      </c>
      <c r="AF206" s="56"/>
      <c r="AG206" s="40"/>
      <c r="AH206" s="40"/>
      <c r="AI206" s="40"/>
      <c r="AJ206" s="40"/>
      <c r="AK206" s="41"/>
      <c r="AL206" s="48"/>
      <c r="AM206" s="48"/>
      <c r="AN206" s="21"/>
      <c r="AO206" s="21"/>
      <c r="AP206" s="21"/>
      <c r="AQ206" s="56"/>
      <c r="AR206" s="57"/>
      <c r="AS206" s="3"/>
      <c r="AT206" s="3"/>
      <c r="AU206" s="3"/>
      <c r="AV206" s="3"/>
      <c r="AW206" s="3"/>
      <c r="AX206" s="3"/>
      <c r="AY206" s="3"/>
      <c r="AZ206" s="5"/>
    </row>
    <row r="207" spans="2:52" x14ac:dyDescent="0.25">
      <c r="B207" s="2"/>
      <c r="C207" s="52" t="s">
        <v>8</v>
      </c>
      <c r="D207" s="52"/>
      <c r="E207" s="52" t="s">
        <v>9</v>
      </c>
      <c r="F207" s="52"/>
      <c r="G207" s="52"/>
      <c r="H207" s="52" t="s">
        <v>8</v>
      </c>
      <c r="I207" s="52"/>
      <c r="J207" s="52" t="s">
        <v>8</v>
      </c>
      <c r="K207" s="52"/>
      <c r="L207" s="52" t="s">
        <v>9</v>
      </c>
      <c r="M207" s="52"/>
      <c r="N207" s="52"/>
      <c r="O207" s="52" t="s">
        <v>8</v>
      </c>
      <c r="P207" s="52"/>
      <c r="Q207" s="52" t="s">
        <v>8</v>
      </c>
      <c r="R207" s="52"/>
      <c r="S207" s="52" t="s">
        <v>9</v>
      </c>
      <c r="T207" s="52"/>
      <c r="U207" s="52"/>
      <c r="V207" s="52" t="s">
        <v>8</v>
      </c>
      <c r="W207" s="52"/>
      <c r="X207" s="52" t="s">
        <v>8</v>
      </c>
      <c r="Y207" s="52"/>
      <c r="Z207" s="52" t="s">
        <v>9</v>
      </c>
      <c r="AA207" s="52"/>
      <c r="AB207" s="52"/>
      <c r="AC207" s="52" t="s">
        <v>8</v>
      </c>
      <c r="AD207" s="52"/>
      <c r="AE207" s="52" t="s">
        <v>8</v>
      </c>
      <c r="AF207" s="52"/>
      <c r="AG207" s="52" t="s">
        <v>9</v>
      </c>
      <c r="AH207" s="52"/>
      <c r="AI207" s="52"/>
      <c r="AJ207" s="52" t="s">
        <v>8</v>
      </c>
      <c r="AK207" s="52"/>
      <c r="AL207" s="52" t="s">
        <v>8</v>
      </c>
      <c r="AM207" s="52"/>
      <c r="AN207" s="52" t="s">
        <v>9</v>
      </c>
      <c r="AO207" s="52"/>
      <c r="AP207" s="52"/>
      <c r="AQ207" s="52" t="s">
        <v>8</v>
      </c>
      <c r="AR207" s="52"/>
      <c r="AS207" s="3"/>
      <c r="AT207" s="3"/>
      <c r="AU207" s="3"/>
      <c r="AV207" s="3"/>
      <c r="AW207" s="3"/>
      <c r="AX207" s="3"/>
      <c r="AY207" s="3"/>
      <c r="AZ207" s="5"/>
    </row>
    <row r="208" spans="2:52" x14ac:dyDescent="0.25">
      <c r="B208" s="2"/>
      <c r="C208" s="52">
        <f>SUM(C196:D206)</f>
        <v>0</v>
      </c>
      <c r="D208" s="52"/>
      <c r="E208" s="55">
        <f>(((C208-(-H208))/E188+E183*E188*0.5)^2/(2*E183))-C208</f>
        <v>2.4107960613029311</v>
      </c>
      <c r="F208" s="55"/>
      <c r="G208" s="55"/>
      <c r="H208" s="52">
        <f>SUM(H196:I206)</f>
        <v>-6.2759354171544839</v>
      </c>
      <c r="I208" s="52"/>
      <c r="J208" s="52">
        <f>SUM(J196:K206)</f>
        <v>6.275935417154483</v>
      </c>
      <c r="K208" s="52"/>
      <c r="L208" s="55">
        <f>(((J208-(-O208))/L188+L183*L188*0.5)^2/(2*L183))-J208</f>
        <v>6.0324729758889672</v>
      </c>
      <c r="M208" s="55"/>
      <c r="N208" s="55"/>
      <c r="O208" s="52">
        <f>SUM(O196:P206)</f>
        <v>-11.120923172942369</v>
      </c>
      <c r="P208" s="52"/>
      <c r="Q208" s="52">
        <f>SUM(Q196:R206)</f>
        <v>11.120923172942373</v>
      </c>
      <c r="R208" s="52"/>
      <c r="S208" s="55">
        <f>(((Q208-(-V208))/S188+S183*S188*0.5)^2/(2*S183))-Q208</f>
        <v>4.9289583532420806</v>
      </c>
      <c r="T208" s="55"/>
      <c r="U208" s="55"/>
      <c r="V208" s="52">
        <f>SUM(V196:W206)</f>
        <v>-10.52398814775046</v>
      </c>
      <c r="W208" s="52"/>
      <c r="X208" s="52">
        <f>SUM(X196:Y206)</f>
        <v>10.523988147750458</v>
      </c>
      <c r="Y208" s="52"/>
      <c r="Z208" s="55">
        <f>(((X208-(-AC208))/Z188+Z183*Z188*0.5)^2/(2*Z183))-X208</f>
        <v>5.6140608723196159</v>
      </c>
      <c r="AA208" s="55"/>
      <c r="AB208" s="55"/>
      <c r="AC208" s="52">
        <f>SUM(AC196:AD206)</f>
        <v>-4.9990757449909813</v>
      </c>
      <c r="AD208" s="52"/>
      <c r="AE208" s="52">
        <f>SUM(AE196:AF206)</f>
        <v>4.9990757449909822</v>
      </c>
      <c r="AF208" s="52"/>
      <c r="AG208" s="55">
        <f>(((AE208-(-AJ208))/AG188+AG183*AG188*0.5)^2/(2*AG183))-AE208</f>
        <v>-0.24469429659781561</v>
      </c>
      <c r="AH208" s="55"/>
      <c r="AI208" s="55"/>
      <c r="AJ208" s="52">
        <f>SUM(AJ196:AK206)</f>
        <v>-9.4740996039200169</v>
      </c>
      <c r="AK208" s="52"/>
      <c r="AL208" s="52">
        <f>SUM(AL196:AM206)</f>
        <v>9.4740996039200205</v>
      </c>
      <c r="AM208" s="52"/>
      <c r="AN208" s="55">
        <f>(((AL208-(-AQ208))/AN188+AN183*AN188*0.5)^2/(2*AN183))-AL208</f>
        <v>7.0134652961991364</v>
      </c>
      <c r="AO208" s="55"/>
      <c r="AP208" s="55"/>
      <c r="AQ208" s="52">
        <f>SUM(AQ196:AR206)</f>
        <v>0</v>
      </c>
      <c r="AR208" s="52"/>
      <c r="AS208" s="3"/>
      <c r="AT208" s="3"/>
      <c r="AU208" s="3" t="s">
        <v>6</v>
      </c>
      <c r="AV208" s="3"/>
      <c r="AW208" s="3"/>
      <c r="AX208" s="3"/>
      <c r="AY208" s="3"/>
      <c r="AZ208" s="5"/>
    </row>
    <row r="209" spans="2:52" x14ac:dyDescent="0.25">
      <c r="B209" s="2"/>
      <c r="C209" s="3"/>
      <c r="D209" s="3"/>
      <c r="E209" s="15" t="s">
        <v>10</v>
      </c>
      <c r="F209" s="53">
        <f>((E183*E188-((0.5*E183*E188^2+(-H208)-C208)/E188))*E188)/((E183*E188-((0.5*E183*E188^2+(-H208)-C208)/E188))+((0.5*E183*E188^2+(-H208)-C208)/E188))</f>
        <v>1.5526738425383906</v>
      </c>
      <c r="G209" s="54"/>
      <c r="H209" s="3"/>
      <c r="I209" s="3"/>
      <c r="J209" s="3"/>
      <c r="K209" s="3"/>
      <c r="L209" s="15" t="s">
        <v>10</v>
      </c>
      <c r="M209" s="53">
        <f>((L183*L188-((0.5*L183*L188^2+(-O208)-J208)/L188))*L188)/((L183*L188-((0.5*L183*L188^2+(-O208)-J208)/L188))+((0.5*L183*L188^2+(-O208)-J208)/L188))</f>
        <v>2.3388894224057566</v>
      </c>
      <c r="N209" s="54"/>
      <c r="O209" s="3"/>
      <c r="P209" s="3"/>
      <c r="Q209" s="3"/>
      <c r="R209" s="3"/>
      <c r="S209" s="15" t="s">
        <v>10</v>
      </c>
      <c r="T209" s="53">
        <f>((S183*S188-((0.5*S183*S188^2+(-V208)-Q208)/S188))*S188)/((S183*S188-((0.5*S183*S188^2+(-V208)-Q208)/S188))+((0.5*S183*S188^2+(-V208)-Q208)/S188))</f>
        <v>3.0284254773900909</v>
      </c>
      <c r="U209" s="54"/>
      <c r="V209" s="3"/>
      <c r="W209" s="3"/>
      <c r="X209" s="3"/>
      <c r="Y209" s="3"/>
      <c r="Z209" s="15" t="s">
        <v>10</v>
      </c>
      <c r="AA209" s="53">
        <f>((Z183*Z188-((0.5*Z183*Z188^2+(-AC208)-X208)/Z188))*Z188)/((Z183*Z188-((0.5*Z183*Z188^2+(-AC208)-X208)/Z188))+((0.5*Z183*Z188^2+(-AC208)-X208)/Z188))</f>
        <v>2.6781460436545004</v>
      </c>
      <c r="AB209" s="54"/>
      <c r="AC209" s="3"/>
      <c r="AD209" s="3"/>
      <c r="AE209" s="3"/>
      <c r="AF209" s="3"/>
      <c r="AG209" s="15" t="s">
        <v>10</v>
      </c>
      <c r="AH209" s="53">
        <f>((AG183*AG188-((0.5*AG183*AG188^2+(-AJ208)-AE208)/AG188))*AG188)/((AG183*AG188-((0.5*AG183*AG188^2+(-AJ208)-AE208)/AG188))+((0.5*AG183*AG188^2+(-AJ208)-AE208)/AG188))</f>
        <v>1.5418141016985749</v>
      </c>
      <c r="AI209" s="54"/>
      <c r="AJ209" s="3"/>
      <c r="AK209" s="3"/>
      <c r="AL209" s="3"/>
      <c r="AM209" s="3"/>
      <c r="AN209" s="15" t="s">
        <v>10</v>
      </c>
      <c r="AO209" s="53">
        <f>((AN183*AN188-((0.5*AN183*AN188^2+(-AQ208)-AL208)/AN188))*AN188)/((AN183*AN188-((0.5*AN183*AN188^2+(-AQ208)-AL208)/AN188))+((0.5*AN183*AN188^2+(-AQ208)-AL208)/AN188))</f>
        <v>3.4015027535693334</v>
      </c>
      <c r="AP209" s="54"/>
      <c r="AQ209" s="3"/>
      <c r="AR209" s="3"/>
      <c r="AS209" s="3"/>
      <c r="AT209" s="3"/>
      <c r="AU209" s="3"/>
      <c r="AV209" s="3"/>
      <c r="AW209" s="3"/>
      <c r="AX209" s="3"/>
      <c r="AY209" s="3"/>
      <c r="AZ209" s="5"/>
    </row>
    <row r="210" spans="2:52" x14ac:dyDescent="0.25"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5"/>
    </row>
    <row r="211" spans="2:52" x14ac:dyDescent="0.25">
      <c r="B211" s="2"/>
      <c r="C211" s="3"/>
      <c r="D211" s="3"/>
      <c r="E211" s="3"/>
      <c r="F211" s="16"/>
      <c r="G211" s="16"/>
      <c r="H211" s="3"/>
      <c r="I211" s="42">
        <f>+J208</f>
        <v>6.275935417154483</v>
      </c>
      <c r="J211" s="42"/>
      <c r="K211" s="3"/>
      <c r="L211" s="3"/>
      <c r="M211" s="16"/>
      <c r="N211" s="16"/>
      <c r="O211" s="3"/>
      <c r="P211" s="42">
        <f>+Q208</f>
        <v>11.120923172942373</v>
      </c>
      <c r="Q211" s="42"/>
      <c r="R211" s="3"/>
      <c r="S211" s="3"/>
      <c r="T211" s="3"/>
      <c r="U211" s="3"/>
      <c r="V211" s="3"/>
      <c r="W211" s="42">
        <f>+X208</f>
        <v>10.523988147750458</v>
      </c>
      <c r="X211" s="42"/>
      <c r="Y211" s="3"/>
      <c r="Z211" s="3"/>
      <c r="AA211" s="3"/>
      <c r="AB211" s="3"/>
      <c r="AC211" s="3"/>
      <c r="AD211" s="42">
        <f>+AE208</f>
        <v>4.9990757449909822</v>
      </c>
      <c r="AE211" s="42"/>
      <c r="AF211" s="3"/>
      <c r="AG211" s="3"/>
      <c r="AH211" s="3"/>
      <c r="AI211" s="3"/>
      <c r="AJ211" s="3"/>
      <c r="AK211" s="42">
        <f>+AL208</f>
        <v>9.4740996039200205</v>
      </c>
      <c r="AL211" s="42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5"/>
    </row>
    <row r="212" spans="2:52" x14ac:dyDescent="0.25">
      <c r="B212" s="2"/>
      <c r="C212" s="3"/>
      <c r="D212" s="3"/>
      <c r="E212" s="3"/>
      <c r="F212" s="16"/>
      <c r="G212" s="16"/>
      <c r="H212" s="3"/>
      <c r="I212" s="3"/>
      <c r="J212" s="3"/>
      <c r="K212" s="3"/>
      <c r="L212" s="3"/>
      <c r="M212" s="16"/>
      <c r="N212" s="16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5"/>
    </row>
    <row r="213" spans="2:52" x14ac:dyDescent="0.25">
      <c r="B213" s="2"/>
      <c r="C213" s="3"/>
      <c r="D213" s="3"/>
      <c r="E213" s="3"/>
      <c r="F213" s="16"/>
      <c r="G213" s="16"/>
      <c r="H213" s="3"/>
      <c r="I213" s="3"/>
      <c r="J213" s="3"/>
      <c r="K213" s="3"/>
      <c r="L213" s="3"/>
      <c r="M213" s="16"/>
      <c r="N213" s="16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5"/>
    </row>
    <row r="214" spans="2:52" ht="10.15" customHeight="1" thickBot="1" x14ac:dyDescent="0.3">
      <c r="B214" s="2"/>
      <c r="C214" s="14"/>
      <c r="D214" s="14"/>
      <c r="E214" s="14"/>
      <c r="F214" s="17"/>
      <c r="G214" s="17"/>
      <c r="H214" s="14"/>
      <c r="I214" s="51" t="s">
        <v>20</v>
      </c>
      <c r="J214" s="51"/>
      <c r="K214" s="14"/>
      <c r="L214" s="14"/>
      <c r="M214" s="17"/>
      <c r="N214" s="17"/>
      <c r="O214" s="14"/>
      <c r="P214" s="51" t="s">
        <v>20</v>
      </c>
      <c r="Q214" s="51"/>
      <c r="R214" s="14"/>
      <c r="S214" s="14"/>
      <c r="T214" s="14"/>
      <c r="U214" s="14"/>
      <c r="V214" s="14"/>
      <c r="W214" s="51" t="s">
        <v>20</v>
      </c>
      <c r="X214" s="51"/>
      <c r="Y214" s="14"/>
      <c r="Z214" s="14"/>
      <c r="AA214" s="14"/>
      <c r="AB214" s="14"/>
      <c r="AC214" s="14"/>
      <c r="AD214" s="51" t="s">
        <v>20</v>
      </c>
      <c r="AE214" s="51"/>
      <c r="AF214" s="14"/>
      <c r="AG214" s="14"/>
      <c r="AH214" s="14"/>
      <c r="AI214" s="14"/>
      <c r="AJ214" s="14"/>
      <c r="AK214" s="51" t="s">
        <v>20</v>
      </c>
      <c r="AL214" s="51"/>
      <c r="AM214" s="14"/>
      <c r="AN214" s="14"/>
      <c r="AO214" s="14"/>
      <c r="AP214" s="14"/>
      <c r="AQ214" s="14"/>
      <c r="AR214" s="14"/>
      <c r="AS214" s="3"/>
      <c r="AT214" s="3" t="s">
        <v>18</v>
      </c>
      <c r="AU214" s="3"/>
      <c r="AW214" s="3"/>
      <c r="AX214" s="3"/>
      <c r="AY214" s="3"/>
      <c r="AZ214" s="5"/>
    </row>
    <row r="215" spans="2:52" x14ac:dyDescent="0.25">
      <c r="B215" s="2"/>
      <c r="C215" s="3"/>
      <c r="D215" s="3"/>
      <c r="E215" s="16" t="s">
        <v>19</v>
      </c>
      <c r="F215" s="16"/>
      <c r="G215" s="16"/>
      <c r="H215" s="3"/>
      <c r="I215" s="3"/>
      <c r="J215" s="3"/>
      <c r="K215" s="3"/>
      <c r="L215" s="3"/>
      <c r="M215" s="16"/>
      <c r="N215" s="19" t="s">
        <v>19</v>
      </c>
      <c r="O215" s="3"/>
      <c r="P215" s="3"/>
      <c r="Q215" s="3"/>
      <c r="R215" s="3"/>
      <c r="T215" s="3"/>
      <c r="U215" s="3" t="s">
        <v>19</v>
      </c>
      <c r="V215" s="3"/>
      <c r="W215" s="3"/>
      <c r="X215" s="3"/>
      <c r="Y215" s="3"/>
      <c r="Z215" s="3"/>
      <c r="AB215" s="3" t="s">
        <v>19</v>
      </c>
      <c r="AD215" s="3"/>
      <c r="AE215" s="3"/>
      <c r="AF215" s="3"/>
      <c r="AG215" s="3"/>
      <c r="AI215" s="3" t="s">
        <v>19</v>
      </c>
      <c r="AJ215" s="3"/>
      <c r="AK215" s="3"/>
      <c r="AL215" s="3"/>
      <c r="AM215" s="3"/>
      <c r="AN215" s="3"/>
      <c r="AP215" s="3" t="s">
        <v>19</v>
      </c>
      <c r="AQ215" s="3"/>
      <c r="AR215" s="3"/>
      <c r="AS215" s="3"/>
      <c r="AT215" s="3"/>
      <c r="AU215" s="3"/>
      <c r="AW215" s="3"/>
      <c r="AX215" s="3"/>
      <c r="AY215" s="3"/>
      <c r="AZ215" s="5"/>
    </row>
    <row r="216" spans="2:52" x14ac:dyDescent="0.25">
      <c r="B216" s="2"/>
      <c r="C216" s="3"/>
      <c r="D216" s="3"/>
      <c r="E216" s="3"/>
      <c r="F216" s="16"/>
      <c r="G216" s="16"/>
      <c r="H216" s="3"/>
      <c r="I216" s="3"/>
      <c r="J216" s="3"/>
      <c r="K216" s="3"/>
      <c r="L216" s="3"/>
      <c r="M216" s="16"/>
      <c r="N216" s="16"/>
      <c r="O216" s="3"/>
      <c r="P216" s="3"/>
      <c r="Q216" s="3"/>
      <c r="R216" s="3"/>
      <c r="T216" s="3"/>
      <c r="U216" s="3"/>
      <c r="V216" s="3"/>
      <c r="W216" s="3"/>
      <c r="X216" s="3"/>
      <c r="Y216" s="3"/>
      <c r="Z216" s="3"/>
      <c r="AB216" s="3"/>
      <c r="AD216" s="3"/>
      <c r="AE216" s="3"/>
      <c r="AF216" s="3"/>
      <c r="AG216" s="3"/>
      <c r="AI216" s="3"/>
      <c r="AJ216" s="3"/>
      <c r="AK216" s="3"/>
      <c r="AL216" s="3"/>
      <c r="AM216" s="3"/>
      <c r="AN216" s="3"/>
      <c r="AP216" s="3"/>
      <c r="AQ216" s="3"/>
      <c r="AR216" s="3"/>
      <c r="AS216" s="3"/>
      <c r="AT216" s="3"/>
      <c r="AU216" s="3"/>
      <c r="AW216" s="3"/>
      <c r="AX216" s="3"/>
      <c r="AY216" s="3"/>
      <c r="AZ216" s="5"/>
    </row>
    <row r="217" spans="2:52" x14ac:dyDescent="0.25">
      <c r="B217" s="49">
        <f>E183*E188-I224</f>
        <v>3.1053476850767812</v>
      </c>
      <c r="C217" s="42"/>
      <c r="D217" s="3"/>
      <c r="E217" s="42">
        <f>+E208</f>
        <v>2.4107960613029311</v>
      </c>
      <c r="F217" s="42"/>
      <c r="G217" s="16"/>
      <c r="H217" s="3"/>
      <c r="I217" s="42">
        <f>L183*L188-P224</f>
        <v>10.525002400825905</v>
      </c>
      <c r="J217" s="42"/>
      <c r="K217" s="3"/>
      <c r="L217" s="3"/>
      <c r="M217" s="42">
        <f>+L208</f>
        <v>6.0324729758889672</v>
      </c>
      <c r="N217" s="42"/>
      <c r="O217" s="3"/>
      <c r="P217" s="42">
        <f>S183*S188-W224</f>
        <v>10.599489170865318</v>
      </c>
      <c r="Q217" s="42"/>
      <c r="R217" s="3"/>
      <c r="T217" s="42">
        <f>+S208</f>
        <v>4.9289583532420806</v>
      </c>
      <c r="U217" s="42"/>
      <c r="V217" s="3"/>
      <c r="W217" s="42">
        <f>Z183*Z188-AD224</f>
        <v>12.051657196445252</v>
      </c>
      <c r="X217" s="42"/>
      <c r="Y217" s="3"/>
      <c r="Z217" s="3"/>
      <c r="AA217" s="42">
        <f>+Z208</f>
        <v>5.6140608723196159</v>
      </c>
      <c r="AB217" s="42"/>
      <c r="AD217" s="42">
        <f>AG183*AG188-AK224</f>
        <v>6.1672564067942997</v>
      </c>
      <c r="AE217" s="42"/>
      <c r="AF217" s="3"/>
      <c r="AG217" s="3"/>
      <c r="AH217" s="42">
        <f>+AG208</f>
        <v>-0.24469429659781561</v>
      </c>
      <c r="AI217" s="42"/>
      <c r="AJ217" s="3"/>
      <c r="AK217" s="42">
        <f>AN183*AN188-AR224</f>
        <v>9.6942828476726</v>
      </c>
      <c r="AL217" s="42"/>
      <c r="AM217" s="3"/>
      <c r="AN217" s="3"/>
      <c r="AO217" s="42">
        <f>+AN208</f>
        <v>7.0134652961991364</v>
      </c>
      <c r="AP217" s="42"/>
      <c r="AQ217" s="3"/>
      <c r="AR217" s="3"/>
      <c r="AS217" s="3"/>
      <c r="AT217" s="3"/>
      <c r="AU217" s="3"/>
      <c r="AW217" s="3"/>
      <c r="AX217" s="3"/>
      <c r="AY217" s="3"/>
      <c r="AZ217" s="5"/>
    </row>
    <row r="218" spans="2:52" x14ac:dyDescent="0.25">
      <c r="B218" s="2"/>
      <c r="C218" s="3"/>
      <c r="D218" s="3"/>
      <c r="E218" s="3"/>
      <c r="F218" s="16"/>
      <c r="G218" s="16"/>
      <c r="H218" s="3"/>
      <c r="I218" s="3"/>
      <c r="J218" s="3"/>
      <c r="K218" s="3"/>
      <c r="L218" s="3"/>
      <c r="M218" s="16"/>
      <c r="N218" s="16"/>
      <c r="O218" s="3"/>
      <c r="P218" s="3"/>
      <c r="Q218" s="3"/>
      <c r="R218" s="3"/>
      <c r="T218" s="3"/>
      <c r="U218" s="3"/>
      <c r="V218" s="3"/>
      <c r="W218" s="3"/>
      <c r="X218" s="3"/>
      <c r="Y218" s="3"/>
      <c r="Z218" s="3"/>
      <c r="AB218" s="3"/>
      <c r="AD218" s="3"/>
      <c r="AE218" s="3"/>
      <c r="AF218" s="3"/>
      <c r="AG218" s="3"/>
      <c r="AI218" s="3"/>
      <c r="AJ218" s="3"/>
      <c r="AK218" s="3"/>
      <c r="AL218" s="3"/>
      <c r="AM218" s="3"/>
      <c r="AN218" s="3"/>
      <c r="AP218" s="3"/>
      <c r="AQ218" s="3"/>
      <c r="AR218" s="3"/>
      <c r="AS218" s="3"/>
      <c r="AT218" s="3"/>
      <c r="AU218" s="3"/>
      <c r="AW218" s="3"/>
      <c r="AX218" s="3"/>
      <c r="AY218" s="3"/>
      <c r="AZ218" s="5"/>
    </row>
    <row r="219" spans="2:52" x14ac:dyDescent="0.25">
      <c r="B219" s="2"/>
      <c r="C219" s="29" t="s">
        <v>19</v>
      </c>
      <c r="D219" s="3"/>
      <c r="E219" s="3"/>
      <c r="F219" s="16"/>
      <c r="G219" s="16"/>
      <c r="H219" s="3"/>
      <c r="I219" s="3"/>
      <c r="J219" s="29" t="s">
        <v>19</v>
      </c>
      <c r="K219" s="3"/>
      <c r="L219" s="3"/>
      <c r="M219" s="16"/>
      <c r="N219" s="16"/>
      <c r="O219" s="3"/>
      <c r="P219" s="3"/>
      <c r="Q219" s="29" t="s">
        <v>19</v>
      </c>
      <c r="R219" s="3"/>
      <c r="T219" s="3"/>
      <c r="U219" s="3"/>
      <c r="V219" s="3"/>
      <c r="W219" s="3"/>
      <c r="X219" s="29" t="s">
        <v>19</v>
      </c>
      <c r="Y219" s="3"/>
      <c r="Z219" s="3"/>
      <c r="AB219" s="3"/>
      <c r="AD219" s="3"/>
      <c r="AE219" s="29" t="s">
        <v>19</v>
      </c>
      <c r="AF219" s="3"/>
      <c r="AG219" s="3"/>
      <c r="AI219" s="3"/>
      <c r="AJ219" s="3"/>
      <c r="AK219" s="3"/>
      <c r="AL219" s="29" t="s">
        <v>19</v>
      </c>
      <c r="AM219" s="3"/>
      <c r="AN219" s="3"/>
      <c r="AP219" s="3"/>
      <c r="AQ219" s="3"/>
      <c r="AR219" s="3"/>
      <c r="AS219" s="3"/>
      <c r="AT219" s="3"/>
      <c r="AU219" s="3"/>
      <c r="AW219" s="3"/>
      <c r="AX219" s="3"/>
      <c r="AY219" s="3"/>
      <c r="AZ219" s="5"/>
    </row>
    <row r="220" spans="2:52" ht="12" thickBot="1" x14ac:dyDescent="0.3">
      <c r="B220" s="2"/>
      <c r="C220" s="14"/>
      <c r="D220" s="14"/>
      <c r="E220" s="14"/>
      <c r="F220" s="17"/>
      <c r="G220" s="17"/>
      <c r="H220" s="14"/>
      <c r="I220" s="14"/>
      <c r="J220" s="14"/>
      <c r="K220" s="14"/>
      <c r="L220" s="14"/>
      <c r="M220" s="17"/>
      <c r="N220" s="17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3"/>
      <c r="AT220" s="3"/>
      <c r="AU220" s="3"/>
      <c r="AW220" s="3"/>
      <c r="AX220" s="3"/>
      <c r="AY220" s="3"/>
      <c r="AZ220" s="5"/>
    </row>
    <row r="221" spans="2:52" x14ac:dyDescent="0.25">
      <c r="B221" s="2"/>
      <c r="C221" s="3"/>
      <c r="D221" s="3"/>
      <c r="E221" s="3"/>
      <c r="F221" s="16"/>
      <c r="G221" s="16"/>
      <c r="H221" s="3"/>
      <c r="I221" s="3"/>
      <c r="J221" s="3"/>
      <c r="K221" s="3"/>
      <c r="L221" s="3"/>
      <c r="M221" s="16"/>
      <c r="N221" s="16"/>
      <c r="O221" s="3"/>
      <c r="P221" s="3"/>
      <c r="Q221" s="3"/>
      <c r="R221" s="3"/>
      <c r="T221" s="3"/>
      <c r="U221" s="3"/>
      <c r="V221" s="3"/>
      <c r="W221" s="3"/>
      <c r="X221" s="3"/>
      <c r="Y221" s="3"/>
      <c r="Z221" s="3"/>
      <c r="AB221" s="3"/>
      <c r="AD221" s="3"/>
      <c r="AE221" s="3"/>
      <c r="AF221" s="3"/>
      <c r="AG221" s="3"/>
      <c r="AI221" s="3"/>
      <c r="AJ221" s="3"/>
      <c r="AK221" s="3"/>
      <c r="AL221" s="3"/>
      <c r="AM221" s="3"/>
      <c r="AN221" s="3"/>
      <c r="AP221" s="3"/>
      <c r="AQ221" s="3"/>
      <c r="AR221" s="3"/>
      <c r="AS221" s="3"/>
      <c r="AT221" s="3" t="s">
        <v>17</v>
      </c>
      <c r="AU221" s="3"/>
      <c r="AW221" s="3"/>
      <c r="AX221" s="3"/>
      <c r="AY221" s="3"/>
      <c r="AZ221" s="5"/>
    </row>
    <row r="222" spans="2:52" x14ac:dyDescent="0.25">
      <c r="B222" s="2"/>
      <c r="G222" s="16"/>
      <c r="H222" s="3"/>
      <c r="I222" s="3" t="s">
        <v>20</v>
      </c>
      <c r="J222" s="3"/>
      <c r="K222" s="3"/>
      <c r="L222" s="3"/>
      <c r="M222" s="16"/>
      <c r="N222" s="16"/>
      <c r="O222" s="3"/>
      <c r="P222" s="3" t="s">
        <v>20</v>
      </c>
      <c r="Q222" s="3"/>
      <c r="R222" s="3"/>
      <c r="S222" s="3"/>
      <c r="T222" s="3"/>
      <c r="U222" s="3"/>
      <c r="V222" s="3"/>
      <c r="W222" s="3" t="s">
        <v>20</v>
      </c>
      <c r="X222" s="3"/>
      <c r="Y222" s="3"/>
      <c r="Z222" s="3"/>
      <c r="AA222" s="3"/>
      <c r="AB222" s="3"/>
      <c r="AC222" s="3"/>
      <c r="AD222" s="3" t="s">
        <v>20</v>
      </c>
      <c r="AE222" s="3"/>
      <c r="AF222" s="3"/>
      <c r="AG222" s="3"/>
      <c r="AH222" s="3"/>
      <c r="AI222" s="3"/>
      <c r="AJ222" s="3"/>
      <c r="AK222" s="3" t="s">
        <v>20</v>
      </c>
      <c r="AL222" s="3"/>
      <c r="AM222" s="3"/>
      <c r="AN222" s="3"/>
      <c r="AO222" s="3"/>
      <c r="AP222" s="3"/>
      <c r="AQ222" s="3"/>
      <c r="AR222" s="3" t="s">
        <v>20</v>
      </c>
      <c r="AS222" s="3"/>
      <c r="AT222" s="3"/>
      <c r="AU222" s="3"/>
      <c r="AV222" s="3"/>
      <c r="AW222" s="3"/>
      <c r="AX222" s="3"/>
      <c r="AY222" s="3"/>
      <c r="AZ222" s="5"/>
    </row>
    <row r="223" spans="2:52" x14ac:dyDescent="0.25">
      <c r="B223" s="2"/>
      <c r="G223" s="16"/>
      <c r="H223" s="3"/>
      <c r="I223" s="3"/>
      <c r="J223" s="3"/>
      <c r="K223" s="3"/>
      <c r="L223" s="3"/>
      <c r="M223" s="16"/>
      <c r="N223" s="16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5"/>
    </row>
    <row r="224" spans="2:52" x14ac:dyDescent="0.25">
      <c r="B224" s="2"/>
      <c r="C224" s="3"/>
      <c r="D224" s="3"/>
      <c r="E224" s="3"/>
      <c r="F224" s="16"/>
      <c r="G224" s="16"/>
      <c r="H224" s="3"/>
      <c r="I224" s="42">
        <f>(0.5*E183*E188^2+(-H208)-C208)/E188</f>
        <v>5.8946523149232188</v>
      </c>
      <c r="J224" s="42"/>
      <c r="K224" s="3"/>
      <c r="L224" s="3"/>
      <c r="M224" s="16"/>
      <c r="N224" s="16"/>
      <c r="O224" s="3"/>
      <c r="P224" s="42">
        <f>(0.5*L183*L188^2+(-O208)-J208)/L188</f>
        <v>12.424997599174095</v>
      </c>
      <c r="Q224" s="42"/>
      <c r="R224" s="3"/>
      <c r="S224" s="3"/>
      <c r="T224" s="3"/>
      <c r="U224" s="3"/>
      <c r="V224" s="3"/>
      <c r="W224" s="42">
        <f>(0.5*S183*S188^2+(-V208)-Q208)/S188</f>
        <v>10.400510829134682</v>
      </c>
      <c r="X224" s="42"/>
      <c r="Y224" s="3"/>
      <c r="Z224" s="3"/>
      <c r="AA224" s="3"/>
      <c r="AB224" s="3"/>
      <c r="AC224" s="3"/>
      <c r="AD224" s="42">
        <f>(0.5*Z183*Z188^2+(-AC208)-X208)/Z188</f>
        <v>9.7733428035547476</v>
      </c>
      <c r="AE224" s="42"/>
      <c r="AF224" s="3"/>
      <c r="AG224" s="3"/>
      <c r="AH224" s="3"/>
      <c r="AI224" s="3"/>
      <c r="AJ224" s="3"/>
      <c r="AK224" s="42">
        <f>(0.5*AG183*AG188^2+(-AJ208)-AE208)/AG188</f>
        <v>8.5927435932057001</v>
      </c>
      <c r="AL224" s="42"/>
      <c r="AM224" s="3"/>
      <c r="AN224" s="3"/>
      <c r="AO224" s="3"/>
      <c r="AP224" s="3"/>
      <c r="AQ224" s="3"/>
      <c r="AR224" s="42">
        <f>(0.5*AN183*AN188^2+(-AQ208)-AL208)/AN188</f>
        <v>6.3227171523273995</v>
      </c>
      <c r="AS224" s="42"/>
      <c r="AT224" s="3"/>
      <c r="AU224" s="3"/>
      <c r="AV224" s="3"/>
      <c r="AW224" s="3"/>
      <c r="AX224" s="3"/>
      <c r="AY224" s="3"/>
      <c r="AZ224" s="5"/>
    </row>
    <row r="225" spans="2:52" x14ac:dyDescent="0.25">
      <c r="B225" s="2"/>
      <c r="C225" s="3"/>
      <c r="D225" s="42">
        <f>+F209</f>
        <v>1.5526738425383906</v>
      </c>
      <c r="E225" s="42"/>
      <c r="F225" s="19"/>
      <c r="G225" s="16"/>
      <c r="H225" s="3"/>
      <c r="I225" s="3"/>
      <c r="J225" s="3"/>
      <c r="K225" s="42">
        <f>+M209</f>
        <v>2.3388894224057566</v>
      </c>
      <c r="L225" s="42"/>
      <c r="M225" s="19"/>
      <c r="N225" s="16"/>
      <c r="O225" s="3"/>
      <c r="P225" s="3"/>
      <c r="Q225" s="3"/>
      <c r="R225" s="42">
        <f>+T209</f>
        <v>3.0284254773900909</v>
      </c>
      <c r="S225" s="42"/>
      <c r="T225" s="19"/>
      <c r="U225" s="3"/>
      <c r="V225" s="3"/>
      <c r="W225" s="3"/>
      <c r="X225" s="3"/>
      <c r="Y225" s="42">
        <f>+AA209</f>
        <v>2.6781460436545004</v>
      </c>
      <c r="Z225" s="42"/>
      <c r="AA225" s="19"/>
      <c r="AB225" s="3"/>
      <c r="AC225" s="3"/>
      <c r="AD225" s="3"/>
      <c r="AE225" s="3"/>
      <c r="AF225" s="42">
        <f>+AH209</f>
        <v>1.5418141016985749</v>
      </c>
      <c r="AG225" s="42"/>
      <c r="AH225" s="19"/>
      <c r="AI225" s="3"/>
      <c r="AJ225" s="3"/>
      <c r="AK225" s="3"/>
      <c r="AL225" s="3"/>
      <c r="AM225" s="42">
        <f>+AO209</f>
        <v>3.4015027535693334</v>
      </c>
      <c r="AN225" s="42"/>
      <c r="AO225" s="19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5"/>
    </row>
    <row r="226" spans="2:52" ht="12" thickBot="1" x14ac:dyDescent="0.3">
      <c r="B226" s="24"/>
      <c r="C226" s="14"/>
      <c r="D226" s="14"/>
      <c r="E226" s="14"/>
      <c r="F226" s="17"/>
      <c r="G226" s="17"/>
      <c r="H226" s="14"/>
      <c r="I226" s="14"/>
      <c r="J226" s="14"/>
      <c r="K226" s="14"/>
      <c r="L226" s="14"/>
      <c r="M226" s="17"/>
      <c r="N226" s="17"/>
      <c r="O226" s="14"/>
      <c r="P226" s="14"/>
      <c r="Q226" s="14"/>
      <c r="R226" s="14"/>
      <c r="S226" s="14"/>
      <c r="T226" s="17"/>
      <c r="U226" s="14"/>
      <c r="V226" s="14"/>
      <c r="W226" s="14"/>
      <c r="X226" s="14"/>
      <c r="Y226" s="14"/>
      <c r="Z226" s="14"/>
      <c r="AA226" s="17"/>
      <c r="AB226" s="14"/>
      <c r="AC226" s="14"/>
      <c r="AD226" s="14"/>
      <c r="AE226" s="14"/>
      <c r="AF226" s="14"/>
      <c r="AG226" s="14"/>
      <c r="AH226" s="17"/>
      <c r="AI226" s="14"/>
      <c r="AJ226" s="14"/>
      <c r="AK226" s="14"/>
      <c r="AL226" s="14"/>
      <c r="AM226" s="14"/>
      <c r="AN226" s="14"/>
      <c r="AO226" s="17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25"/>
    </row>
  </sheetData>
  <sheetProtection algorithmName="SHA-512" hashValue="XNsMk9a05SuDPBZ60i5P5aUZgiEM47JChqFHU2i9PchA6creOKco5Eeqna2pK+CuIQOVGy7KD6y4gEMfqPx95A==" saltValue="W13R4aXGQj8yXJKKRzuBtw==" spinCount="100000" sheet="1" objects="1" scenarios="1"/>
  <mergeCells count="715">
    <mergeCell ref="AK214:AL214"/>
    <mergeCell ref="I120:J120"/>
    <mergeCell ref="P120:Q120"/>
    <mergeCell ref="W120:X120"/>
    <mergeCell ref="I167:J167"/>
    <mergeCell ref="P167:Q167"/>
    <mergeCell ref="W167:X167"/>
    <mergeCell ref="AD167:AE167"/>
    <mergeCell ref="I214:J214"/>
    <mergeCell ref="P214:Q214"/>
    <mergeCell ref="W214:X214"/>
    <mergeCell ref="AD214:AE214"/>
    <mergeCell ref="AH162:AI162"/>
    <mergeCell ref="Z160:AB160"/>
    <mergeCell ref="AJ160:AK160"/>
    <mergeCell ref="X161:Y161"/>
    <mergeCell ref="Z161:AB161"/>
    <mergeCell ref="AJ161:AK161"/>
    <mergeCell ref="AC160:AD160"/>
    <mergeCell ref="AE160:AF160"/>
    <mergeCell ref="AG160:AI160"/>
    <mergeCell ref="AC161:AD161"/>
    <mergeCell ref="AE161:AF161"/>
    <mergeCell ref="AG161:AI161"/>
    <mergeCell ref="F162:G162"/>
    <mergeCell ref="M162:N162"/>
    <mergeCell ref="T162:U162"/>
    <mergeCell ref="AA162:AB162"/>
    <mergeCell ref="AG136:AH136"/>
    <mergeCell ref="AG139:AH139"/>
    <mergeCell ref="AG141:AH141"/>
    <mergeCell ref="AC147:AD147"/>
    <mergeCell ref="AE147:AF147"/>
    <mergeCell ref="AC149:AD149"/>
    <mergeCell ref="AE149:AF149"/>
    <mergeCell ref="AC150:AD150"/>
    <mergeCell ref="AE150:AF150"/>
    <mergeCell ref="AC151:AD151"/>
    <mergeCell ref="AE151:AF151"/>
    <mergeCell ref="X151:Y151"/>
    <mergeCell ref="AC152:AD152"/>
    <mergeCell ref="AE152:AF152"/>
    <mergeCell ref="AC153:AD153"/>
    <mergeCell ref="AE153:AF153"/>
    <mergeCell ref="X153:Y153"/>
    <mergeCell ref="AC154:AD154"/>
    <mergeCell ref="AE154:AF154"/>
    <mergeCell ref="X160:Y160"/>
    <mergeCell ref="S160:U160"/>
    <mergeCell ref="V160:W160"/>
    <mergeCell ref="C161:D161"/>
    <mergeCell ref="E161:G161"/>
    <mergeCell ref="H161:I161"/>
    <mergeCell ref="J161:K161"/>
    <mergeCell ref="L161:N161"/>
    <mergeCell ref="O161:P161"/>
    <mergeCell ref="Q161:R161"/>
    <mergeCell ref="S161:U161"/>
    <mergeCell ref="V161:W161"/>
    <mergeCell ref="O159:P159"/>
    <mergeCell ref="Q159:R159"/>
    <mergeCell ref="C160:D160"/>
    <mergeCell ref="E160:G160"/>
    <mergeCell ref="H160:I160"/>
    <mergeCell ref="J160:K160"/>
    <mergeCell ref="L160:N160"/>
    <mergeCell ref="O160:P160"/>
    <mergeCell ref="Q160:R160"/>
    <mergeCell ref="X157:Y157"/>
    <mergeCell ref="AC156:AD156"/>
    <mergeCell ref="AE156:AF156"/>
    <mergeCell ref="AC157:AD157"/>
    <mergeCell ref="AE157:AF157"/>
    <mergeCell ref="C158:D158"/>
    <mergeCell ref="H158:I158"/>
    <mergeCell ref="J158:K158"/>
    <mergeCell ref="O158:P158"/>
    <mergeCell ref="Q158:R158"/>
    <mergeCell ref="V158:W158"/>
    <mergeCell ref="X158:Y158"/>
    <mergeCell ref="X154:Y154"/>
    <mergeCell ref="C155:D155"/>
    <mergeCell ref="H155:I155"/>
    <mergeCell ref="J155:K155"/>
    <mergeCell ref="O155:P155"/>
    <mergeCell ref="Q155:R155"/>
    <mergeCell ref="V155:W155"/>
    <mergeCell ref="AJ159:AK159"/>
    <mergeCell ref="AC158:AD158"/>
    <mergeCell ref="AE158:AF158"/>
    <mergeCell ref="AC159:AD159"/>
    <mergeCell ref="AE159:AF159"/>
    <mergeCell ref="C156:D156"/>
    <mergeCell ref="H156:I156"/>
    <mergeCell ref="J156:K156"/>
    <mergeCell ref="O156:P156"/>
    <mergeCell ref="Q156:R156"/>
    <mergeCell ref="V156:W156"/>
    <mergeCell ref="X156:Y156"/>
    <mergeCell ref="J157:K157"/>
    <mergeCell ref="O157:P157"/>
    <mergeCell ref="Q157:R157"/>
    <mergeCell ref="V157:W157"/>
    <mergeCell ref="AJ157:AK157"/>
    <mergeCell ref="AC155:AD155"/>
    <mergeCell ref="AJ155:AK155"/>
    <mergeCell ref="AE155:AF155"/>
    <mergeCell ref="X155:Y155"/>
    <mergeCell ref="C152:D152"/>
    <mergeCell ref="H152:I152"/>
    <mergeCell ref="J152:K152"/>
    <mergeCell ref="O152:P152"/>
    <mergeCell ref="Q152:R152"/>
    <mergeCell ref="V152:W152"/>
    <mergeCell ref="X152:Y152"/>
    <mergeCell ref="C153:D153"/>
    <mergeCell ref="H153:I153"/>
    <mergeCell ref="J153:K153"/>
    <mergeCell ref="O153:P153"/>
    <mergeCell ref="Q153:R153"/>
    <mergeCell ref="V153:W153"/>
    <mergeCell ref="AJ153:AK153"/>
    <mergeCell ref="C154:D154"/>
    <mergeCell ref="H154:I154"/>
    <mergeCell ref="J154:K154"/>
    <mergeCell ref="O154:P154"/>
    <mergeCell ref="Q154:R154"/>
    <mergeCell ref="V154:W154"/>
    <mergeCell ref="H150:I150"/>
    <mergeCell ref="J150:K150"/>
    <mergeCell ref="O150:P150"/>
    <mergeCell ref="Q150:R150"/>
    <mergeCell ref="V150:W150"/>
    <mergeCell ref="X150:Y150"/>
    <mergeCell ref="AJ151:AK151"/>
    <mergeCell ref="C151:D151"/>
    <mergeCell ref="H151:I151"/>
    <mergeCell ref="J151:K151"/>
    <mergeCell ref="O151:P151"/>
    <mergeCell ref="Q151:R151"/>
    <mergeCell ref="V151:W151"/>
    <mergeCell ref="AJ147:AK147"/>
    <mergeCell ref="C149:D149"/>
    <mergeCell ref="H149:I149"/>
    <mergeCell ref="J149:K149"/>
    <mergeCell ref="O149:P149"/>
    <mergeCell ref="Q149:R149"/>
    <mergeCell ref="V149:W149"/>
    <mergeCell ref="X149:Y149"/>
    <mergeCell ref="AJ149:AK149"/>
    <mergeCell ref="Z136:AA136"/>
    <mergeCell ref="E139:F139"/>
    <mergeCell ref="L139:M139"/>
    <mergeCell ref="S139:T139"/>
    <mergeCell ref="Z139:AA139"/>
    <mergeCell ref="B134:AS134"/>
    <mergeCell ref="E141:F141"/>
    <mergeCell ref="L141:M141"/>
    <mergeCell ref="S141:T141"/>
    <mergeCell ref="Z141:AA141"/>
    <mergeCell ref="F68:G68"/>
    <mergeCell ref="M68:N68"/>
    <mergeCell ref="T68:U68"/>
    <mergeCell ref="O66:P66"/>
    <mergeCell ref="V67:W67"/>
    <mergeCell ref="S67:U67"/>
    <mergeCell ref="C66:D66"/>
    <mergeCell ref="E66:G66"/>
    <mergeCell ref="H66:I66"/>
    <mergeCell ref="L66:N66"/>
    <mergeCell ref="J66:K66"/>
    <mergeCell ref="C67:D67"/>
    <mergeCell ref="H67:I67"/>
    <mergeCell ref="J67:K67"/>
    <mergeCell ref="O67:P67"/>
    <mergeCell ref="Q67:R67"/>
    <mergeCell ref="E67:G67"/>
    <mergeCell ref="L67:N67"/>
    <mergeCell ref="B40:AE40"/>
    <mergeCell ref="Q66:R66"/>
    <mergeCell ref="S66:U66"/>
    <mergeCell ref="V66:W66"/>
    <mergeCell ref="O65:P65"/>
    <mergeCell ref="Q65:R65"/>
    <mergeCell ref="V65:W65"/>
    <mergeCell ref="C62:D62"/>
    <mergeCell ref="H62:I62"/>
    <mergeCell ref="J62:K62"/>
    <mergeCell ref="J63:K63"/>
    <mergeCell ref="O63:P63"/>
    <mergeCell ref="Q63:R63"/>
    <mergeCell ref="O62:P62"/>
    <mergeCell ref="V63:W63"/>
    <mergeCell ref="C64:D64"/>
    <mergeCell ref="H64:I64"/>
    <mergeCell ref="J64:K64"/>
    <mergeCell ref="O64:P64"/>
    <mergeCell ref="V61:W61"/>
    <mergeCell ref="C60:D60"/>
    <mergeCell ref="H60:I60"/>
    <mergeCell ref="J60:K60"/>
    <mergeCell ref="O60:P60"/>
    <mergeCell ref="Q60:R60"/>
    <mergeCell ref="V60:W60"/>
    <mergeCell ref="C61:D61"/>
    <mergeCell ref="H61:I61"/>
    <mergeCell ref="J61:K61"/>
    <mergeCell ref="O61:P61"/>
    <mergeCell ref="Q61:R61"/>
    <mergeCell ref="V59:W59"/>
    <mergeCell ref="C58:D58"/>
    <mergeCell ref="H58:I58"/>
    <mergeCell ref="J58:K58"/>
    <mergeCell ref="O58:P58"/>
    <mergeCell ref="Q58:R58"/>
    <mergeCell ref="V58:W58"/>
    <mergeCell ref="C59:D59"/>
    <mergeCell ref="H59:I59"/>
    <mergeCell ref="J59:K59"/>
    <mergeCell ref="O59:P59"/>
    <mergeCell ref="Q59:R59"/>
    <mergeCell ref="C53:D53"/>
    <mergeCell ref="H53:I53"/>
    <mergeCell ref="J53:K53"/>
    <mergeCell ref="O53:P53"/>
    <mergeCell ref="Q53:R53"/>
    <mergeCell ref="Q55:R55"/>
    <mergeCell ref="V57:W57"/>
    <mergeCell ref="V55:W55"/>
    <mergeCell ref="Q56:R56"/>
    <mergeCell ref="V56:W56"/>
    <mergeCell ref="C55:D55"/>
    <mergeCell ref="C56:D56"/>
    <mergeCell ref="H56:I56"/>
    <mergeCell ref="J56:K56"/>
    <mergeCell ref="O56:P56"/>
    <mergeCell ref="H55:I55"/>
    <mergeCell ref="J55:K55"/>
    <mergeCell ref="O55:P55"/>
    <mergeCell ref="C57:D57"/>
    <mergeCell ref="H57:I57"/>
    <mergeCell ref="J57:K57"/>
    <mergeCell ref="O57:P57"/>
    <mergeCell ref="Q57:R57"/>
    <mergeCell ref="V53:W53"/>
    <mergeCell ref="E45:F45"/>
    <mergeCell ref="L45:M45"/>
    <mergeCell ref="S45:T45"/>
    <mergeCell ref="E42:F42"/>
    <mergeCell ref="L42:M42"/>
    <mergeCell ref="S42:T42"/>
    <mergeCell ref="E47:F47"/>
    <mergeCell ref="L47:M47"/>
    <mergeCell ref="S47:T47"/>
    <mergeCell ref="E89:F89"/>
    <mergeCell ref="L89:M89"/>
    <mergeCell ref="S89:T89"/>
    <mergeCell ref="E92:F92"/>
    <mergeCell ref="L92:M92"/>
    <mergeCell ref="S92:T92"/>
    <mergeCell ref="Z89:AA89"/>
    <mergeCell ref="Z92:AA92"/>
    <mergeCell ref="B87:AL87"/>
    <mergeCell ref="C102:D102"/>
    <mergeCell ref="H102:I102"/>
    <mergeCell ref="J102:K102"/>
    <mergeCell ref="O102:P102"/>
    <mergeCell ref="Q102:R102"/>
    <mergeCell ref="AC102:AD102"/>
    <mergeCell ref="E94:F94"/>
    <mergeCell ref="L94:M94"/>
    <mergeCell ref="S94:T94"/>
    <mergeCell ref="C100:D100"/>
    <mergeCell ref="H100:I100"/>
    <mergeCell ref="J100:K100"/>
    <mergeCell ref="O100:P100"/>
    <mergeCell ref="Q100:R100"/>
    <mergeCell ref="Z94:AA94"/>
    <mergeCell ref="V100:W100"/>
    <mergeCell ref="X100:Y100"/>
    <mergeCell ref="V102:W102"/>
    <mergeCell ref="X102:Y102"/>
    <mergeCell ref="AC100:AD100"/>
    <mergeCell ref="O104:P104"/>
    <mergeCell ref="Q104:R104"/>
    <mergeCell ref="AC104:AD104"/>
    <mergeCell ref="V103:W103"/>
    <mergeCell ref="X103:Y103"/>
    <mergeCell ref="V104:W104"/>
    <mergeCell ref="C103:D103"/>
    <mergeCell ref="H103:I103"/>
    <mergeCell ref="J103:K103"/>
    <mergeCell ref="O103:P103"/>
    <mergeCell ref="Q103:R103"/>
    <mergeCell ref="AC103:AD103"/>
    <mergeCell ref="AC106:AD106"/>
    <mergeCell ref="V105:W105"/>
    <mergeCell ref="X105:Y105"/>
    <mergeCell ref="V106:W106"/>
    <mergeCell ref="C105:D105"/>
    <mergeCell ref="H105:I105"/>
    <mergeCell ref="J105:K105"/>
    <mergeCell ref="O105:P105"/>
    <mergeCell ref="Q105:R105"/>
    <mergeCell ref="AC105:AD105"/>
    <mergeCell ref="AC109:AD109"/>
    <mergeCell ref="AC110:AD110"/>
    <mergeCell ref="C108:D108"/>
    <mergeCell ref="H108:I108"/>
    <mergeCell ref="J108:K108"/>
    <mergeCell ref="O108:P108"/>
    <mergeCell ref="Q108:R108"/>
    <mergeCell ref="AC108:AD108"/>
    <mergeCell ref="V107:W107"/>
    <mergeCell ref="X107:Y107"/>
    <mergeCell ref="V108:W108"/>
    <mergeCell ref="C107:D107"/>
    <mergeCell ref="H107:I107"/>
    <mergeCell ref="J107:K107"/>
    <mergeCell ref="O107:P107"/>
    <mergeCell ref="Q107:R107"/>
    <mergeCell ref="AC107:AD107"/>
    <mergeCell ref="AC113:AD113"/>
    <mergeCell ref="V113:W113"/>
    <mergeCell ref="X113:Y113"/>
    <mergeCell ref="Z113:AB113"/>
    <mergeCell ref="O114:P114"/>
    <mergeCell ref="Q114:R114"/>
    <mergeCell ref="S114:U114"/>
    <mergeCell ref="AC114:AD114"/>
    <mergeCell ref="C111:D111"/>
    <mergeCell ref="H111:I111"/>
    <mergeCell ref="J111:K111"/>
    <mergeCell ref="O111:P111"/>
    <mergeCell ref="V111:W111"/>
    <mergeCell ref="X111:Y111"/>
    <mergeCell ref="AC111:AD111"/>
    <mergeCell ref="Q111:R111"/>
    <mergeCell ref="B2:X2"/>
    <mergeCell ref="E4:F4"/>
    <mergeCell ref="L4:M4"/>
    <mergeCell ref="E7:F7"/>
    <mergeCell ref="L7:M7"/>
    <mergeCell ref="E9:F9"/>
    <mergeCell ref="L9:M9"/>
    <mergeCell ref="F115:G115"/>
    <mergeCell ref="M115:N115"/>
    <mergeCell ref="T115:U115"/>
    <mergeCell ref="V114:W114"/>
    <mergeCell ref="X114:Y114"/>
    <mergeCell ref="V109:W109"/>
    <mergeCell ref="X109:Y109"/>
    <mergeCell ref="Q109:R109"/>
    <mergeCell ref="V110:W110"/>
    <mergeCell ref="Q110:R110"/>
    <mergeCell ref="C114:D114"/>
    <mergeCell ref="E114:G114"/>
    <mergeCell ref="H114:I114"/>
    <mergeCell ref="J114:K114"/>
    <mergeCell ref="L114:N114"/>
    <mergeCell ref="O112:P112"/>
    <mergeCell ref="Q112:R112"/>
    <mergeCell ref="C18:D18"/>
    <mergeCell ref="H18:I18"/>
    <mergeCell ref="J18:K18"/>
    <mergeCell ref="O18:P18"/>
    <mergeCell ref="C15:D15"/>
    <mergeCell ref="H15:I15"/>
    <mergeCell ref="J15:K15"/>
    <mergeCell ref="O15:P15"/>
    <mergeCell ref="C17:D17"/>
    <mergeCell ref="H17:I17"/>
    <mergeCell ref="J17:K17"/>
    <mergeCell ref="O17:P17"/>
    <mergeCell ref="C20:D20"/>
    <mergeCell ref="E20:G20"/>
    <mergeCell ref="H20:I20"/>
    <mergeCell ref="J20:K20"/>
    <mergeCell ref="L20:N20"/>
    <mergeCell ref="O20:P20"/>
    <mergeCell ref="C19:D19"/>
    <mergeCell ref="E19:G19"/>
    <mergeCell ref="H19:I19"/>
    <mergeCell ref="J19:K19"/>
    <mergeCell ref="L19:N19"/>
    <mergeCell ref="O19:P19"/>
    <mergeCell ref="E188:F188"/>
    <mergeCell ref="L188:M188"/>
    <mergeCell ref="S188:T188"/>
    <mergeCell ref="Z188:AA188"/>
    <mergeCell ref="AN188:AO188"/>
    <mergeCell ref="C194:D194"/>
    <mergeCell ref="H194:I194"/>
    <mergeCell ref="J194:K194"/>
    <mergeCell ref="O194:P194"/>
    <mergeCell ref="Q194:R194"/>
    <mergeCell ref="F21:G21"/>
    <mergeCell ref="M21:N21"/>
    <mergeCell ref="B181:AZ181"/>
    <mergeCell ref="E183:F183"/>
    <mergeCell ref="L183:M183"/>
    <mergeCell ref="S183:T183"/>
    <mergeCell ref="Z183:AA183"/>
    <mergeCell ref="AN183:AO183"/>
    <mergeCell ref="E186:F186"/>
    <mergeCell ref="L186:M186"/>
    <mergeCell ref="S186:T186"/>
    <mergeCell ref="Z186:AA186"/>
    <mergeCell ref="AN186:AO186"/>
    <mergeCell ref="Z114:AB114"/>
    <mergeCell ref="AA115:AB115"/>
    <mergeCell ref="AC112:AD112"/>
    <mergeCell ref="C113:D113"/>
    <mergeCell ref="E113:G113"/>
    <mergeCell ref="H113:I113"/>
    <mergeCell ref="J113:K113"/>
    <mergeCell ref="L113:N113"/>
    <mergeCell ref="O113:P113"/>
    <mergeCell ref="Q113:R113"/>
    <mergeCell ref="S113:U113"/>
    <mergeCell ref="AQ194:AR194"/>
    <mergeCell ref="C196:D196"/>
    <mergeCell ref="H196:I196"/>
    <mergeCell ref="J196:K196"/>
    <mergeCell ref="O196:P196"/>
    <mergeCell ref="Q196:R196"/>
    <mergeCell ref="V196:W196"/>
    <mergeCell ref="X196:Y196"/>
    <mergeCell ref="AC196:AD196"/>
    <mergeCell ref="AL196:AM196"/>
    <mergeCell ref="AQ196:AR196"/>
    <mergeCell ref="J197:K197"/>
    <mergeCell ref="O197:P197"/>
    <mergeCell ref="Q197:R197"/>
    <mergeCell ref="V197:W197"/>
    <mergeCell ref="X197:Y197"/>
    <mergeCell ref="AC197:AD197"/>
    <mergeCell ref="AL197:AM197"/>
    <mergeCell ref="V194:W194"/>
    <mergeCell ref="X194:Y194"/>
    <mergeCell ref="AC194:AD194"/>
    <mergeCell ref="AL194:AM194"/>
    <mergeCell ref="AJ194:AK194"/>
    <mergeCell ref="AJ196:AK196"/>
    <mergeCell ref="AJ197:AK197"/>
    <mergeCell ref="AE197:AF197"/>
    <mergeCell ref="AQ197:AR197"/>
    <mergeCell ref="C199:D199"/>
    <mergeCell ref="H199:I199"/>
    <mergeCell ref="J199:K199"/>
    <mergeCell ref="O199:P199"/>
    <mergeCell ref="Q199:R199"/>
    <mergeCell ref="V199:W199"/>
    <mergeCell ref="X199:Y199"/>
    <mergeCell ref="AC199:AD199"/>
    <mergeCell ref="AL199:AM199"/>
    <mergeCell ref="AE198:AF198"/>
    <mergeCell ref="AJ198:AK198"/>
    <mergeCell ref="AJ199:AK199"/>
    <mergeCell ref="C198:D198"/>
    <mergeCell ref="H198:I198"/>
    <mergeCell ref="J198:K198"/>
    <mergeCell ref="O198:P198"/>
    <mergeCell ref="Q198:R198"/>
    <mergeCell ref="V198:W198"/>
    <mergeCell ref="X198:Y198"/>
    <mergeCell ref="AC198:AD198"/>
    <mergeCell ref="AL198:AM198"/>
    <mergeCell ref="C197:D197"/>
    <mergeCell ref="H197:I197"/>
    <mergeCell ref="AQ199:AR199"/>
    <mergeCell ref="C201:D201"/>
    <mergeCell ref="H201:I201"/>
    <mergeCell ref="J201:K201"/>
    <mergeCell ref="O201:P201"/>
    <mergeCell ref="Q201:R201"/>
    <mergeCell ref="V201:W201"/>
    <mergeCell ref="X201:Y201"/>
    <mergeCell ref="AC201:AD201"/>
    <mergeCell ref="AL201:AM201"/>
    <mergeCell ref="AE199:AF199"/>
    <mergeCell ref="AE200:AF200"/>
    <mergeCell ref="AJ200:AK200"/>
    <mergeCell ref="AJ201:AK201"/>
    <mergeCell ref="AQ201:AR201"/>
    <mergeCell ref="AE201:AF201"/>
    <mergeCell ref="C200:D200"/>
    <mergeCell ref="H200:I200"/>
    <mergeCell ref="J200:K200"/>
    <mergeCell ref="O200:P200"/>
    <mergeCell ref="Q200:R200"/>
    <mergeCell ref="V200:W200"/>
    <mergeCell ref="X200:Y200"/>
    <mergeCell ref="AC200:AD200"/>
    <mergeCell ref="AQ203:AR203"/>
    <mergeCell ref="AE203:AF203"/>
    <mergeCell ref="C202:D202"/>
    <mergeCell ref="H202:I202"/>
    <mergeCell ref="J202:K202"/>
    <mergeCell ref="O202:P202"/>
    <mergeCell ref="Q202:R202"/>
    <mergeCell ref="V202:W202"/>
    <mergeCell ref="X202:Y202"/>
    <mergeCell ref="AC202:AD202"/>
    <mergeCell ref="AL202:AM202"/>
    <mergeCell ref="AQ205:AR205"/>
    <mergeCell ref="AE205:AF205"/>
    <mergeCell ref="C203:D203"/>
    <mergeCell ref="H203:I203"/>
    <mergeCell ref="J203:K203"/>
    <mergeCell ref="O203:P203"/>
    <mergeCell ref="Q203:R203"/>
    <mergeCell ref="V203:W203"/>
    <mergeCell ref="X203:Y203"/>
    <mergeCell ref="AC203:AD203"/>
    <mergeCell ref="AL203:AM203"/>
    <mergeCell ref="J204:K204"/>
    <mergeCell ref="O204:P204"/>
    <mergeCell ref="Q204:R204"/>
    <mergeCell ref="V204:W204"/>
    <mergeCell ref="X204:Y204"/>
    <mergeCell ref="AC204:AD204"/>
    <mergeCell ref="AL204:AM204"/>
    <mergeCell ref="C205:D205"/>
    <mergeCell ref="H205:I205"/>
    <mergeCell ref="J205:K205"/>
    <mergeCell ref="O205:P205"/>
    <mergeCell ref="Q205:R205"/>
    <mergeCell ref="V205:W205"/>
    <mergeCell ref="AQ206:AR206"/>
    <mergeCell ref="C207:D207"/>
    <mergeCell ref="E207:G207"/>
    <mergeCell ref="H207:I207"/>
    <mergeCell ref="J207:K207"/>
    <mergeCell ref="L207:N207"/>
    <mergeCell ref="O207:P207"/>
    <mergeCell ref="Q207:R207"/>
    <mergeCell ref="S207:U207"/>
    <mergeCell ref="V207:W207"/>
    <mergeCell ref="X207:Y207"/>
    <mergeCell ref="Z207:AB207"/>
    <mergeCell ref="AC207:AD207"/>
    <mergeCell ref="AL207:AM207"/>
    <mergeCell ref="AN207:AP207"/>
    <mergeCell ref="AQ207:AR207"/>
    <mergeCell ref="AE206:AF206"/>
    <mergeCell ref="AE207:AF207"/>
    <mergeCell ref="AG207:AI207"/>
    <mergeCell ref="AJ207:AK207"/>
    <mergeCell ref="O206:P206"/>
    <mergeCell ref="Q206:R206"/>
    <mergeCell ref="AC206:AD206"/>
    <mergeCell ref="AL206:AM206"/>
    <mergeCell ref="C208:D208"/>
    <mergeCell ref="E208:G208"/>
    <mergeCell ref="H208:I208"/>
    <mergeCell ref="J208:K208"/>
    <mergeCell ref="L208:N208"/>
    <mergeCell ref="O208:P208"/>
    <mergeCell ref="Q208:R208"/>
    <mergeCell ref="S208:U208"/>
    <mergeCell ref="V208:W208"/>
    <mergeCell ref="AQ208:AR208"/>
    <mergeCell ref="F209:G209"/>
    <mergeCell ref="M209:N209"/>
    <mergeCell ref="T209:U209"/>
    <mergeCell ref="AA209:AB209"/>
    <mergeCell ref="AO209:AP209"/>
    <mergeCell ref="AE208:AF208"/>
    <mergeCell ref="AG208:AI208"/>
    <mergeCell ref="AJ208:AK208"/>
    <mergeCell ref="AH209:AI209"/>
    <mergeCell ref="X208:Y208"/>
    <mergeCell ref="Z208:AB208"/>
    <mergeCell ref="AC208:AD208"/>
    <mergeCell ref="AL208:AM208"/>
    <mergeCell ref="AN208:AP208"/>
    <mergeCell ref="X205:Y205"/>
    <mergeCell ref="AC205:AD205"/>
    <mergeCell ref="AL205:AM205"/>
    <mergeCell ref="AE204:AF204"/>
    <mergeCell ref="AJ204:AK204"/>
    <mergeCell ref="AJ205:AK205"/>
    <mergeCell ref="AE202:AF202"/>
    <mergeCell ref="AJ202:AK202"/>
    <mergeCell ref="AJ203:AK203"/>
    <mergeCell ref="AL200:AM200"/>
    <mergeCell ref="B29:C29"/>
    <mergeCell ref="I36:J36"/>
    <mergeCell ref="E29:F29"/>
    <mergeCell ref="I23:J23"/>
    <mergeCell ref="M29:N29"/>
    <mergeCell ref="I29:J29"/>
    <mergeCell ref="P36:Q36"/>
    <mergeCell ref="D37:E37"/>
    <mergeCell ref="K37:L37"/>
    <mergeCell ref="I26:J26"/>
    <mergeCell ref="I70:J70"/>
    <mergeCell ref="B76:C76"/>
    <mergeCell ref="E76:F76"/>
    <mergeCell ref="I76:J76"/>
    <mergeCell ref="M76:N76"/>
    <mergeCell ref="I83:J83"/>
    <mergeCell ref="P83:Q83"/>
    <mergeCell ref="D84:E84"/>
    <mergeCell ref="K84:L84"/>
    <mergeCell ref="P70:Q70"/>
    <mergeCell ref="I73:J73"/>
    <mergeCell ref="P73:Q73"/>
    <mergeCell ref="T76:U76"/>
    <mergeCell ref="W83:X83"/>
    <mergeCell ref="P76:Q76"/>
    <mergeCell ref="I117:J117"/>
    <mergeCell ref="P117:Q117"/>
    <mergeCell ref="B123:C123"/>
    <mergeCell ref="E123:F123"/>
    <mergeCell ref="I123:J123"/>
    <mergeCell ref="M123:N123"/>
    <mergeCell ref="P123:Q123"/>
    <mergeCell ref="T123:U123"/>
    <mergeCell ref="C109:D109"/>
    <mergeCell ref="H109:I109"/>
    <mergeCell ref="J109:K109"/>
    <mergeCell ref="O109:P109"/>
    <mergeCell ref="J110:K110"/>
    <mergeCell ref="O110:P110"/>
    <mergeCell ref="C106:D106"/>
    <mergeCell ref="H106:I106"/>
    <mergeCell ref="J106:K106"/>
    <mergeCell ref="O106:P106"/>
    <mergeCell ref="Q106:R106"/>
    <mergeCell ref="C104:D104"/>
    <mergeCell ref="H104:I104"/>
    <mergeCell ref="J104:K104"/>
    <mergeCell ref="B170:C170"/>
    <mergeCell ref="E170:F170"/>
    <mergeCell ref="I170:J170"/>
    <mergeCell ref="M170:N170"/>
    <mergeCell ref="P170:Q170"/>
    <mergeCell ref="T170:U170"/>
    <mergeCell ref="W170:X170"/>
    <mergeCell ref="I130:J130"/>
    <mergeCell ref="P130:Q130"/>
    <mergeCell ref="W130:X130"/>
    <mergeCell ref="D131:E131"/>
    <mergeCell ref="K131:L131"/>
    <mergeCell ref="R131:S131"/>
    <mergeCell ref="E136:F136"/>
    <mergeCell ref="L136:M136"/>
    <mergeCell ref="S136:T136"/>
    <mergeCell ref="C147:D147"/>
    <mergeCell ref="H147:I147"/>
    <mergeCell ref="J147:K147"/>
    <mergeCell ref="O147:P147"/>
    <mergeCell ref="Q147:R147"/>
    <mergeCell ref="V147:W147"/>
    <mergeCell ref="X147:Y147"/>
    <mergeCell ref="C150:D150"/>
    <mergeCell ref="B217:C217"/>
    <mergeCell ref="E217:F217"/>
    <mergeCell ref="I217:J217"/>
    <mergeCell ref="M217:N217"/>
    <mergeCell ref="P217:Q217"/>
    <mergeCell ref="T217:U217"/>
    <mergeCell ref="W217:X217"/>
    <mergeCell ref="AA217:AB217"/>
    <mergeCell ref="AD217:AE217"/>
    <mergeCell ref="D225:E225"/>
    <mergeCell ref="K225:L225"/>
    <mergeCell ref="R225:S225"/>
    <mergeCell ref="Y225:Z225"/>
    <mergeCell ref="AH170:AI170"/>
    <mergeCell ref="AD164:AE164"/>
    <mergeCell ref="AD170:AE170"/>
    <mergeCell ref="AK177:AL177"/>
    <mergeCell ref="I211:J211"/>
    <mergeCell ref="P211:Q211"/>
    <mergeCell ref="W211:X211"/>
    <mergeCell ref="AD211:AE211"/>
    <mergeCell ref="AH217:AI217"/>
    <mergeCell ref="AA170:AB170"/>
    <mergeCell ref="I177:J177"/>
    <mergeCell ref="P177:Q177"/>
    <mergeCell ref="W177:X177"/>
    <mergeCell ref="AD177:AE177"/>
    <mergeCell ref="D178:E178"/>
    <mergeCell ref="K178:L178"/>
    <mergeCell ref="R178:S178"/>
    <mergeCell ref="Y178:Z178"/>
    <mergeCell ref="I164:J164"/>
    <mergeCell ref="P164:Q164"/>
    <mergeCell ref="AO217:AP217"/>
    <mergeCell ref="AK217:AL217"/>
    <mergeCell ref="AR224:AS224"/>
    <mergeCell ref="AK211:AL211"/>
    <mergeCell ref="AF225:AG225"/>
    <mergeCell ref="AM225:AN225"/>
    <mergeCell ref="AF178:AG178"/>
    <mergeCell ref="R84:S84"/>
    <mergeCell ref="I224:J224"/>
    <mergeCell ref="P224:Q224"/>
    <mergeCell ref="W224:X224"/>
    <mergeCell ref="AD224:AE224"/>
    <mergeCell ref="AK224:AL224"/>
    <mergeCell ref="W164:X164"/>
    <mergeCell ref="AA123:AB123"/>
    <mergeCell ref="AD130:AE130"/>
    <mergeCell ref="W123:X123"/>
    <mergeCell ref="W117:X117"/>
    <mergeCell ref="Y131:Z131"/>
    <mergeCell ref="AG183:AH183"/>
    <mergeCell ref="AG186:AH186"/>
    <mergeCell ref="AG188:AH188"/>
    <mergeCell ref="AE194:AF194"/>
    <mergeCell ref="AE196:AF19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Gurcan Berberoglu</cp:lastModifiedBy>
  <cp:lastPrinted>2014-08-02T10:29:36Z</cp:lastPrinted>
  <dcterms:created xsi:type="dcterms:W3CDTF">2014-08-02T06:39:05Z</dcterms:created>
  <dcterms:modified xsi:type="dcterms:W3CDTF">2020-11-05T08:56:29Z</dcterms:modified>
</cp:coreProperties>
</file>