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statik_hesaplar\"/>
    </mc:Choice>
  </mc:AlternateContent>
  <xr:revisionPtr revIDLastSave="0" documentId="13_ncr:1_{877E2492-AB15-40A7-93DC-720927FC7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Sheet1!$E$89:$AO$135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7" i="1" l="1"/>
  <c r="L37" i="1"/>
  <c r="Z85" i="1"/>
  <c r="S85" i="1"/>
  <c r="L85" i="1"/>
  <c r="AG133" i="1"/>
  <c r="Z133" i="1"/>
  <c r="S133" i="1"/>
  <c r="L133" i="1"/>
  <c r="AN181" i="1"/>
  <c r="AG181" i="1"/>
  <c r="Z181" i="1"/>
  <c r="S181" i="1"/>
  <c r="L181" i="1"/>
  <c r="AU229" i="1"/>
  <c r="AN229" i="1"/>
  <c r="AG229" i="1"/>
  <c r="Z229" i="1"/>
  <c r="S229" i="1"/>
  <c r="L229" i="1"/>
  <c r="AR214" i="1"/>
  <c r="AQ213" i="1"/>
  <c r="AK214" i="1"/>
  <c r="AJ213" i="1"/>
  <c r="AD214" i="1"/>
  <c r="AC213" i="1"/>
  <c r="W214" i="1"/>
  <c r="V213" i="1"/>
  <c r="P214" i="1"/>
  <c r="O213" i="1"/>
  <c r="I214" i="1"/>
  <c r="H213" i="1"/>
  <c r="AK166" i="1"/>
  <c r="AJ165" i="1"/>
  <c r="AD166" i="1"/>
  <c r="AC165" i="1"/>
  <c r="W166" i="1"/>
  <c r="V165" i="1"/>
  <c r="P166" i="1"/>
  <c r="O165" i="1"/>
  <c r="I166" i="1"/>
  <c r="H165" i="1"/>
  <c r="AD118" i="1"/>
  <c r="AC117" i="1"/>
  <c r="W118" i="1"/>
  <c r="V117" i="1"/>
  <c r="P118" i="1"/>
  <c r="O117" i="1"/>
  <c r="I118" i="1"/>
  <c r="H117" i="1"/>
  <c r="W70" i="1"/>
  <c r="V69" i="1"/>
  <c r="P70" i="1"/>
  <c r="O69" i="1"/>
  <c r="I70" i="1"/>
  <c r="H69" i="1"/>
  <c r="P22" i="1"/>
  <c r="O21" i="1"/>
  <c r="I22" i="1"/>
  <c r="H21" i="1"/>
  <c r="E169" i="1" l="1"/>
  <c r="AU223" i="1" l="1"/>
  <c r="E228" i="1"/>
  <c r="AV200" i="1"/>
  <c r="AV213" i="1" s="1"/>
  <c r="AU217" i="1" s="1"/>
  <c r="AT200" i="1"/>
  <c r="AO201" i="1" s="1"/>
  <c r="F200" i="1"/>
  <c r="K201" i="1" s="1"/>
  <c r="D200" i="1"/>
  <c r="D213" i="1" s="1"/>
  <c r="AN175" i="1"/>
  <c r="E180" i="1"/>
  <c r="AH153" i="1"/>
  <c r="AO152" i="1"/>
  <c r="AO165" i="1" s="1"/>
  <c r="AN169" i="1" s="1"/>
  <c r="AM152" i="1"/>
  <c r="F152" i="1"/>
  <c r="K153" i="1" s="1"/>
  <c r="D152" i="1"/>
  <c r="D165" i="1" s="1"/>
  <c r="E132" i="1"/>
  <c r="AG127" i="1"/>
  <c r="F104" i="1" l="1"/>
  <c r="K105" i="1" s="1"/>
  <c r="AH104" i="1"/>
  <c r="AH117" i="1" s="1"/>
  <c r="AG121" i="1" s="1"/>
  <c r="AF104" i="1"/>
  <c r="AA105" i="1" s="1"/>
  <c r="D104" i="1"/>
  <c r="D117" i="1" s="1"/>
  <c r="D69" i="1"/>
  <c r="Z79" i="1"/>
  <c r="E84" i="1"/>
  <c r="F56" i="1"/>
  <c r="K57" i="1" s="1"/>
  <c r="D56" i="1"/>
  <c r="AA56" i="1"/>
  <c r="AA69" i="1" s="1"/>
  <c r="Z73" i="1" s="1"/>
  <c r="Y56" i="1"/>
  <c r="T57" i="1" s="1"/>
  <c r="S31" i="1" l="1"/>
  <c r="E36" i="1"/>
  <c r="T17" i="1"/>
  <c r="T21" i="1" s="1"/>
  <c r="S25" i="1" s="1"/>
  <c r="R17" i="1"/>
  <c r="M18" i="1" s="1"/>
  <c r="D17" i="1"/>
  <c r="D21" i="1" s="1"/>
  <c r="F17" i="1"/>
  <c r="K18" i="1" s="1"/>
  <c r="AT213" i="1" l="1"/>
  <c r="AM200" i="1"/>
  <c r="AO198" i="1"/>
  <c r="AM198" i="1"/>
  <c r="AH200" i="1"/>
  <c r="AF200" i="1"/>
  <c r="AH198" i="1"/>
  <c r="AF198" i="1"/>
  <c r="F213" i="1"/>
  <c r="E217" i="1" s="1"/>
  <c r="AO200" i="1"/>
  <c r="AA200" i="1"/>
  <c r="Y200" i="1"/>
  <c r="T200" i="1"/>
  <c r="R200" i="1"/>
  <c r="M200" i="1"/>
  <c r="K200" i="1"/>
  <c r="AA198" i="1"/>
  <c r="Y198" i="1"/>
  <c r="T198" i="1"/>
  <c r="R198" i="1"/>
  <c r="M198" i="1"/>
  <c r="K198" i="1"/>
  <c r="R21" i="1"/>
  <c r="F21" i="1"/>
  <c r="E25" i="1" s="1"/>
  <c r="M15" i="1"/>
  <c r="K15" i="1"/>
  <c r="M17" i="1"/>
  <c r="K17" i="1"/>
  <c r="M19" i="1" s="1"/>
  <c r="M202" i="1" l="1"/>
  <c r="K202" i="1"/>
  <c r="AO202" i="1"/>
  <c r="AM202" i="1"/>
  <c r="K19" i="1"/>
  <c r="K21" i="1" s="1"/>
  <c r="E30" i="1" s="1"/>
  <c r="M21" i="1"/>
  <c r="L24" i="1" s="1"/>
  <c r="AH202" i="1"/>
  <c r="AA202" i="1"/>
  <c r="Y202" i="1"/>
  <c r="T202" i="1" s="1"/>
  <c r="AM165" i="1"/>
  <c r="AH152" i="1"/>
  <c r="AF152" i="1"/>
  <c r="AA152" i="1"/>
  <c r="AA150" i="1"/>
  <c r="Y150" i="1"/>
  <c r="AH150" i="1"/>
  <c r="AF150" i="1"/>
  <c r="F165" i="1"/>
  <c r="Y152" i="1"/>
  <c r="T152" i="1"/>
  <c r="R152" i="1"/>
  <c r="M152" i="1"/>
  <c r="K152" i="1"/>
  <c r="T150" i="1"/>
  <c r="R150" i="1"/>
  <c r="M150" i="1"/>
  <c r="K150" i="1"/>
  <c r="K154" i="1" l="1"/>
  <c r="M154" i="1"/>
  <c r="AH155" i="1"/>
  <c r="AF155" i="1"/>
  <c r="L30" i="1"/>
  <c r="AF202" i="1"/>
  <c r="R202" i="1"/>
  <c r="R154" i="1"/>
  <c r="AA154" i="1"/>
  <c r="AF154" i="1" s="1"/>
  <c r="Y154" i="1"/>
  <c r="T154" i="1" s="1"/>
  <c r="T102" i="1"/>
  <c r="R102" i="1"/>
  <c r="T104" i="1"/>
  <c r="AA104" i="1"/>
  <c r="Y104" i="1"/>
  <c r="AA102" i="1"/>
  <c r="Y102" i="1"/>
  <c r="AF117" i="1"/>
  <c r="F117" i="1"/>
  <c r="E121" i="1" s="1"/>
  <c r="R104" i="1"/>
  <c r="M104" i="1"/>
  <c r="K104" i="1"/>
  <c r="M102" i="1"/>
  <c r="K102" i="1"/>
  <c r="K106" i="1" l="1"/>
  <c r="M106" i="1"/>
  <c r="AA106" i="1"/>
  <c r="Y106" i="1"/>
  <c r="AA155" i="1"/>
  <c r="AF203" i="1"/>
  <c r="AA203" i="1" s="1"/>
  <c r="AH203" i="1"/>
  <c r="T203" i="1"/>
  <c r="R203" i="1"/>
  <c r="M203" i="1" s="1"/>
  <c r="R155" i="1"/>
  <c r="T155" i="1"/>
  <c r="Y155" i="1" s="1"/>
  <c r="R106" i="1"/>
  <c r="T106" i="1"/>
  <c r="Y69" i="1"/>
  <c r="F69" i="1"/>
  <c r="E73" i="1" s="1"/>
  <c r="K56" i="1"/>
  <c r="T56" i="1"/>
  <c r="R56" i="1"/>
  <c r="M56" i="1"/>
  <c r="T54" i="1"/>
  <c r="R54" i="1"/>
  <c r="M54" i="1"/>
  <c r="K54" i="1"/>
  <c r="M58" i="1" l="1"/>
  <c r="R58" i="1" s="1"/>
  <c r="K58" i="1"/>
  <c r="AM203" i="1"/>
  <c r="K204" i="1"/>
  <c r="M204" i="1"/>
  <c r="R204" i="1" s="1"/>
  <c r="Y203" i="1"/>
  <c r="T107" i="1"/>
  <c r="Y107" i="1" s="1"/>
  <c r="AA108" i="1" s="1"/>
  <c r="AA156" i="1"/>
  <c r="Y156" i="1"/>
  <c r="T156" i="1" s="1"/>
  <c r="M155" i="1"/>
  <c r="R107" i="1"/>
  <c r="M107" i="1" s="1"/>
  <c r="M108" i="1" s="1"/>
  <c r="R108" i="1" s="1"/>
  <c r="R59" i="1" l="1"/>
  <c r="M59" i="1" s="1"/>
  <c r="T59" i="1"/>
  <c r="AM204" i="1"/>
  <c r="AH204" i="1" s="1"/>
  <c r="AO204" i="1"/>
  <c r="AA204" i="1"/>
  <c r="Y204" i="1"/>
  <c r="T204" i="1" s="1"/>
  <c r="T205" i="1" s="1"/>
  <c r="Y108" i="1"/>
  <c r="T108" i="1" s="1"/>
  <c r="T109" i="1" s="1"/>
  <c r="Y109" i="1" s="1"/>
  <c r="AF156" i="1"/>
  <c r="K156" i="1"/>
  <c r="M156" i="1"/>
  <c r="R156" i="1" s="1"/>
  <c r="K108" i="1"/>
  <c r="K60" i="1" l="1"/>
  <c r="M60" i="1"/>
  <c r="R109" i="1"/>
  <c r="M109" i="1" s="1"/>
  <c r="K110" i="1" s="1"/>
  <c r="R205" i="1"/>
  <c r="Y205" i="1"/>
  <c r="AF204" i="1"/>
  <c r="R157" i="1"/>
  <c r="M157" i="1" s="1"/>
  <c r="AH157" i="1"/>
  <c r="AF157" i="1"/>
  <c r="AA157" i="1" s="1"/>
  <c r="T157" i="1"/>
  <c r="Y157" i="1" s="1"/>
  <c r="AA110" i="1"/>
  <c r="Y110" i="1"/>
  <c r="T110" i="1" s="1"/>
  <c r="R60" i="1"/>
  <c r="M110" i="1" l="1"/>
  <c r="R110" i="1" s="1"/>
  <c r="AH205" i="1"/>
  <c r="AM205" i="1" s="1"/>
  <c r="AF205" i="1"/>
  <c r="AA205" i="1" s="1"/>
  <c r="Y206" i="1" s="1"/>
  <c r="T206" i="1" s="1"/>
  <c r="M205" i="1"/>
  <c r="AA158" i="1"/>
  <c r="AF158" i="1" s="1"/>
  <c r="Y158" i="1"/>
  <c r="T158" i="1" s="1"/>
  <c r="M158" i="1"/>
  <c r="R158" i="1" s="1"/>
  <c r="K158" i="1"/>
  <c r="R61" i="1"/>
  <c r="M61" i="1" s="1"/>
  <c r="T61" i="1"/>
  <c r="AO206" i="1" l="1"/>
  <c r="AM206" i="1"/>
  <c r="AH206" i="1" s="1"/>
  <c r="AA206" i="1"/>
  <c r="AF206" i="1" s="1"/>
  <c r="M206" i="1"/>
  <c r="R206" i="1" s="1"/>
  <c r="K206" i="1"/>
  <c r="AH159" i="1"/>
  <c r="AF159" i="1"/>
  <c r="AA159" i="1" s="1"/>
  <c r="R159" i="1"/>
  <c r="M159" i="1" s="1"/>
  <c r="T159" i="1"/>
  <c r="Y159" i="1" s="1"/>
  <c r="T111" i="1"/>
  <c r="Y111" i="1" s="1"/>
  <c r="R111" i="1"/>
  <c r="M111" i="1" s="1"/>
  <c r="K62" i="1"/>
  <c r="M62" i="1"/>
  <c r="R62" i="1" s="1"/>
  <c r="AH207" i="1" l="1"/>
  <c r="AM207" i="1" s="1"/>
  <c r="AF207" i="1"/>
  <c r="AA207" i="1" s="1"/>
  <c r="T207" i="1"/>
  <c r="Y207" i="1" s="1"/>
  <c r="R207" i="1"/>
  <c r="M207" i="1" s="1"/>
  <c r="Y160" i="1"/>
  <c r="T160" i="1" s="1"/>
  <c r="AA160" i="1"/>
  <c r="AF160" i="1" s="1"/>
  <c r="M160" i="1"/>
  <c r="R160" i="1" s="1"/>
  <c r="K160" i="1"/>
  <c r="Y112" i="1"/>
  <c r="T112" i="1" s="1"/>
  <c r="AA112" i="1"/>
  <c r="K112" i="1"/>
  <c r="M112" i="1"/>
  <c r="R112" i="1" s="1"/>
  <c r="T63" i="1"/>
  <c r="R63" i="1"/>
  <c r="M63" i="1" s="1"/>
  <c r="AO208" i="1" l="1"/>
  <c r="AM208" i="1"/>
  <c r="AH208" i="1" s="1"/>
  <c r="M208" i="1"/>
  <c r="R208" i="1" s="1"/>
  <c r="K208" i="1"/>
  <c r="AA208" i="1"/>
  <c r="Y208" i="1"/>
  <c r="T208" i="1" s="1"/>
  <c r="G38" i="1"/>
  <c r="H30" i="1"/>
  <c r="AH161" i="1"/>
  <c r="AF161" i="1"/>
  <c r="AA161" i="1" s="1"/>
  <c r="R161" i="1"/>
  <c r="M161" i="1" s="1"/>
  <c r="T161" i="1"/>
  <c r="Y161" i="1" s="1"/>
  <c r="T113" i="1"/>
  <c r="Y113" i="1" s="1"/>
  <c r="R113" i="1"/>
  <c r="M113" i="1" s="1"/>
  <c r="M64" i="1"/>
  <c r="R64" i="1" s="1"/>
  <c r="K64" i="1"/>
  <c r="AF208" i="1" l="1"/>
  <c r="T209" i="1"/>
  <c r="Y209" i="1" s="1"/>
  <c r="R209" i="1"/>
  <c r="M209" i="1" s="1"/>
  <c r="AA162" i="1"/>
  <c r="Y162" i="1"/>
  <c r="K162" i="1"/>
  <c r="K165" i="1" s="1"/>
  <c r="E174" i="1" s="1"/>
  <c r="M162" i="1"/>
  <c r="AA114" i="1"/>
  <c r="AA117" i="1" s="1"/>
  <c r="Y114" i="1"/>
  <c r="K114" i="1"/>
  <c r="K117" i="1" s="1"/>
  <c r="E126" i="1" s="1"/>
  <c r="M114" i="1"/>
  <c r="R65" i="1"/>
  <c r="M65" i="1" s="1"/>
  <c r="T65" i="1"/>
  <c r="Z120" i="1" l="1"/>
  <c r="Z126" i="1"/>
  <c r="AF209" i="1"/>
  <c r="AA209" i="1" s="1"/>
  <c r="Y210" i="1" s="1"/>
  <c r="Y213" i="1" s="1"/>
  <c r="AH209" i="1"/>
  <c r="AM209" i="1" s="1"/>
  <c r="M210" i="1"/>
  <c r="K210" i="1"/>
  <c r="K213" i="1" s="1"/>
  <c r="E222" i="1" s="1"/>
  <c r="P30" i="1"/>
  <c r="N38" i="1"/>
  <c r="T162" i="1"/>
  <c r="Y165" i="1"/>
  <c r="R162" i="1"/>
  <c r="M165" i="1"/>
  <c r="L168" i="1" s="1"/>
  <c r="AF162" i="1"/>
  <c r="AA165" i="1"/>
  <c r="Z168" i="1" s="1"/>
  <c r="G182" i="1"/>
  <c r="H174" i="1"/>
  <c r="G134" i="1"/>
  <c r="H126" i="1"/>
  <c r="T114" i="1"/>
  <c r="Y117" i="1"/>
  <c r="AD126" i="1"/>
  <c r="AB134" i="1"/>
  <c r="R114" i="1"/>
  <c r="M117" i="1"/>
  <c r="L120" i="1" s="1"/>
  <c r="M66" i="1"/>
  <c r="R66" i="1" s="1"/>
  <c r="K66" i="1"/>
  <c r="K69" i="1" s="1"/>
  <c r="E78" i="1" s="1"/>
  <c r="R163" i="1" l="1"/>
  <c r="R165" i="1" s="1"/>
  <c r="R210" i="1"/>
  <c r="M213" i="1"/>
  <c r="L216" i="1" s="1"/>
  <c r="AO210" i="1"/>
  <c r="AO213" i="1" s="1"/>
  <c r="AM210" i="1"/>
  <c r="AA210" i="1"/>
  <c r="AA213" i="1" s="1"/>
  <c r="Z216" i="1" s="1"/>
  <c r="T210" i="1"/>
  <c r="G230" i="1"/>
  <c r="H222" i="1"/>
  <c r="AH163" i="1"/>
  <c r="AH165" i="1" s="1"/>
  <c r="AF163" i="1"/>
  <c r="AF165" i="1" s="1"/>
  <c r="T163" i="1"/>
  <c r="T165" i="1" s="1"/>
  <c r="S174" i="1" s="1"/>
  <c r="G86" i="1"/>
  <c r="H78" i="1"/>
  <c r="M69" i="1"/>
  <c r="L72" i="1" s="1"/>
  <c r="T115" i="1"/>
  <c r="T117" i="1" s="1"/>
  <c r="R115" i="1"/>
  <c r="R117" i="1" s="1"/>
  <c r="R67" i="1"/>
  <c r="R69" i="1" s="1"/>
  <c r="T67" i="1"/>
  <c r="T69" i="1" s="1"/>
  <c r="L78" i="1" l="1"/>
  <c r="AG168" i="1"/>
  <c r="AG174" i="1"/>
  <c r="AN216" i="1"/>
  <c r="AN222" i="1"/>
  <c r="AB182" i="1"/>
  <c r="Z174" i="1"/>
  <c r="N134" i="1"/>
  <c r="L126" i="1"/>
  <c r="W174" i="1"/>
  <c r="S168" i="1"/>
  <c r="W126" i="1"/>
  <c r="S120" i="1"/>
  <c r="N182" i="1"/>
  <c r="L174" i="1"/>
  <c r="S126" i="1"/>
  <c r="S72" i="1"/>
  <c r="S78" i="1"/>
  <c r="R211" i="1"/>
  <c r="R213" i="1" s="1"/>
  <c r="P174" i="1"/>
  <c r="AH210" i="1"/>
  <c r="AM213" i="1"/>
  <c r="AR222" i="1"/>
  <c r="AP230" i="1"/>
  <c r="AF210" i="1"/>
  <c r="T211" i="1"/>
  <c r="T213" i="1" s="1"/>
  <c r="N86" i="1"/>
  <c r="AK174" i="1"/>
  <c r="AI182" i="1"/>
  <c r="AD174" i="1"/>
  <c r="U182" i="1"/>
  <c r="W78" i="1"/>
  <c r="U86" i="1"/>
  <c r="P78" i="1"/>
  <c r="U134" i="1"/>
  <c r="P126" i="1"/>
  <c r="N230" i="1" l="1"/>
  <c r="L222" i="1"/>
  <c r="S216" i="1"/>
  <c r="S222" i="1"/>
  <c r="P222" i="1"/>
  <c r="AH211" i="1"/>
  <c r="AH213" i="1" s="1"/>
  <c r="AF211" i="1"/>
  <c r="AF213" i="1" s="1"/>
  <c r="Z222" i="1" s="1"/>
  <c r="W222" i="1"/>
  <c r="U230" i="1"/>
  <c r="AK222" i="1" l="1"/>
  <c r="AG216" i="1"/>
  <c r="AG222" i="1"/>
  <c r="AI230" i="1"/>
  <c r="AB230" i="1"/>
  <c r="AD222" i="1"/>
</calcChain>
</file>

<file path=xl/sharedStrings.xml><?xml version="1.0" encoding="utf-8"?>
<sst xmlns="http://schemas.openxmlformats.org/spreadsheetml/2006/main" count="309" uniqueCount="23">
  <si>
    <r>
      <rPr>
        <sz val="8"/>
        <color theme="1"/>
        <rFont val="Symbol"/>
        <family val="1"/>
        <charset val="2"/>
      </rPr>
      <t xml:space="preserve">I </t>
    </r>
    <r>
      <rPr>
        <sz val="8"/>
        <color theme="1"/>
        <rFont val="Calibri"/>
        <family val="2"/>
        <charset val="162"/>
        <scheme val="minor"/>
      </rPr>
      <t>=</t>
    </r>
  </si>
  <si>
    <t>KN/m</t>
  </si>
  <si>
    <t>m</t>
  </si>
  <si>
    <t>E =  elastisite modülü (sabit)</t>
  </si>
  <si>
    <r>
      <rPr>
        <sz val="8"/>
        <color theme="1"/>
        <rFont val="Symbol"/>
        <family val="1"/>
        <charset val="2"/>
      </rPr>
      <t xml:space="preserve">I </t>
    </r>
    <r>
      <rPr>
        <sz val="8"/>
        <color theme="1"/>
        <rFont val="Calibri"/>
        <family val="2"/>
        <charset val="162"/>
        <scheme val="minor"/>
      </rPr>
      <t>= atalet momenti (değişken &amp; sabit)</t>
    </r>
  </si>
  <si>
    <t>ankastrelik momentleri</t>
  </si>
  <si>
    <t>dengelenmiş momentler</t>
  </si>
  <si>
    <t>x= sol mesnetten max açıklık momenti mesafesi</t>
  </si>
  <si>
    <t>mesnet</t>
  </si>
  <si>
    <t>açıklık</t>
  </si>
  <si>
    <t>x =</t>
  </si>
  <si>
    <t>dikkat sadece sarı hücrelere rakam giriniz.</t>
  </si>
  <si>
    <t>kesme kuvveti (KN)</t>
  </si>
  <si>
    <t>moment  (KNm)</t>
  </si>
  <si>
    <t>+</t>
  </si>
  <si>
    <t>-</t>
  </si>
  <si>
    <t>dağıtma katsayıları</t>
  </si>
  <si>
    <r>
      <t xml:space="preserve">KONSOLLU SÜREKLİ KİRİŞ CROSS (2 AÇIKLIKLI)
</t>
    </r>
    <r>
      <rPr>
        <b/>
        <sz val="8"/>
        <color theme="5"/>
        <rFont val="Calibri"/>
        <family val="2"/>
        <charset val="162"/>
        <scheme val="minor"/>
      </rPr>
      <t>(inş.müh. Gürcan BERBEROĞLU tel: 0532 366 02 04   www.betoncelik.com )</t>
    </r>
  </si>
  <si>
    <r>
      <t xml:space="preserve">KONSOLLU SÜREKLİ KİRİŞ CROSS (3 AÇIKLIKLI)
</t>
    </r>
    <r>
      <rPr>
        <b/>
        <sz val="8"/>
        <color theme="5"/>
        <rFont val="Calibri"/>
        <family val="2"/>
        <charset val="162"/>
        <scheme val="minor"/>
      </rPr>
      <t>(inş.müh. Gürcan BERBEROĞLU tel: 0532 366 02 04   www.betoncelik.com )</t>
    </r>
  </si>
  <si>
    <r>
      <t xml:space="preserve">KONSOLLU SÜREKLİ KİRİŞ CROSS (4 AÇIKLIKLI)
</t>
    </r>
    <r>
      <rPr>
        <b/>
        <sz val="8"/>
        <color theme="5"/>
        <rFont val="Calibri"/>
        <family val="2"/>
        <charset val="162"/>
        <scheme val="minor"/>
      </rPr>
      <t xml:space="preserve">(inş.müh. Gürcan BERBEROĞLU tel: 0532 366 02 04   www.betoncelik.com ) </t>
    </r>
  </si>
  <si>
    <r>
      <t xml:space="preserve">KONSOLLU SÜREKLİ KİRİŞ CROSS (5 AÇIKLIKLI)
</t>
    </r>
    <r>
      <rPr>
        <b/>
        <sz val="8"/>
        <color theme="5"/>
        <rFont val="Calibri"/>
        <family val="2"/>
        <charset val="162"/>
        <scheme val="minor"/>
      </rPr>
      <t>(inş.müh. Gürcan BERBEROĞLU tel: 0532 366 02 04   www.betoncelik.com )</t>
    </r>
  </si>
  <si>
    <r>
      <t xml:space="preserve">KONSOLLU SÜREKLİ KİRİŞ CROSS (6 AÇIKLIKLI)
</t>
    </r>
    <r>
      <rPr>
        <b/>
        <sz val="8"/>
        <color theme="5"/>
        <rFont val="Calibri"/>
        <family val="2"/>
        <charset val="162"/>
        <scheme val="minor"/>
      </rPr>
      <t>(inş.müh. Gürcan BERBEROĞLU tel: 0532 366 02 04   www.betoncelik.com )</t>
    </r>
  </si>
  <si>
    <t>dm4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</si>
</sst>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Symbol"/>
      <family val="1"/>
      <charset val="2"/>
    </font>
    <font>
      <b/>
      <sz val="12"/>
      <color theme="5"/>
      <name val="Calibri"/>
      <family val="2"/>
      <charset val="162"/>
      <scheme val="minor"/>
    </font>
    <font>
      <b/>
      <sz val="8"/>
      <color theme="5"/>
      <name val="Calibri"/>
      <family val="2"/>
      <charset val="162"/>
      <scheme val="minor"/>
    </font>
    <font>
      <b/>
      <sz val="8"/>
      <color indexed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lightVertical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NumberFormat="1" applyFont="1" applyAlignment="1" applyProtection="1">
      <alignment vertical="center"/>
      <protection hidden="1"/>
    </xf>
    <xf numFmtId="0" fontId="1" fillId="0" borderId="11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vertical="center"/>
      <protection hidden="1"/>
    </xf>
    <xf numFmtId="0" fontId="5" fillId="0" borderId="0" xfId="0" applyNumberFormat="1" applyFont="1" applyBorder="1" applyAlignment="1" applyProtection="1">
      <alignment vertical="center"/>
      <protection hidden="1"/>
    </xf>
    <xf numFmtId="0" fontId="1" fillId="0" borderId="12" xfId="0" applyNumberFormat="1" applyFont="1" applyBorder="1" applyAlignment="1" applyProtection="1">
      <alignment vertical="center"/>
      <protection hidden="1"/>
    </xf>
    <xf numFmtId="0" fontId="1" fillId="2" borderId="16" xfId="0" applyNumberFormat="1" applyFont="1" applyFill="1" applyBorder="1" applyAlignment="1" applyProtection="1">
      <alignment vertical="center"/>
      <protection hidden="1"/>
    </xf>
    <xf numFmtId="0" fontId="1" fillId="2" borderId="17" xfId="0" applyNumberFormat="1" applyFont="1" applyFill="1" applyBorder="1" applyAlignment="1" applyProtection="1">
      <alignment vertical="center"/>
      <protection hidden="1"/>
    </xf>
    <xf numFmtId="0" fontId="1" fillId="2" borderId="18" xfId="0" applyNumberFormat="1" applyFont="1" applyFill="1" applyBorder="1" applyAlignment="1" applyProtection="1">
      <alignment vertical="center"/>
      <protection hidden="1"/>
    </xf>
    <xf numFmtId="0" fontId="1" fillId="2" borderId="3" xfId="0" applyNumberFormat="1" applyFont="1" applyFill="1" applyBorder="1" applyAlignment="1" applyProtection="1">
      <alignment vertical="center"/>
      <protection hidden="1"/>
    </xf>
    <xf numFmtId="0" fontId="1" fillId="2" borderId="15" xfId="0" applyNumberFormat="1" applyFont="1" applyFill="1" applyBorder="1" applyAlignment="1" applyProtection="1">
      <alignment vertical="center"/>
      <protection hidden="1"/>
    </xf>
    <xf numFmtId="0" fontId="1" fillId="2" borderId="19" xfId="0" applyNumberFormat="1" applyFont="1" applyFill="1" applyBorder="1" applyAlignment="1" applyProtection="1">
      <alignment vertical="center"/>
      <protection hidden="1"/>
    </xf>
    <xf numFmtId="0" fontId="1" fillId="2" borderId="1" xfId="0" applyNumberFormat="1" applyFont="1" applyFill="1" applyBorder="1" applyAlignment="1" applyProtection="1">
      <alignment vertical="center"/>
      <protection hidden="1"/>
    </xf>
    <xf numFmtId="0" fontId="1" fillId="2" borderId="20" xfId="0" applyNumberFormat="1" applyFont="1" applyFill="1" applyBorder="1" applyAlignment="1" applyProtection="1">
      <alignment vertical="center"/>
      <protection hidden="1"/>
    </xf>
    <xf numFmtId="0" fontId="1" fillId="0" borderId="1" xfId="0" applyNumberFormat="1" applyFont="1" applyBorder="1" applyAlignment="1" applyProtection="1">
      <alignment vertical="center"/>
      <protection hidden="1"/>
    </xf>
    <xf numFmtId="0" fontId="1" fillId="0" borderId="6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horizontal="right" vertical="center"/>
      <protection hidden="1"/>
    </xf>
    <xf numFmtId="0" fontId="1" fillId="0" borderId="0" xfId="0" applyNumberFormat="1" applyFont="1" applyBorder="1" applyAlignment="1" applyProtection="1">
      <alignment horizontal="left" vertical="center"/>
      <protection hidden="1"/>
    </xf>
    <xf numFmtId="0" fontId="1" fillId="2" borderId="4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19" xfId="0" applyNumberFormat="1" applyFont="1" applyBorder="1" applyAlignment="1" applyProtection="1">
      <alignment horizontal="center" vertical="center"/>
      <protection hidden="1"/>
    </xf>
    <xf numFmtId="0" fontId="1" fillId="0" borderId="20" xfId="0" applyNumberFormat="1" applyFont="1" applyBorder="1" applyAlignment="1" applyProtection="1">
      <alignment horizontal="center" vertical="center"/>
      <protection hidden="1"/>
    </xf>
    <xf numFmtId="0" fontId="1" fillId="0" borderId="13" xfId="0" applyNumberFormat="1" applyFont="1" applyBorder="1" applyAlignment="1" applyProtection="1">
      <alignment vertical="center"/>
      <protection hidden="1"/>
    </xf>
    <xf numFmtId="0" fontId="1" fillId="0" borderId="14" xfId="0" applyNumberFormat="1" applyFont="1" applyBorder="1" applyAlignment="1" applyProtection="1">
      <alignment vertical="center"/>
      <protection hidden="1"/>
    </xf>
    <xf numFmtId="0" fontId="1" fillId="0" borderId="22" xfId="0" applyNumberFormat="1" applyFont="1" applyFill="1" applyBorder="1" applyAlignment="1" applyProtection="1">
      <alignment vertical="center"/>
      <protection hidden="1"/>
    </xf>
    <xf numFmtId="0" fontId="1" fillId="0" borderId="23" xfId="0" applyNumberFormat="1" applyFont="1" applyFill="1" applyBorder="1" applyAlignment="1" applyProtection="1">
      <alignment vertical="center"/>
      <protection hidden="1"/>
    </xf>
    <xf numFmtId="0" fontId="1" fillId="0" borderId="21" xfId="0" applyNumberFormat="1" applyFont="1" applyFill="1" applyBorder="1" applyAlignment="1" applyProtection="1">
      <alignment vertical="center"/>
      <protection hidden="1"/>
    </xf>
    <xf numFmtId="0" fontId="1" fillId="0" borderId="25" xfId="0" applyNumberFormat="1" applyFont="1" applyFill="1" applyBorder="1" applyAlignment="1" applyProtection="1">
      <alignment vertical="center"/>
      <protection hidden="1"/>
    </xf>
    <xf numFmtId="0" fontId="1" fillId="0" borderId="24" xfId="0" applyNumberFormat="1" applyFont="1" applyFill="1" applyBorder="1" applyAlignment="1" applyProtection="1">
      <alignment vertical="center"/>
      <protection hidden="1"/>
    </xf>
    <xf numFmtId="0" fontId="1" fillId="0" borderId="23" xfId="0" applyNumberFormat="1" applyFont="1" applyBorder="1" applyAlignment="1" applyProtection="1">
      <alignment vertical="center"/>
      <protection hidden="1"/>
    </xf>
    <xf numFmtId="0" fontId="1" fillId="0" borderId="25" xfId="0" applyNumberFormat="1" applyFont="1" applyBorder="1" applyAlignment="1" applyProtection="1">
      <alignment vertical="center"/>
      <protection hidden="1"/>
    </xf>
    <xf numFmtId="0" fontId="1" fillId="0" borderId="22" xfId="0" applyNumberFormat="1" applyFont="1" applyBorder="1" applyAlignment="1" applyProtection="1">
      <alignment vertical="center"/>
      <protection hidden="1"/>
    </xf>
    <xf numFmtId="0" fontId="1" fillId="0" borderId="24" xfId="0" applyNumberFormat="1" applyFont="1" applyBorder="1" applyAlignment="1" applyProtection="1">
      <alignment vertical="center"/>
      <protection hidden="1"/>
    </xf>
    <xf numFmtId="0" fontId="1" fillId="0" borderId="21" xfId="0" applyNumberFormat="1" applyFont="1" applyBorder="1" applyAlignment="1" applyProtection="1">
      <alignment vertical="center"/>
      <protection hidden="1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22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22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22" xfId="0" applyNumberFormat="1" applyFont="1" applyFill="1" applyBorder="1" applyAlignment="1" applyProtection="1">
      <alignment horizontal="center" vertical="center"/>
      <protection hidden="1"/>
    </xf>
    <xf numFmtId="0" fontId="1" fillId="0" borderId="21" xfId="0" applyNumberFormat="1" applyFont="1" applyFill="1" applyBorder="1" applyAlignment="1" applyProtection="1">
      <alignment horizontal="center" vertical="center"/>
      <protection hidden="1"/>
    </xf>
    <xf numFmtId="0" fontId="1" fillId="0" borderId="26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22" xfId="0" applyNumberFormat="1" applyFont="1" applyBorder="1" applyAlignment="1" applyProtection="1">
      <alignment horizontal="center" vertical="center"/>
      <protection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22" xfId="0" applyNumberFormat="1" applyFont="1" applyFill="1" applyBorder="1" applyAlignment="1" applyProtection="1">
      <alignment horizontal="center" vertical="center"/>
      <protection hidden="1"/>
    </xf>
    <xf numFmtId="0" fontId="3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7" xfId="0" applyNumberFormat="1" applyFont="1" applyBorder="1" applyAlignment="1" applyProtection="1">
      <alignment horizontal="center" vertical="center"/>
      <protection hidden="1"/>
    </xf>
    <xf numFmtId="0" fontId="1" fillId="0" borderId="8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21" xfId="0" applyNumberFormat="1" applyFont="1" applyFill="1" applyBorder="1" applyAlignment="1" applyProtection="1">
      <alignment horizontal="center" vertical="center"/>
      <protection hidden="1"/>
    </xf>
    <xf numFmtId="0" fontId="1" fillId="0" borderId="24" xfId="0" applyNumberFormat="1" applyFont="1" applyFill="1" applyBorder="1" applyAlignment="1" applyProtection="1">
      <alignment horizontal="center" vertical="center"/>
      <protection hidden="1"/>
    </xf>
    <xf numFmtId="0" fontId="1" fillId="0" borderId="24" xfId="0" applyNumberFormat="1" applyFont="1" applyBorder="1" applyAlignment="1" applyProtection="1">
      <alignment horizontal="center" vertical="center"/>
      <protection hidden="1"/>
    </xf>
    <xf numFmtId="0" fontId="1" fillId="0" borderId="23" xfId="0" applyNumberFormat="1" applyFont="1" applyBorder="1" applyAlignment="1" applyProtection="1">
      <alignment horizontal="center" vertical="center"/>
      <protection hidden="1"/>
    </xf>
    <xf numFmtId="0" fontId="1" fillId="0" borderId="21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110490</xdr:colOff>
      <xdr:row>45</xdr:row>
      <xdr:rowOff>7620</xdr:rowOff>
    </xdr:from>
    <xdr:to>
      <xdr:col>5</xdr:col>
      <xdr:colOff>95250</xdr:colOff>
      <xdr:row>46</xdr:row>
      <xdr:rowOff>7620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2490" y="9220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114300</xdr:colOff>
      <xdr:row>45</xdr:row>
      <xdr:rowOff>0</xdr:rowOff>
    </xdr:from>
    <xdr:to>
      <xdr:col>12</xdr:col>
      <xdr:colOff>99060</xdr:colOff>
      <xdr:row>46</xdr:row>
      <xdr:rowOff>0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09800" y="5257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102870</xdr:colOff>
      <xdr:row>45</xdr:row>
      <xdr:rowOff>3810</xdr:rowOff>
    </xdr:from>
    <xdr:to>
      <xdr:col>19</xdr:col>
      <xdr:colOff>87630</xdr:colOff>
      <xdr:row>46</xdr:row>
      <xdr:rowOff>3810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31870" y="91821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106680</xdr:colOff>
      <xdr:row>45</xdr:row>
      <xdr:rowOff>7620</xdr:rowOff>
    </xdr:from>
    <xdr:to>
      <xdr:col>26</xdr:col>
      <xdr:colOff>91440</xdr:colOff>
      <xdr:row>46</xdr:row>
      <xdr:rowOff>7620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69180" y="9220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175260</xdr:colOff>
      <xdr:row>43</xdr:row>
      <xdr:rowOff>7620</xdr:rowOff>
    </xdr:from>
    <xdr:to>
      <xdr:col>7</xdr:col>
      <xdr:colOff>137160</xdr:colOff>
      <xdr:row>44</xdr:row>
      <xdr:rowOff>45720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318260" y="65532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42</xdr:row>
      <xdr:rowOff>114300</xdr:rowOff>
    </xdr:from>
    <xdr:to>
      <xdr:col>15</xdr:col>
      <xdr:colOff>106680</xdr:colOff>
      <xdr:row>43</xdr:row>
      <xdr:rowOff>60960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2865120" y="6324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</xdr:colOff>
      <xdr:row>43</xdr:row>
      <xdr:rowOff>22860</xdr:rowOff>
    </xdr:from>
    <xdr:to>
      <xdr:col>22</xdr:col>
      <xdr:colOff>0</xdr:colOff>
      <xdr:row>44</xdr:row>
      <xdr:rowOff>60960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4038600" y="67056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54</xdr:row>
      <xdr:rowOff>7620</xdr:rowOff>
    </xdr:from>
    <xdr:to>
      <xdr:col>5</xdr:col>
      <xdr:colOff>91440</xdr:colOff>
      <xdr:row>55</xdr:row>
      <xdr:rowOff>7620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68680" y="20878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106680</xdr:colOff>
      <xdr:row>54</xdr:row>
      <xdr:rowOff>0</xdr:rowOff>
    </xdr:from>
    <xdr:to>
      <xdr:col>12</xdr:col>
      <xdr:colOff>91440</xdr:colOff>
      <xdr:row>55</xdr:row>
      <xdr:rowOff>0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02180" y="20802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106680</xdr:colOff>
      <xdr:row>54</xdr:row>
      <xdr:rowOff>0</xdr:rowOff>
    </xdr:from>
    <xdr:to>
      <xdr:col>19</xdr:col>
      <xdr:colOff>91440</xdr:colOff>
      <xdr:row>55</xdr:row>
      <xdr:rowOff>0</xdr:rowOff>
    </xdr:to>
    <xdr:sp macro="" textlink="">
      <xdr:nvSpPr>
        <xdr:cNvPr id="14" name="Isosceles Tri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35680" y="20802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102870</xdr:colOff>
      <xdr:row>54</xdr:row>
      <xdr:rowOff>0</xdr:rowOff>
    </xdr:from>
    <xdr:to>
      <xdr:col>26</xdr:col>
      <xdr:colOff>87630</xdr:colOff>
      <xdr:row>55</xdr:row>
      <xdr:rowOff>0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65370" y="20802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129540</xdr:colOff>
      <xdr:row>48</xdr:row>
      <xdr:rowOff>0</xdr:rowOff>
    </xdr:from>
    <xdr:to>
      <xdr:col>28</xdr:col>
      <xdr:colOff>76200</xdr:colOff>
      <xdr:row>48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082040" y="6797040"/>
          <a:ext cx="48996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46</xdr:row>
      <xdr:rowOff>118110</xdr:rowOff>
    </xdr:from>
    <xdr:to>
      <xdr:col>5</xdr:col>
      <xdr:colOff>0</xdr:colOff>
      <xdr:row>48</xdr:row>
      <xdr:rowOff>68580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952500" y="11620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156210</xdr:colOff>
      <xdr:row>47</xdr:row>
      <xdr:rowOff>99060</xdr:rowOff>
    </xdr:from>
    <xdr:to>
      <xdr:col>5</xdr:col>
      <xdr:colOff>38100</xdr:colOff>
      <xdr:row>48</xdr:row>
      <xdr:rowOff>30480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918210" y="12725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46</xdr:row>
      <xdr:rowOff>118110</xdr:rowOff>
    </xdr:from>
    <xdr:to>
      <xdr:col>12</xdr:col>
      <xdr:colOff>0</xdr:colOff>
      <xdr:row>48</xdr:row>
      <xdr:rowOff>68580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952500" y="11620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156210</xdr:colOff>
      <xdr:row>47</xdr:row>
      <xdr:rowOff>99060</xdr:rowOff>
    </xdr:from>
    <xdr:to>
      <xdr:col>12</xdr:col>
      <xdr:colOff>38100</xdr:colOff>
      <xdr:row>48</xdr:row>
      <xdr:rowOff>30480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918210" y="12725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46</xdr:row>
      <xdr:rowOff>118110</xdr:rowOff>
    </xdr:from>
    <xdr:to>
      <xdr:col>19</xdr:col>
      <xdr:colOff>0</xdr:colOff>
      <xdr:row>48</xdr:row>
      <xdr:rowOff>68580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2286000" y="11620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156210</xdr:colOff>
      <xdr:row>47</xdr:row>
      <xdr:rowOff>99060</xdr:rowOff>
    </xdr:from>
    <xdr:to>
      <xdr:col>19</xdr:col>
      <xdr:colOff>38100</xdr:colOff>
      <xdr:row>48</xdr:row>
      <xdr:rowOff>30480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251710" y="12725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46</xdr:row>
      <xdr:rowOff>118110</xdr:rowOff>
    </xdr:from>
    <xdr:to>
      <xdr:col>26</xdr:col>
      <xdr:colOff>0</xdr:colOff>
      <xdr:row>48</xdr:row>
      <xdr:rowOff>68580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3619500" y="11620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156210</xdr:colOff>
      <xdr:row>47</xdr:row>
      <xdr:rowOff>99060</xdr:rowOff>
    </xdr:from>
    <xdr:to>
      <xdr:col>26</xdr:col>
      <xdr:colOff>38100</xdr:colOff>
      <xdr:row>48</xdr:row>
      <xdr:rowOff>30480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>
          <a:off x="3585210" y="12725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110490</xdr:colOff>
      <xdr:row>55</xdr:row>
      <xdr:rowOff>72390</xdr:rowOff>
    </xdr:from>
    <xdr:to>
      <xdr:col>30</xdr:col>
      <xdr:colOff>148590</xdr:colOff>
      <xdr:row>55</xdr:row>
      <xdr:rowOff>72390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6206490" y="779145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57</xdr:row>
      <xdr:rowOff>68580</xdr:rowOff>
    </xdr:from>
    <xdr:to>
      <xdr:col>9</xdr:col>
      <xdr:colOff>76200</xdr:colOff>
      <xdr:row>57</xdr:row>
      <xdr:rowOff>68580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>
          <a:off x="1390650" y="24079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57</xdr:row>
      <xdr:rowOff>64770</xdr:rowOff>
    </xdr:from>
    <xdr:to>
      <xdr:col>16</xdr:col>
      <xdr:colOff>95250</xdr:colOff>
      <xdr:row>57</xdr:row>
      <xdr:rowOff>64770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2747010" y="24041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58</xdr:row>
      <xdr:rowOff>64770</xdr:rowOff>
    </xdr:from>
    <xdr:to>
      <xdr:col>23</xdr:col>
      <xdr:colOff>95250</xdr:colOff>
      <xdr:row>58</xdr:row>
      <xdr:rowOff>64770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2747010" y="24041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58</xdr:row>
      <xdr:rowOff>68580</xdr:rowOff>
    </xdr:from>
    <xdr:to>
      <xdr:col>16</xdr:col>
      <xdr:colOff>76200</xdr:colOff>
      <xdr:row>58</xdr:row>
      <xdr:rowOff>68580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1390650" y="24079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59</xdr:row>
      <xdr:rowOff>64770</xdr:rowOff>
    </xdr:from>
    <xdr:to>
      <xdr:col>16</xdr:col>
      <xdr:colOff>95250</xdr:colOff>
      <xdr:row>59</xdr:row>
      <xdr:rowOff>64770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2747010" y="24041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59</xdr:row>
      <xdr:rowOff>68580</xdr:rowOff>
    </xdr:from>
    <xdr:to>
      <xdr:col>9</xdr:col>
      <xdr:colOff>76200</xdr:colOff>
      <xdr:row>59</xdr:row>
      <xdr:rowOff>68580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>
          <a:off x="1390650" y="24079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60</xdr:row>
      <xdr:rowOff>64770</xdr:rowOff>
    </xdr:from>
    <xdr:to>
      <xdr:col>23</xdr:col>
      <xdr:colOff>95250</xdr:colOff>
      <xdr:row>60</xdr:row>
      <xdr:rowOff>64770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4080510" y="25336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60</xdr:row>
      <xdr:rowOff>68580</xdr:rowOff>
    </xdr:from>
    <xdr:to>
      <xdr:col>16</xdr:col>
      <xdr:colOff>76200</xdr:colOff>
      <xdr:row>60</xdr:row>
      <xdr:rowOff>68580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>
          <a:off x="2724150" y="25374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61</xdr:row>
      <xdr:rowOff>68580</xdr:rowOff>
    </xdr:from>
    <xdr:to>
      <xdr:col>9</xdr:col>
      <xdr:colOff>76200</xdr:colOff>
      <xdr:row>61</xdr:row>
      <xdr:rowOff>68580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1390650" y="26670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61</xdr:row>
      <xdr:rowOff>64770</xdr:rowOff>
    </xdr:from>
    <xdr:to>
      <xdr:col>16</xdr:col>
      <xdr:colOff>95250</xdr:colOff>
      <xdr:row>61</xdr:row>
      <xdr:rowOff>64770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2747010" y="26631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62</xdr:row>
      <xdr:rowOff>64770</xdr:rowOff>
    </xdr:from>
    <xdr:to>
      <xdr:col>23</xdr:col>
      <xdr:colOff>95250</xdr:colOff>
      <xdr:row>62</xdr:row>
      <xdr:rowOff>64770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4080510" y="27927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62</xdr:row>
      <xdr:rowOff>68580</xdr:rowOff>
    </xdr:from>
    <xdr:to>
      <xdr:col>16</xdr:col>
      <xdr:colOff>76200</xdr:colOff>
      <xdr:row>62</xdr:row>
      <xdr:rowOff>68580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H="1">
          <a:off x="2724150" y="27965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63</xdr:row>
      <xdr:rowOff>68580</xdr:rowOff>
    </xdr:from>
    <xdr:to>
      <xdr:col>9</xdr:col>
      <xdr:colOff>76200</xdr:colOff>
      <xdr:row>63</xdr:row>
      <xdr:rowOff>68580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H="1">
          <a:off x="1390650" y="29260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63</xdr:row>
      <xdr:rowOff>64770</xdr:rowOff>
    </xdr:from>
    <xdr:to>
      <xdr:col>16</xdr:col>
      <xdr:colOff>95250</xdr:colOff>
      <xdr:row>63</xdr:row>
      <xdr:rowOff>64770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2747010" y="29222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64</xdr:row>
      <xdr:rowOff>64770</xdr:rowOff>
    </xdr:from>
    <xdr:to>
      <xdr:col>23</xdr:col>
      <xdr:colOff>95250</xdr:colOff>
      <xdr:row>64</xdr:row>
      <xdr:rowOff>64770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4080510" y="30518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64</xdr:row>
      <xdr:rowOff>68580</xdr:rowOff>
    </xdr:from>
    <xdr:to>
      <xdr:col>16</xdr:col>
      <xdr:colOff>76200</xdr:colOff>
      <xdr:row>64</xdr:row>
      <xdr:rowOff>68580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flipH="1">
          <a:off x="2724150" y="30556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65</xdr:row>
      <xdr:rowOff>68580</xdr:rowOff>
    </xdr:from>
    <xdr:to>
      <xdr:col>9</xdr:col>
      <xdr:colOff>76200</xdr:colOff>
      <xdr:row>65</xdr:row>
      <xdr:rowOff>68580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H="1">
          <a:off x="1390650" y="31851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65</xdr:row>
      <xdr:rowOff>64770</xdr:rowOff>
    </xdr:from>
    <xdr:to>
      <xdr:col>16</xdr:col>
      <xdr:colOff>95250</xdr:colOff>
      <xdr:row>65</xdr:row>
      <xdr:rowOff>64770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2747010" y="31813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66</xdr:row>
      <xdr:rowOff>64770</xdr:rowOff>
    </xdr:from>
    <xdr:to>
      <xdr:col>23</xdr:col>
      <xdr:colOff>95250</xdr:colOff>
      <xdr:row>66</xdr:row>
      <xdr:rowOff>64770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4080510" y="33108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110490</xdr:colOff>
      <xdr:row>68</xdr:row>
      <xdr:rowOff>72390</xdr:rowOff>
    </xdr:from>
    <xdr:to>
      <xdr:col>30</xdr:col>
      <xdr:colOff>148590</xdr:colOff>
      <xdr:row>68</xdr:row>
      <xdr:rowOff>72390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6206490" y="934593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93</xdr:row>
      <xdr:rowOff>7620</xdr:rowOff>
    </xdr:from>
    <xdr:to>
      <xdr:col>5</xdr:col>
      <xdr:colOff>95250</xdr:colOff>
      <xdr:row>94</xdr:row>
      <xdr:rowOff>7620</xdr:rowOff>
    </xdr:to>
    <xdr:sp macro="" textlink="">
      <xdr:nvSpPr>
        <xdr:cNvPr id="49" name="Isosceles Tri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0099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114300</xdr:colOff>
      <xdr:row>93</xdr:row>
      <xdr:rowOff>0</xdr:rowOff>
    </xdr:from>
    <xdr:to>
      <xdr:col>12</xdr:col>
      <xdr:colOff>99060</xdr:colOff>
      <xdr:row>94</xdr:row>
      <xdr:rowOff>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638300" y="9525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102870</xdr:colOff>
      <xdr:row>93</xdr:row>
      <xdr:rowOff>3810</xdr:rowOff>
    </xdr:from>
    <xdr:to>
      <xdr:col>19</xdr:col>
      <xdr:colOff>87630</xdr:colOff>
      <xdr:row>94</xdr:row>
      <xdr:rowOff>3810</xdr:rowOff>
    </xdr:to>
    <xdr:sp macro="" textlink="">
      <xdr:nvSpPr>
        <xdr:cNvPr id="58" name="Isosceles Tri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960370" y="95631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106680</xdr:colOff>
      <xdr:row>93</xdr:row>
      <xdr:rowOff>7620</xdr:rowOff>
    </xdr:from>
    <xdr:to>
      <xdr:col>26</xdr:col>
      <xdr:colOff>91440</xdr:colOff>
      <xdr:row>94</xdr:row>
      <xdr:rowOff>7620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429768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175260</xdr:colOff>
      <xdr:row>91</xdr:row>
      <xdr:rowOff>7620</xdr:rowOff>
    </xdr:from>
    <xdr:to>
      <xdr:col>7</xdr:col>
      <xdr:colOff>137160</xdr:colOff>
      <xdr:row>92</xdr:row>
      <xdr:rowOff>45720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V="1">
          <a:off x="746760" y="69342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90</xdr:row>
      <xdr:rowOff>114300</xdr:rowOff>
    </xdr:from>
    <xdr:to>
      <xdr:col>15</xdr:col>
      <xdr:colOff>106680</xdr:colOff>
      <xdr:row>91</xdr:row>
      <xdr:rowOff>60960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V="1">
          <a:off x="2293620" y="6705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</xdr:colOff>
      <xdr:row>91</xdr:row>
      <xdr:rowOff>22860</xdr:rowOff>
    </xdr:from>
    <xdr:to>
      <xdr:col>22</xdr:col>
      <xdr:colOff>0</xdr:colOff>
      <xdr:row>92</xdr:row>
      <xdr:rowOff>60960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V="1">
          <a:off x="3467100" y="70866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102</xdr:row>
      <xdr:rowOff>7620</xdr:rowOff>
    </xdr:from>
    <xdr:to>
      <xdr:col>5</xdr:col>
      <xdr:colOff>91440</xdr:colOff>
      <xdr:row>103</xdr:row>
      <xdr:rowOff>7620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97180" y="21259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106680</xdr:colOff>
      <xdr:row>102</xdr:row>
      <xdr:rowOff>0</xdr:rowOff>
    </xdr:from>
    <xdr:to>
      <xdr:col>12</xdr:col>
      <xdr:colOff>91440</xdr:colOff>
      <xdr:row>103</xdr:row>
      <xdr:rowOff>0</xdr:rowOff>
    </xdr:to>
    <xdr:sp macro="" textlink="">
      <xdr:nvSpPr>
        <xdr:cNvPr id="64" name="Isosceles Tri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63068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106680</xdr:colOff>
      <xdr:row>102</xdr:row>
      <xdr:rowOff>0</xdr:rowOff>
    </xdr:from>
    <xdr:to>
      <xdr:col>19</xdr:col>
      <xdr:colOff>91440</xdr:colOff>
      <xdr:row>103</xdr:row>
      <xdr:rowOff>0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96418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102870</xdr:colOff>
      <xdr:row>102</xdr:row>
      <xdr:rowOff>0</xdr:rowOff>
    </xdr:from>
    <xdr:to>
      <xdr:col>33</xdr:col>
      <xdr:colOff>87630</xdr:colOff>
      <xdr:row>103</xdr:row>
      <xdr:rowOff>0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29387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152400</xdr:colOff>
      <xdr:row>96</xdr:row>
      <xdr:rowOff>0</xdr:rowOff>
    </xdr:from>
    <xdr:to>
      <xdr:col>35</xdr:col>
      <xdr:colOff>53340</xdr:colOff>
      <xdr:row>96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533400" y="13296900"/>
          <a:ext cx="61874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94</xdr:row>
      <xdr:rowOff>118110</xdr:rowOff>
    </xdr:from>
    <xdr:to>
      <xdr:col>5</xdr:col>
      <xdr:colOff>0</xdr:colOff>
      <xdr:row>96</xdr:row>
      <xdr:rowOff>68580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81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156210</xdr:colOff>
      <xdr:row>95</xdr:row>
      <xdr:rowOff>99060</xdr:rowOff>
    </xdr:from>
    <xdr:to>
      <xdr:col>5</xdr:col>
      <xdr:colOff>38100</xdr:colOff>
      <xdr:row>96</xdr:row>
      <xdr:rowOff>30480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H="1">
          <a:off x="346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94</xdr:row>
      <xdr:rowOff>118110</xdr:rowOff>
    </xdr:from>
    <xdr:to>
      <xdr:col>12</xdr:col>
      <xdr:colOff>0</xdr:colOff>
      <xdr:row>96</xdr:row>
      <xdr:rowOff>68580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1714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156210</xdr:colOff>
      <xdr:row>95</xdr:row>
      <xdr:rowOff>99060</xdr:rowOff>
    </xdr:from>
    <xdr:to>
      <xdr:col>12</xdr:col>
      <xdr:colOff>38100</xdr:colOff>
      <xdr:row>96</xdr:row>
      <xdr:rowOff>30480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H="1">
          <a:off x="1680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94</xdr:row>
      <xdr:rowOff>118110</xdr:rowOff>
    </xdr:from>
    <xdr:to>
      <xdr:col>19</xdr:col>
      <xdr:colOff>0</xdr:colOff>
      <xdr:row>96</xdr:row>
      <xdr:rowOff>68580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3048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156210</xdr:colOff>
      <xdr:row>95</xdr:row>
      <xdr:rowOff>99060</xdr:rowOff>
    </xdr:from>
    <xdr:to>
      <xdr:col>19</xdr:col>
      <xdr:colOff>38100</xdr:colOff>
      <xdr:row>96</xdr:row>
      <xdr:rowOff>30480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>
          <a:off x="3013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94</xdr:row>
      <xdr:rowOff>118110</xdr:rowOff>
    </xdr:from>
    <xdr:to>
      <xdr:col>26</xdr:col>
      <xdr:colOff>0</xdr:colOff>
      <xdr:row>96</xdr:row>
      <xdr:rowOff>68580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4381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156210</xdr:colOff>
      <xdr:row>95</xdr:row>
      <xdr:rowOff>99060</xdr:rowOff>
    </xdr:from>
    <xdr:to>
      <xdr:col>26</xdr:col>
      <xdr:colOff>38100</xdr:colOff>
      <xdr:row>96</xdr:row>
      <xdr:rowOff>30480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H="1">
          <a:off x="4347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95250</xdr:colOff>
      <xdr:row>103</xdr:row>
      <xdr:rowOff>72390</xdr:rowOff>
    </xdr:from>
    <xdr:to>
      <xdr:col>36</xdr:col>
      <xdr:colOff>133350</xdr:colOff>
      <xdr:row>103</xdr:row>
      <xdr:rowOff>72390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6762750" y="142836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105</xdr:row>
      <xdr:rowOff>68580</xdr:rowOff>
    </xdr:from>
    <xdr:to>
      <xdr:col>9</xdr:col>
      <xdr:colOff>76200</xdr:colOff>
      <xdr:row>105</xdr:row>
      <xdr:rowOff>68580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 flipH="1">
          <a:off x="8191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105</xdr:row>
      <xdr:rowOff>64770</xdr:rowOff>
    </xdr:from>
    <xdr:to>
      <xdr:col>16</xdr:col>
      <xdr:colOff>95250</xdr:colOff>
      <xdr:row>105</xdr:row>
      <xdr:rowOff>64770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21755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106</xdr:row>
      <xdr:rowOff>64770</xdr:rowOff>
    </xdr:from>
    <xdr:to>
      <xdr:col>23</xdr:col>
      <xdr:colOff>95250</xdr:colOff>
      <xdr:row>106</xdr:row>
      <xdr:rowOff>64770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5090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106</xdr:row>
      <xdr:rowOff>68580</xdr:rowOff>
    </xdr:from>
    <xdr:to>
      <xdr:col>16</xdr:col>
      <xdr:colOff>76200</xdr:colOff>
      <xdr:row>106</xdr:row>
      <xdr:rowOff>68580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flipH="1">
          <a:off x="2152650" y="2575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107</xdr:row>
      <xdr:rowOff>64770</xdr:rowOff>
    </xdr:from>
    <xdr:to>
      <xdr:col>16</xdr:col>
      <xdr:colOff>95250</xdr:colOff>
      <xdr:row>107</xdr:row>
      <xdr:rowOff>64770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21755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107</xdr:row>
      <xdr:rowOff>68580</xdr:rowOff>
    </xdr:from>
    <xdr:to>
      <xdr:col>9</xdr:col>
      <xdr:colOff>76200</xdr:colOff>
      <xdr:row>107</xdr:row>
      <xdr:rowOff>68580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flipH="1">
          <a:off x="8191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108</xdr:row>
      <xdr:rowOff>68580</xdr:rowOff>
    </xdr:from>
    <xdr:to>
      <xdr:col>16</xdr:col>
      <xdr:colOff>76200</xdr:colOff>
      <xdr:row>108</xdr:row>
      <xdr:rowOff>68580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H="1">
          <a:off x="2152650" y="2834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109</xdr:row>
      <xdr:rowOff>68580</xdr:rowOff>
    </xdr:from>
    <xdr:to>
      <xdr:col>9</xdr:col>
      <xdr:colOff>76200</xdr:colOff>
      <xdr:row>109</xdr:row>
      <xdr:rowOff>68580</xdr:rowOff>
    </xdr:to>
    <xdr:cxnSp macro="">
      <xdr:nvCxnSpPr>
        <xdr:cNvPr id="85" name="Straight Arrow Connector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H="1">
          <a:off x="819150" y="29641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109</xdr:row>
      <xdr:rowOff>64770</xdr:rowOff>
    </xdr:from>
    <xdr:to>
      <xdr:col>16</xdr:col>
      <xdr:colOff>95250</xdr:colOff>
      <xdr:row>109</xdr:row>
      <xdr:rowOff>64770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2175510" y="29603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110</xdr:row>
      <xdr:rowOff>68580</xdr:rowOff>
    </xdr:from>
    <xdr:to>
      <xdr:col>16</xdr:col>
      <xdr:colOff>76200</xdr:colOff>
      <xdr:row>110</xdr:row>
      <xdr:rowOff>68580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H="1">
          <a:off x="2152650" y="30937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111</xdr:row>
      <xdr:rowOff>68580</xdr:rowOff>
    </xdr:from>
    <xdr:to>
      <xdr:col>9</xdr:col>
      <xdr:colOff>76200</xdr:colOff>
      <xdr:row>111</xdr:row>
      <xdr:rowOff>68580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 flipH="1">
          <a:off x="819150" y="32232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111</xdr:row>
      <xdr:rowOff>64770</xdr:rowOff>
    </xdr:from>
    <xdr:to>
      <xdr:col>16</xdr:col>
      <xdr:colOff>95250</xdr:colOff>
      <xdr:row>111</xdr:row>
      <xdr:rowOff>64770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2175510" y="32194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112</xdr:row>
      <xdr:rowOff>68580</xdr:rowOff>
    </xdr:from>
    <xdr:to>
      <xdr:col>16</xdr:col>
      <xdr:colOff>76200</xdr:colOff>
      <xdr:row>112</xdr:row>
      <xdr:rowOff>68580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 flipH="1">
          <a:off x="2152650" y="33528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113</xdr:row>
      <xdr:rowOff>68580</xdr:rowOff>
    </xdr:from>
    <xdr:to>
      <xdr:col>9</xdr:col>
      <xdr:colOff>76200</xdr:colOff>
      <xdr:row>113</xdr:row>
      <xdr:rowOff>68580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 flipH="1">
          <a:off x="819150" y="34823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113</xdr:row>
      <xdr:rowOff>64770</xdr:rowOff>
    </xdr:from>
    <xdr:to>
      <xdr:col>16</xdr:col>
      <xdr:colOff>95250</xdr:colOff>
      <xdr:row>113</xdr:row>
      <xdr:rowOff>64770</xdr:rowOff>
    </xdr:to>
    <xdr:cxnSp macro="">
      <xdr:nvCxnSpPr>
        <xdr:cNvPr id="94" name="Straight Arrow Connector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2175510" y="34785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95250</xdr:colOff>
      <xdr:row>116</xdr:row>
      <xdr:rowOff>72390</xdr:rowOff>
    </xdr:from>
    <xdr:to>
      <xdr:col>36</xdr:col>
      <xdr:colOff>133350</xdr:colOff>
      <xdr:row>116</xdr:row>
      <xdr:rowOff>72390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>
          <a:off x="6762750" y="158381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</xdr:colOff>
      <xdr:row>90</xdr:row>
      <xdr:rowOff>114300</xdr:rowOff>
    </xdr:from>
    <xdr:to>
      <xdr:col>29</xdr:col>
      <xdr:colOff>106680</xdr:colOff>
      <xdr:row>91</xdr:row>
      <xdr:rowOff>60960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V="1">
          <a:off x="8580120" y="6705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93</xdr:row>
      <xdr:rowOff>0</xdr:rowOff>
    </xdr:from>
    <xdr:to>
      <xdr:col>33</xdr:col>
      <xdr:colOff>91440</xdr:colOff>
      <xdr:row>94</xdr:row>
      <xdr:rowOff>0</xdr:rowOff>
    </xdr:to>
    <xdr:sp macro="" textlink="">
      <xdr:nvSpPr>
        <xdr:cNvPr id="98" name="Isosceles Tri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1917680" y="9525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33</xdr:col>
      <xdr:colOff>0</xdr:colOff>
      <xdr:row>94</xdr:row>
      <xdr:rowOff>118110</xdr:rowOff>
    </xdr:from>
    <xdr:to>
      <xdr:col>33</xdr:col>
      <xdr:colOff>0</xdr:colOff>
      <xdr:row>96</xdr:row>
      <xdr:rowOff>68580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9334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156210</xdr:colOff>
      <xdr:row>95</xdr:row>
      <xdr:rowOff>99060</xdr:rowOff>
    </xdr:from>
    <xdr:to>
      <xdr:col>33</xdr:col>
      <xdr:colOff>38100</xdr:colOff>
      <xdr:row>96</xdr:row>
      <xdr:rowOff>30480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 flipH="1">
          <a:off x="9300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106680</xdr:colOff>
      <xdr:row>102</xdr:row>
      <xdr:rowOff>3810</xdr:rowOff>
    </xdr:from>
    <xdr:to>
      <xdr:col>26</xdr:col>
      <xdr:colOff>91440</xdr:colOff>
      <xdr:row>103</xdr:row>
      <xdr:rowOff>3810</xdr:rowOff>
    </xdr:to>
    <xdr:sp macro="" textlink="">
      <xdr:nvSpPr>
        <xdr:cNvPr id="103" name="Isosceles Tri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0584180" y="212217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28</xdr:col>
      <xdr:colOff>80010</xdr:colOff>
      <xdr:row>105</xdr:row>
      <xdr:rowOff>64770</xdr:rowOff>
    </xdr:from>
    <xdr:to>
      <xdr:col>30</xdr:col>
      <xdr:colOff>95250</xdr:colOff>
      <xdr:row>105</xdr:row>
      <xdr:rowOff>64770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>
          <a:off x="97955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105</xdr:row>
      <xdr:rowOff>68580</xdr:rowOff>
    </xdr:from>
    <xdr:to>
      <xdr:col>23</xdr:col>
      <xdr:colOff>76200</xdr:colOff>
      <xdr:row>105</xdr:row>
      <xdr:rowOff>68580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 flipH="1">
          <a:off x="8439150" y="2575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107</xdr:row>
      <xdr:rowOff>64770</xdr:rowOff>
    </xdr:from>
    <xdr:to>
      <xdr:col>30</xdr:col>
      <xdr:colOff>95250</xdr:colOff>
      <xdr:row>107</xdr:row>
      <xdr:rowOff>64770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111290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107</xdr:row>
      <xdr:rowOff>68580</xdr:rowOff>
    </xdr:from>
    <xdr:to>
      <xdr:col>23</xdr:col>
      <xdr:colOff>76200</xdr:colOff>
      <xdr:row>107</xdr:row>
      <xdr:rowOff>68580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 flipH="1">
          <a:off x="97726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108</xdr:row>
      <xdr:rowOff>64770</xdr:rowOff>
    </xdr:from>
    <xdr:to>
      <xdr:col>23</xdr:col>
      <xdr:colOff>95250</xdr:colOff>
      <xdr:row>108</xdr:row>
      <xdr:rowOff>64770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97955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109</xdr:row>
      <xdr:rowOff>64770</xdr:rowOff>
    </xdr:from>
    <xdr:to>
      <xdr:col>30</xdr:col>
      <xdr:colOff>95250</xdr:colOff>
      <xdr:row>109</xdr:row>
      <xdr:rowOff>64770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>
          <a:off x="111290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109</xdr:row>
      <xdr:rowOff>68580</xdr:rowOff>
    </xdr:from>
    <xdr:to>
      <xdr:col>23</xdr:col>
      <xdr:colOff>76200</xdr:colOff>
      <xdr:row>109</xdr:row>
      <xdr:rowOff>68580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 flipH="1">
          <a:off x="97726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110</xdr:row>
      <xdr:rowOff>64770</xdr:rowOff>
    </xdr:from>
    <xdr:to>
      <xdr:col>23</xdr:col>
      <xdr:colOff>95250</xdr:colOff>
      <xdr:row>110</xdr:row>
      <xdr:rowOff>64770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>
        <a:xfrm>
          <a:off x="9795510" y="2830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111</xdr:row>
      <xdr:rowOff>64770</xdr:rowOff>
    </xdr:from>
    <xdr:to>
      <xdr:col>30</xdr:col>
      <xdr:colOff>95250</xdr:colOff>
      <xdr:row>111</xdr:row>
      <xdr:rowOff>64770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>
          <a:off x="11129010" y="29603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111</xdr:row>
      <xdr:rowOff>68580</xdr:rowOff>
    </xdr:from>
    <xdr:to>
      <xdr:col>23</xdr:col>
      <xdr:colOff>76200</xdr:colOff>
      <xdr:row>111</xdr:row>
      <xdr:rowOff>68580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 flipH="1">
          <a:off x="9772650" y="29641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112</xdr:row>
      <xdr:rowOff>64770</xdr:rowOff>
    </xdr:from>
    <xdr:to>
      <xdr:col>23</xdr:col>
      <xdr:colOff>95250</xdr:colOff>
      <xdr:row>112</xdr:row>
      <xdr:rowOff>64770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>
          <a:off x="9795510" y="30899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113</xdr:row>
      <xdr:rowOff>64770</xdr:rowOff>
    </xdr:from>
    <xdr:to>
      <xdr:col>30</xdr:col>
      <xdr:colOff>95250</xdr:colOff>
      <xdr:row>113</xdr:row>
      <xdr:rowOff>64770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>
        <a:xfrm>
          <a:off x="11129010" y="32194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113</xdr:row>
      <xdr:rowOff>68580</xdr:rowOff>
    </xdr:from>
    <xdr:to>
      <xdr:col>23</xdr:col>
      <xdr:colOff>76200</xdr:colOff>
      <xdr:row>113</xdr:row>
      <xdr:rowOff>68580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 flipH="1">
          <a:off x="9772650" y="32232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121920</xdr:colOff>
      <xdr:row>101</xdr:row>
      <xdr:rowOff>68580</xdr:rowOff>
    </xdr:from>
    <xdr:to>
      <xdr:col>36</xdr:col>
      <xdr:colOff>160020</xdr:colOff>
      <xdr:row>101</xdr:row>
      <xdr:rowOff>68580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6789420" y="1401318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141</xdr:row>
      <xdr:rowOff>7620</xdr:rowOff>
    </xdr:from>
    <xdr:to>
      <xdr:col>5</xdr:col>
      <xdr:colOff>95250</xdr:colOff>
      <xdr:row>142</xdr:row>
      <xdr:rowOff>7620</xdr:rowOff>
    </xdr:to>
    <xdr:sp macro="" textlink="">
      <xdr:nvSpPr>
        <xdr:cNvPr id="101" name="Isosceles Tri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639699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114300</xdr:colOff>
      <xdr:row>141</xdr:row>
      <xdr:rowOff>0</xdr:rowOff>
    </xdr:from>
    <xdr:to>
      <xdr:col>12</xdr:col>
      <xdr:colOff>99060</xdr:colOff>
      <xdr:row>142</xdr:row>
      <xdr:rowOff>0</xdr:rowOff>
    </xdr:to>
    <xdr:sp macro="" textlink="">
      <xdr:nvSpPr>
        <xdr:cNvPr id="102" name="Isosceles Tri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7734300" y="9525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102870</xdr:colOff>
      <xdr:row>141</xdr:row>
      <xdr:rowOff>3810</xdr:rowOff>
    </xdr:from>
    <xdr:to>
      <xdr:col>19</xdr:col>
      <xdr:colOff>87630</xdr:colOff>
      <xdr:row>142</xdr:row>
      <xdr:rowOff>3810</xdr:rowOff>
    </xdr:to>
    <xdr:sp macro="" textlink="">
      <xdr:nvSpPr>
        <xdr:cNvPr id="118" name="Isosceles Tri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9056370" y="95631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106680</xdr:colOff>
      <xdr:row>141</xdr:row>
      <xdr:rowOff>7620</xdr:rowOff>
    </xdr:from>
    <xdr:to>
      <xdr:col>26</xdr:col>
      <xdr:colOff>91440</xdr:colOff>
      <xdr:row>142</xdr:row>
      <xdr:rowOff>7620</xdr:rowOff>
    </xdr:to>
    <xdr:sp macro="" textlink="">
      <xdr:nvSpPr>
        <xdr:cNvPr id="119" name="Isosceles Tri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039368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175260</xdr:colOff>
      <xdr:row>139</xdr:row>
      <xdr:rowOff>7620</xdr:rowOff>
    </xdr:from>
    <xdr:to>
      <xdr:col>7</xdr:col>
      <xdr:colOff>137160</xdr:colOff>
      <xdr:row>140</xdr:row>
      <xdr:rowOff>45720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 flipV="1">
          <a:off x="6842760" y="69342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138</xdr:row>
      <xdr:rowOff>114300</xdr:rowOff>
    </xdr:from>
    <xdr:to>
      <xdr:col>15</xdr:col>
      <xdr:colOff>106680</xdr:colOff>
      <xdr:row>139</xdr:row>
      <xdr:rowOff>60960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 flipV="1">
          <a:off x="8389620" y="6705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</xdr:colOff>
      <xdr:row>139</xdr:row>
      <xdr:rowOff>22860</xdr:rowOff>
    </xdr:from>
    <xdr:to>
      <xdr:col>22</xdr:col>
      <xdr:colOff>0</xdr:colOff>
      <xdr:row>140</xdr:row>
      <xdr:rowOff>60960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 flipV="1">
          <a:off x="9563100" y="70866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150</xdr:row>
      <xdr:rowOff>7620</xdr:rowOff>
    </xdr:from>
    <xdr:to>
      <xdr:col>5</xdr:col>
      <xdr:colOff>91440</xdr:colOff>
      <xdr:row>151</xdr:row>
      <xdr:rowOff>7620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6393180" y="21259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106680</xdr:colOff>
      <xdr:row>150</xdr:row>
      <xdr:rowOff>0</xdr:rowOff>
    </xdr:from>
    <xdr:to>
      <xdr:col>12</xdr:col>
      <xdr:colOff>91440</xdr:colOff>
      <xdr:row>151</xdr:row>
      <xdr:rowOff>0</xdr:rowOff>
    </xdr:to>
    <xdr:sp macro="" textlink="">
      <xdr:nvSpPr>
        <xdr:cNvPr id="124" name="Isosceles Tri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772668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106680</xdr:colOff>
      <xdr:row>150</xdr:row>
      <xdr:rowOff>0</xdr:rowOff>
    </xdr:from>
    <xdr:to>
      <xdr:col>19</xdr:col>
      <xdr:colOff>91440</xdr:colOff>
      <xdr:row>151</xdr:row>
      <xdr:rowOff>0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906018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39</xdr:col>
      <xdr:colOff>102870</xdr:colOff>
      <xdr:row>150</xdr:row>
      <xdr:rowOff>0</xdr:rowOff>
    </xdr:from>
    <xdr:to>
      <xdr:col>40</xdr:col>
      <xdr:colOff>87630</xdr:colOff>
      <xdr:row>151</xdr:row>
      <xdr:rowOff>0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72337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152400</xdr:colOff>
      <xdr:row>144</xdr:row>
      <xdr:rowOff>0</xdr:rowOff>
    </xdr:from>
    <xdr:to>
      <xdr:col>42</xdr:col>
      <xdr:colOff>68580</xdr:colOff>
      <xdr:row>144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>
          <a:off x="533400" y="19834860"/>
          <a:ext cx="75361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142</xdr:row>
      <xdr:rowOff>118110</xdr:rowOff>
    </xdr:from>
    <xdr:to>
      <xdr:col>5</xdr:col>
      <xdr:colOff>0</xdr:colOff>
      <xdr:row>144</xdr:row>
      <xdr:rowOff>68580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>
          <a:off x="6477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156210</xdr:colOff>
      <xdr:row>143</xdr:row>
      <xdr:rowOff>99060</xdr:rowOff>
    </xdr:from>
    <xdr:to>
      <xdr:col>5</xdr:col>
      <xdr:colOff>38100</xdr:colOff>
      <xdr:row>144</xdr:row>
      <xdr:rowOff>30480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>
        <a:xfrm flipH="1">
          <a:off x="6442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142</xdr:row>
      <xdr:rowOff>118110</xdr:rowOff>
    </xdr:from>
    <xdr:to>
      <xdr:col>12</xdr:col>
      <xdr:colOff>0</xdr:colOff>
      <xdr:row>144</xdr:row>
      <xdr:rowOff>68580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/>
      </xdr:nvCxnSpPr>
      <xdr:spPr>
        <a:xfrm>
          <a:off x="7810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156210</xdr:colOff>
      <xdr:row>143</xdr:row>
      <xdr:rowOff>99060</xdr:rowOff>
    </xdr:from>
    <xdr:to>
      <xdr:col>12</xdr:col>
      <xdr:colOff>38100</xdr:colOff>
      <xdr:row>144</xdr:row>
      <xdr:rowOff>30480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>
        <a:xfrm flipH="1">
          <a:off x="7776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142</xdr:row>
      <xdr:rowOff>118110</xdr:rowOff>
    </xdr:from>
    <xdr:to>
      <xdr:col>19</xdr:col>
      <xdr:colOff>0</xdr:colOff>
      <xdr:row>144</xdr:row>
      <xdr:rowOff>68580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CxnSpPr/>
      </xdr:nvCxnSpPr>
      <xdr:spPr>
        <a:xfrm>
          <a:off x="9144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156210</xdr:colOff>
      <xdr:row>143</xdr:row>
      <xdr:rowOff>99060</xdr:rowOff>
    </xdr:from>
    <xdr:to>
      <xdr:col>19</xdr:col>
      <xdr:colOff>38100</xdr:colOff>
      <xdr:row>144</xdr:row>
      <xdr:rowOff>30480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 flipH="1">
          <a:off x="9109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142</xdr:row>
      <xdr:rowOff>118110</xdr:rowOff>
    </xdr:from>
    <xdr:to>
      <xdr:col>26</xdr:col>
      <xdr:colOff>0</xdr:colOff>
      <xdr:row>144</xdr:row>
      <xdr:rowOff>68580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>
          <a:off x="10477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156210</xdr:colOff>
      <xdr:row>143</xdr:row>
      <xdr:rowOff>99060</xdr:rowOff>
    </xdr:from>
    <xdr:to>
      <xdr:col>26</xdr:col>
      <xdr:colOff>38100</xdr:colOff>
      <xdr:row>144</xdr:row>
      <xdr:rowOff>30480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 flipH="1">
          <a:off x="10443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110490</xdr:colOff>
      <xdr:row>151</xdr:row>
      <xdr:rowOff>72390</xdr:rowOff>
    </xdr:from>
    <xdr:to>
      <xdr:col>43</xdr:col>
      <xdr:colOff>148590</xdr:colOff>
      <xdr:row>151</xdr:row>
      <xdr:rowOff>72390</xdr:rowOff>
    </xdr:to>
    <xdr:cxnSp macro="">
      <xdr:nvCxnSpPr>
        <xdr:cNvPr id="136" name="Straight Arrow Connector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CxnSpPr/>
      </xdr:nvCxnSpPr>
      <xdr:spPr>
        <a:xfrm>
          <a:off x="8111490" y="2082165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153</xdr:row>
      <xdr:rowOff>68580</xdr:rowOff>
    </xdr:from>
    <xdr:to>
      <xdr:col>9</xdr:col>
      <xdr:colOff>76200</xdr:colOff>
      <xdr:row>153</xdr:row>
      <xdr:rowOff>68580</xdr:rowOff>
    </xdr:to>
    <xdr:cxnSp macro="">
      <xdr:nvCxnSpPr>
        <xdr:cNvPr id="137" name="Straight Arrow Connector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/>
      </xdr:nvCxnSpPr>
      <xdr:spPr>
        <a:xfrm flipH="1">
          <a:off x="69151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153</xdr:row>
      <xdr:rowOff>64770</xdr:rowOff>
    </xdr:from>
    <xdr:to>
      <xdr:col>16</xdr:col>
      <xdr:colOff>95250</xdr:colOff>
      <xdr:row>153</xdr:row>
      <xdr:rowOff>64770</xdr:rowOff>
    </xdr:to>
    <xdr:cxnSp macro="">
      <xdr:nvCxnSpPr>
        <xdr:cNvPr id="138" name="Straight Arrow Connector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CxnSpPr/>
      </xdr:nvCxnSpPr>
      <xdr:spPr>
        <a:xfrm>
          <a:off x="82715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154</xdr:row>
      <xdr:rowOff>68580</xdr:rowOff>
    </xdr:from>
    <xdr:to>
      <xdr:col>16</xdr:col>
      <xdr:colOff>76200</xdr:colOff>
      <xdr:row>154</xdr:row>
      <xdr:rowOff>68580</xdr:rowOff>
    </xdr:to>
    <xdr:cxnSp macro="">
      <xdr:nvCxnSpPr>
        <xdr:cNvPr id="140" name="Straight Arrow Connector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 flipH="1">
          <a:off x="8248650" y="2575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155</xdr:row>
      <xdr:rowOff>64770</xdr:rowOff>
    </xdr:from>
    <xdr:to>
      <xdr:col>16</xdr:col>
      <xdr:colOff>95250</xdr:colOff>
      <xdr:row>155</xdr:row>
      <xdr:rowOff>64770</xdr:rowOff>
    </xdr:to>
    <xdr:cxnSp macro="">
      <xdr:nvCxnSpPr>
        <xdr:cNvPr id="141" name="Straight Arrow Connector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/>
      </xdr:nvCxnSpPr>
      <xdr:spPr>
        <a:xfrm>
          <a:off x="82715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155</xdr:row>
      <xdr:rowOff>68580</xdr:rowOff>
    </xdr:from>
    <xdr:to>
      <xdr:col>9</xdr:col>
      <xdr:colOff>76200</xdr:colOff>
      <xdr:row>155</xdr:row>
      <xdr:rowOff>68580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flipH="1">
          <a:off x="69151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156</xdr:row>
      <xdr:rowOff>68580</xdr:rowOff>
    </xdr:from>
    <xdr:to>
      <xdr:col>16</xdr:col>
      <xdr:colOff>76200</xdr:colOff>
      <xdr:row>156</xdr:row>
      <xdr:rowOff>68580</xdr:rowOff>
    </xdr:to>
    <xdr:cxnSp macro="">
      <xdr:nvCxnSpPr>
        <xdr:cNvPr id="143" name="Straight Arrow Connector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flipH="1">
          <a:off x="8248650" y="2834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157</xdr:row>
      <xdr:rowOff>68580</xdr:rowOff>
    </xdr:from>
    <xdr:to>
      <xdr:col>9</xdr:col>
      <xdr:colOff>76200</xdr:colOff>
      <xdr:row>157</xdr:row>
      <xdr:rowOff>68580</xdr:rowOff>
    </xdr:to>
    <xdr:cxnSp macro="">
      <xdr:nvCxnSpPr>
        <xdr:cNvPr id="144" name="Straight Arrow Connector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 flipH="1">
          <a:off x="6915150" y="29641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157</xdr:row>
      <xdr:rowOff>64770</xdr:rowOff>
    </xdr:from>
    <xdr:to>
      <xdr:col>16</xdr:col>
      <xdr:colOff>95250</xdr:colOff>
      <xdr:row>157</xdr:row>
      <xdr:rowOff>64770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CxnSpPr/>
      </xdr:nvCxnSpPr>
      <xdr:spPr>
        <a:xfrm>
          <a:off x="8271510" y="29603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158</xdr:row>
      <xdr:rowOff>68580</xdr:rowOff>
    </xdr:from>
    <xdr:to>
      <xdr:col>16</xdr:col>
      <xdr:colOff>76200</xdr:colOff>
      <xdr:row>158</xdr:row>
      <xdr:rowOff>68580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 flipH="1">
          <a:off x="8248650" y="30937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159</xdr:row>
      <xdr:rowOff>68580</xdr:rowOff>
    </xdr:from>
    <xdr:to>
      <xdr:col>9</xdr:col>
      <xdr:colOff>76200</xdr:colOff>
      <xdr:row>159</xdr:row>
      <xdr:rowOff>68580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6915150" y="32232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159</xdr:row>
      <xdr:rowOff>64770</xdr:rowOff>
    </xdr:from>
    <xdr:to>
      <xdr:col>16</xdr:col>
      <xdr:colOff>95250</xdr:colOff>
      <xdr:row>159</xdr:row>
      <xdr:rowOff>64770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CxnSpPr/>
      </xdr:nvCxnSpPr>
      <xdr:spPr>
        <a:xfrm>
          <a:off x="8271510" y="32194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160</xdr:row>
      <xdr:rowOff>68580</xdr:rowOff>
    </xdr:from>
    <xdr:to>
      <xdr:col>16</xdr:col>
      <xdr:colOff>76200</xdr:colOff>
      <xdr:row>160</xdr:row>
      <xdr:rowOff>68580</xdr:rowOff>
    </xdr:to>
    <xdr:cxnSp macro="">
      <xdr:nvCxnSpPr>
        <xdr:cNvPr id="149" name="Straight Arrow Connecto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flipH="1">
          <a:off x="8248650" y="33528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161</xdr:row>
      <xdr:rowOff>68580</xdr:rowOff>
    </xdr:from>
    <xdr:to>
      <xdr:col>9</xdr:col>
      <xdr:colOff>76200</xdr:colOff>
      <xdr:row>161</xdr:row>
      <xdr:rowOff>68580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/>
      </xdr:nvCxnSpPr>
      <xdr:spPr>
        <a:xfrm flipH="1">
          <a:off x="6915150" y="34823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161</xdr:row>
      <xdr:rowOff>64770</xdr:rowOff>
    </xdr:from>
    <xdr:to>
      <xdr:col>16</xdr:col>
      <xdr:colOff>95250</xdr:colOff>
      <xdr:row>161</xdr:row>
      <xdr:rowOff>64770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>
        <a:xfrm>
          <a:off x="8271510" y="34785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110490</xdr:colOff>
      <xdr:row>164</xdr:row>
      <xdr:rowOff>72390</xdr:rowOff>
    </xdr:from>
    <xdr:to>
      <xdr:col>43</xdr:col>
      <xdr:colOff>148590</xdr:colOff>
      <xdr:row>164</xdr:row>
      <xdr:rowOff>72390</xdr:rowOff>
    </xdr:to>
    <xdr:cxnSp macro="">
      <xdr:nvCxnSpPr>
        <xdr:cNvPr id="152" name="Straight Arrow Connector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/>
      </xdr:nvCxnSpPr>
      <xdr:spPr>
        <a:xfrm>
          <a:off x="8111490" y="2237613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</xdr:colOff>
      <xdr:row>138</xdr:row>
      <xdr:rowOff>114300</xdr:rowOff>
    </xdr:from>
    <xdr:to>
      <xdr:col>29</xdr:col>
      <xdr:colOff>106680</xdr:colOff>
      <xdr:row>139</xdr:row>
      <xdr:rowOff>60960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 flipV="1">
          <a:off x="11056620" y="6705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141</xdr:row>
      <xdr:rowOff>0</xdr:rowOff>
    </xdr:from>
    <xdr:to>
      <xdr:col>33</xdr:col>
      <xdr:colOff>91440</xdr:colOff>
      <xdr:row>142</xdr:row>
      <xdr:rowOff>0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11727180" y="9525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33</xdr:col>
      <xdr:colOff>0</xdr:colOff>
      <xdr:row>142</xdr:row>
      <xdr:rowOff>118110</xdr:rowOff>
    </xdr:from>
    <xdr:to>
      <xdr:col>33</xdr:col>
      <xdr:colOff>0</xdr:colOff>
      <xdr:row>144</xdr:row>
      <xdr:rowOff>68580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/>
      </xdr:nvCxnSpPr>
      <xdr:spPr>
        <a:xfrm>
          <a:off x="11811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156210</xdr:colOff>
      <xdr:row>143</xdr:row>
      <xdr:rowOff>99060</xdr:rowOff>
    </xdr:from>
    <xdr:to>
      <xdr:col>33</xdr:col>
      <xdr:colOff>38100</xdr:colOff>
      <xdr:row>144</xdr:row>
      <xdr:rowOff>30480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 flipH="1">
          <a:off x="11776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106680</xdr:colOff>
      <xdr:row>150</xdr:row>
      <xdr:rowOff>3810</xdr:rowOff>
    </xdr:from>
    <xdr:to>
      <xdr:col>26</xdr:col>
      <xdr:colOff>91440</xdr:colOff>
      <xdr:row>151</xdr:row>
      <xdr:rowOff>3810</xdr:rowOff>
    </xdr:to>
    <xdr:sp macro="" textlink="">
      <xdr:nvSpPr>
        <xdr:cNvPr id="157" name="Isosceles Tri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393680" y="212217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21</xdr:col>
      <xdr:colOff>57150</xdr:colOff>
      <xdr:row>153</xdr:row>
      <xdr:rowOff>68580</xdr:rowOff>
    </xdr:from>
    <xdr:to>
      <xdr:col>23</xdr:col>
      <xdr:colOff>76200</xdr:colOff>
      <xdr:row>153</xdr:row>
      <xdr:rowOff>68580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/>
      </xdr:nvCxnSpPr>
      <xdr:spPr>
        <a:xfrm flipH="1">
          <a:off x="95821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137160</xdr:colOff>
      <xdr:row>149</xdr:row>
      <xdr:rowOff>68580</xdr:rowOff>
    </xdr:from>
    <xdr:to>
      <xdr:col>43</xdr:col>
      <xdr:colOff>175260</xdr:colOff>
      <xdr:row>149</xdr:row>
      <xdr:rowOff>68580</xdr:rowOff>
    </xdr:to>
    <xdr:cxnSp macro="">
      <xdr:nvCxnSpPr>
        <xdr:cNvPr id="171" name="Straight Arrow Connector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8138160" y="2055114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106680</xdr:colOff>
      <xdr:row>141</xdr:row>
      <xdr:rowOff>7620</xdr:rowOff>
    </xdr:from>
    <xdr:to>
      <xdr:col>40</xdr:col>
      <xdr:colOff>91440</xdr:colOff>
      <xdr:row>142</xdr:row>
      <xdr:rowOff>7620</xdr:rowOff>
    </xdr:to>
    <xdr:sp macro="" textlink="">
      <xdr:nvSpPr>
        <xdr:cNvPr id="172" name="Isosceles Tri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763268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35</xdr:col>
      <xdr:colOff>38100</xdr:colOff>
      <xdr:row>139</xdr:row>
      <xdr:rowOff>22860</xdr:rowOff>
    </xdr:from>
    <xdr:to>
      <xdr:col>36</xdr:col>
      <xdr:colOff>0</xdr:colOff>
      <xdr:row>140</xdr:row>
      <xdr:rowOff>60960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CxnSpPr/>
      </xdr:nvCxnSpPr>
      <xdr:spPr>
        <a:xfrm flipV="1">
          <a:off x="16802100" y="70866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142</xdr:row>
      <xdr:rowOff>118110</xdr:rowOff>
    </xdr:from>
    <xdr:to>
      <xdr:col>40</xdr:col>
      <xdr:colOff>0</xdr:colOff>
      <xdr:row>144</xdr:row>
      <xdr:rowOff>68580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>
          <a:off x="19050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156210</xdr:colOff>
      <xdr:row>143</xdr:row>
      <xdr:rowOff>99060</xdr:rowOff>
    </xdr:from>
    <xdr:to>
      <xdr:col>40</xdr:col>
      <xdr:colOff>38100</xdr:colOff>
      <xdr:row>144</xdr:row>
      <xdr:rowOff>30480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 flipH="1">
          <a:off x="19015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150</xdr:row>
      <xdr:rowOff>3810</xdr:rowOff>
    </xdr:from>
    <xdr:to>
      <xdr:col>33</xdr:col>
      <xdr:colOff>91440</xdr:colOff>
      <xdr:row>151</xdr:row>
      <xdr:rowOff>3810</xdr:rowOff>
    </xdr:to>
    <xdr:sp macro="" textlink="">
      <xdr:nvSpPr>
        <xdr:cNvPr id="177" name="Isosceles Tri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17632680" y="212217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106680</xdr:colOff>
      <xdr:row>150</xdr:row>
      <xdr:rowOff>3810</xdr:rowOff>
    </xdr:from>
    <xdr:to>
      <xdr:col>33</xdr:col>
      <xdr:colOff>91440</xdr:colOff>
      <xdr:row>151</xdr:row>
      <xdr:rowOff>3810</xdr:rowOff>
    </xdr:to>
    <xdr:sp macro="" textlink="">
      <xdr:nvSpPr>
        <xdr:cNvPr id="178" name="Isosceles Tri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17632680" y="212217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35</xdr:col>
      <xdr:colOff>80010</xdr:colOff>
      <xdr:row>154</xdr:row>
      <xdr:rowOff>64770</xdr:rowOff>
    </xdr:from>
    <xdr:to>
      <xdr:col>37</xdr:col>
      <xdr:colOff>95250</xdr:colOff>
      <xdr:row>154</xdr:row>
      <xdr:rowOff>64770</xdr:rowOff>
    </xdr:to>
    <xdr:cxnSp macro="">
      <xdr:nvCxnSpPr>
        <xdr:cNvPr id="179" name="Straight Arrow Connector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>
          <a:off x="181775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153</xdr:row>
      <xdr:rowOff>64770</xdr:rowOff>
    </xdr:from>
    <xdr:to>
      <xdr:col>30</xdr:col>
      <xdr:colOff>95250</xdr:colOff>
      <xdr:row>153</xdr:row>
      <xdr:rowOff>64770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>
          <a:off x="168440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</xdr:colOff>
      <xdr:row>154</xdr:row>
      <xdr:rowOff>68580</xdr:rowOff>
    </xdr:from>
    <xdr:to>
      <xdr:col>30</xdr:col>
      <xdr:colOff>76200</xdr:colOff>
      <xdr:row>154</xdr:row>
      <xdr:rowOff>68580</xdr:rowOff>
    </xdr:to>
    <xdr:cxnSp macro="">
      <xdr:nvCxnSpPr>
        <xdr:cNvPr id="181" name="Straight Arrow Connector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flipH="1">
          <a:off x="168211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154</xdr:row>
      <xdr:rowOff>64770</xdr:rowOff>
    </xdr:from>
    <xdr:to>
      <xdr:col>23</xdr:col>
      <xdr:colOff>95250</xdr:colOff>
      <xdr:row>154</xdr:row>
      <xdr:rowOff>64770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CxnSpPr/>
      </xdr:nvCxnSpPr>
      <xdr:spPr>
        <a:xfrm>
          <a:off x="155105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155</xdr:row>
      <xdr:rowOff>68580</xdr:rowOff>
    </xdr:from>
    <xdr:to>
      <xdr:col>23</xdr:col>
      <xdr:colOff>76200</xdr:colOff>
      <xdr:row>155</xdr:row>
      <xdr:rowOff>68580</xdr:rowOff>
    </xdr:to>
    <xdr:cxnSp macro="">
      <xdr:nvCxnSpPr>
        <xdr:cNvPr id="183" name="Straight Arrow Connector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 flipH="1">
          <a:off x="168211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156</xdr:row>
      <xdr:rowOff>64770</xdr:rowOff>
    </xdr:from>
    <xdr:to>
      <xdr:col>23</xdr:col>
      <xdr:colOff>95250</xdr:colOff>
      <xdr:row>156</xdr:row>
      <xdr:rowOff>64770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CxnSpPr/>
      </xdr:nvCxnSpPr>
      <xdr:spPr>
        <a:xfrm>
          <a:off x="168440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157</xdr:row>
      <xdr:rowOff>68580</xdr:rowOff>
    </xdr:from>
    <xdr:to>
      <xdr:col>23</xdr:col>
      <xdr:colOff>76200</xdr:colOff>
      <xdr:row>157</xdr:row>
      <xdr:rowOff>68580</xdr:rowOff>
    </xdr:to>
    <xdr:cxnSp macro="">
      <xdr:nvCxnSpPr>
        <xdr:cNvPr id="185" name="Straight Arrow Connector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 flipH="1">
          <a:off x="168211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158</xdr:row>
      <xdr:rowOff>64770</xdr:rowOff>
    </xdr:from>
    <xdr:to>
      <xdr:col>23</xdr:col>
      <xdr:colOff>95250</xdr:colOff>
      <xdr:row>158</xdr:row>
      <xdr:rowOff>64770</xdr:rowOff>
    </xdr:to>
    <xdr:cxnSp macro="">
      <xdr:nvCxnSpPr>
        <xdr:cNvPr id="186" name="Straight Arrow Connector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16844010" y="2830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159</xdr:row>
      <xdr:rowOff>68580</xdr:rowOff>
    </xdr:from>
    <xdr:to>
      <xdr:col>23</xdr:col>
      <xdr:colOff>76200</xdr:colOff>
      <xdr:row>159</xdr:row>
      <xdr:rowOff>68580</xdr:rowOff>
    </xdr:to>
    <xdr:cxnSp macro="">
      <xdr:nvCxnSpPr>
        <xdr:cNvPr id="187" name="Straight Arrow Connector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flipH="1">
          <a:off x="16821150" y="29641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160</xdr:row>
      <xdr:rowOff>64770</xdr:rowOff>
    </xdr:from>
    <xdr:to>
      <xdr:col>23</xdr:col>
      <xdr:colOff>95250</xdr:colOff>
      <xdr:row>160</xdr:row>
      <xdr:rowOff>64770</xdr:rowOff>
    </xdr:to>
    <xdr:cxnSp macro="">
      <xdr:nvCxnSpPr>
        <xdr:cNvPr id="188" name="Straight Arrow Connector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16844010" y="30899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80010</xdr:colOff>
      <xdr:row>156</xdr:row>
      <xdr:rowOff>64770</xdr:rowOff>
    </xdr:from>
    <xdr:to>
      <xdr:col>37</xdr:col>
      <xdr:colOff>95250</xdr:colOff>
      <xdr:row>156</xdr:row>
      <xdr:rowOff>64770</xdr:rowOff>
    </xdr:to>
    <xdr:cxnSp macro="">
      <xdr:nvCxnSpPr>
        <xdr:cNvPr id="189" name="Straight Arrow Connector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>
          <a:off x="195110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155</xdr:row>
      <xdr:rowOff>64770</xdr:rowOff>
    </xdr:from>
    <xdr:to>
      <xdr:col>30</xdr:col>
      <xdr:colOff>95250</xdr:colOff>
      <xdr:row>155</xdr:row>
      <xdr:rowOff>64770</xdr:rowOff>
    </xdr:to>
    <xdr:cxnSp macro="">
      <xdr:nvCxnSpPr>
        <xdr:cNvPr id="190" name="Straight Arrow Connector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181775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</xdr:colOff>
      <xdr:row>156</xdr:row>
      <xdr:rowOff>68580</xdr:rowOff>
    </xdr:from>
    <xdr:to>
      <xdr:col>30</xdr:col>
      <xdr:colOff>76200</xdr:colOff>
      <xdr:row>156</xdr:row>
      <xdr:rowOff>68580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 flipH="1">
          <a:off x="18154650" y="2575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80010</xdr:colOff>
      <xdr:row>158</xdr:row>
      <xdr:rowOff>64770</xdr:rowOff>
    </xdr:from>
    <xdr:to>
      <xdr:col>37</xdr:col>
      <xdr:colOff>95250</xdr:colOff>
      <xdr:row>158</xdr:row>
      <xdr:rowOff>64770</xdr:rowOff>
    </xdr:to>
    <xdr:cxnSp macro="">
      <xdr:nvCxnSpPr>
        <xdr:cNvPr id="192" name="Straight Arrow Connector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19511010" y="2830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157</xdr:row>
      <xdr:rowOff>64770</xdr:rowOff>
    </xdr:from>
    <xdr:to>
      <xdr:col>30</xdr:col>
      <xdr:colOff>95250</xdr:colOff>
      <xdr:row>157</xdr:row>
      <xdr:rowOff>64770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181775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</xdr:colOff>
      <xdr:row>158</xdr:row>
      <xdr:rowOff>68580</xdr:rowOff>
    </xdr:from>
    <xdr:to>
      <xdr:col>30</xdr:col>
      <xdr:colOff>76200</xdr:colOff>
      <xdr:row>158</xdr:row>
      <xdr:rowOff>68580</xdr:rowOff>
    </xdr:to>
    <xdr:cxnSp macro="">
      <xdr:nvCxnSpPr>
        <xdr:cNvPr id="194" name="Straight Arrow Connector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CxnSpPr/>
      </xdr:nvCxnSpPr>
      <xdr:spPr>
        <a:xfrm flipH="1">
          <a:off x="18154650" y="2834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80010</xdr:colOff>
      <xdr:row>160</xdr:row>
      <xdr:rowOff>64770</xdr:rowOff>
    </xdr:from>
    <xdr:to>
      <xdr:col>37</xdr:col>
      <xdr:colOff>95250</xdr:colOff>
      <xdr:row>160</xdr:row>
      <xdr:rowOff>64770</xdr:rowOff>
    </xdr:to>
    <xdr:cxnSp macro="">
      <xdr:nvCxnSpPr>
        <xdr:cNvPr id="195" name="Straight Arrow Connector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/>
      </xdr:nvCxnSpPr>
      <xdr:spPr>
        <a:xfrm>
          <a:off x="19511010" y="30899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159</xdr:row>
      <xdr:rowOff>64770</xdr:rowOff>
    </xdr:from>
    <xdr:to>
      <xdr:col>30</xdr:col>
      <xdr:colOff>95250</xdr:colOff>
      <xdr:row>159</xdr:row>
      <xdr:rowOff>64770</xdr:rowOff>
    </xdr:to>
    <xdr:cxnSp macro="">
      <xdr:nvCxnSpPr>
        <xdr:cNvPr id="196" name="Straight Arrow Connector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CxnSpPr/>
      </xdr:nvCxnSpPr>
      <xdr:spPr>
        <a:xfrm>
          <a:off x="18177510" y="29603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</xdr:colOff>
      <xdr:row>160</xdr:row>
      <xdr:rowOff>68580</xdr:rowOff>
    </xdr:from>
    <xdr:to>
      <xdr:col>30</xdr:col>
      <xdr:colOff>76200</xdr:colOff>
      <xdr:row>160</xdr:row>
      <xdr:rowOff>68580</xdr:rowOff>
    </xdr:to>
    <xdr:cxnSp macro="">
      <xdr:nvCxnSpPr>
        <xdr:cNvPr id="197" name="Straight Arrow Connector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/>
      </xdr:nvCxnSpPr>
      <xdr:spPr>
        <a:xfrm flipH="1">
          <a:off x="18154650" y="30937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161</xdr:row>
      <xdr:rowOff>68580</xdr:rowOff>
    </xdr:from>
    <xdr:to>
      <xdr:col>23</xdr:col>
      <xdr:colOff>76200</xdr:colOff>
      <xdr:row>161</xdr:row>
      <xdr:rowOff>68580</xdr:rowOff>
    </xdr:to>
    <xdr:cxnSp macro="">
      <xdr:nvCxnSpPr>
        <xdr:cNvPr id="198" name="Straight Arrow Connector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/>
      </xdr:nvCxnSpPr>
      <xdr:spPr>
        <a:xfrm flipH="1">
          <a:off x="16821150" y="32232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161</xdr:row>
      <xdr:rowOff>64770</xdr:rowOff>
    </xdr:from>
    <xdr:to>
      <xdr:col>30</xdr:col>
      <xdr:colOff>95250</xdr:colOff>
      <xdr:row>161</xdr:row>
      <xdr:rowOff>64770</xdr:rowOff>
    </xdr:to>
    <xdr:cxnSp macro="">
      <xdr:nvCxnSpPr>
        <xdr:cNvPr id="199" name="Straight Arrow Connector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/>
      </xdr:nvCxnSpPr>
      <xdr:spPr>
        <a:xfrm>
          <a:off x="18177510" y="32194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80010</xdr:colOff>
      <xdr:row>162</xdr:row>
      <xdr:rowOff>64770</xdr:rowOff>
    </xdr:from>
    <xdr:to>
      <xdr:col>37</xdr:col>
      <xdr:colOff>95250</xdr:colOff>
      <xdr:row>162</xdr:row>
      <xdr:rowOff>64770</xdr:rowOff>
    </xdr:to>
    <xdr:cxnSp macro="">
      <xdr:nvCxnSpPr>
        <xdr:cNvPr id="200" name="Straight Arrow Connector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>
          <a:off x="19511010" y="33489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6</xdr:row>
      <xdr:rowOff>7620</xdr:rowOff>
    </xdr:from>
    <xdr:to>
      <xdr:col>5</xdr:col>
      <xdr:colOff>95250</xdr:colOff>
      <xdr:row>7</xdr:row>
      <xdr:rowOff>7620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925449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102870</xdr:colOff>
      <xdr:row>6</xdr:row>
      <xdr:rowOff>3810</xdr:rowOff>
    </xdr:from>
    <xdr:to>
      <xdr:col>12</xdr:col>
      <xdr:colOff>87630</xdr:colOff>
      <xdr:row>7</xdr:row>
      <xdr:rowOff>3810</xdr:rowOff>
    </xdr:to>
    <xdr:sp macro="" textlink="">
      <xdr:nvSpPr>
        <xdr:cNvPr id="174" name="Isosceles Tri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626870" y="106299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106680</xdr:colOff>
      <xdr:row>6</xdr:row>
      <xdr:rowOff>7620</xdr:rowOff>
    </xdr:from>
    <xdr:to>
      <xdr:col>19</xdr:col>
      <xdr:colOff>91440</xdr:colOff>
      <xdr:row>7</xdr:row>
      <xdr:rowOff>7620</xdr:rowOff>
    </xdr:to>
    <xdr:sp macro="" textlink="">
      <xdr:nvSpPr>
        <xdr:cNvPr id="202" name="Isosceles Triangl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25118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175260</xdr:colOff>
      <xdr:row>4</xdr:row>
      <xdr:rowOff>7620</xdr:rowOff>
    </xdr:from>
    <xdr:to>
      <xdr:col>7</xdr:col>
      <xdr:colOff>137160</xdr:colOff>
      <xdr:row>5</xdr:row>
      <xdr:rowOff>45720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 flipV="1">
          <a:off x="9700260" y="80010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4</xdr:row>
      <xdr:rowOff>22860</xdr:rowOff>
    </xdr:from>
    <xdr:to>
      <xdr:col>15</xdr:col>
      <xdr:colOff>0</xdr:colOff>
      <xdr:row>5</xdr:row>
      <xdr:rowOff>60960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 flipV="1">
          <a:off x="12420600" y="81534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15</xdr:row>
      <xdr:rowOff>7620</xdr:rowOff>
    </xdr:from>
    <xdr:to>
      <xdr:col>5</xdr:col>
      <xdr:colOff>91440</xdr:colOff>
      <xdr:row>16</xdr:row>
      <xdr:rowOff>7620</xdr:rowOff>
    </xdr:to>
    <xdr:sp macro="" textlink="">
      <xdr:nvSpPr>
        <xdr:cNvPr id="206" name="Isosceles Triangl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9250680" y="22326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102870</xdr:colOff>
      <xdr:row>15</xdr:row>
      <xdr:rowOff>7620</xdr:rowOff>
    </xdr:from>
    <xdr:to>
      <xdr:col>12</xdr:col>
      <xdr:colOff>87630</xdr:colOff>
      <xdr:row>16</xdr:row>
      <xdr:rowOff>7620</xdr:rowOff>
    </xdr:to>
    <xdr:sp macro="" textlink="">
      <xdr:nvSpPr>
        <xdr:cNvPr id="207" name="Isosceles Triangl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1626870" y="22326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102870</xdr:colOff>
      <xdr:row>15</xdr:row>
      <xdr:rowOff>0</xdr:rowOff>
    </xdr:from>
    <xdr:to>
      <xdr:col>19</xdr:col>
      <xdr:colOff>87630</xdr:colOff>
      <xdr:row>16</xdr:row>
      <xdr:rowOff>0</xdr:rowOff>
    </xdr:to>
    <xdr:sp macro="" textlink="">
      <xdr:nvSpPr>
        <xdr:cNvPr id="209" name="Isosceles Triangl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247370" y="2225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106680</xdr:colOff>
      <xdr:row>9</xdr:row>
      <xdr:rowOff>0</xdr:rowOff>
    </xdr:from>
    <xdr:to>
      <xdr:col>21</xdr:col>
      <xdr:colOff>80010</xdr:colOff>
      <xdr:row>9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059180" y="1447800"/>
          <a:ext cx="359283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118110</xdr:rowOff>
    </xdr:from>
    <xdr:to>
      <xdr:col>5</xdr:col>
      <xdr:colOff>0</xdr:colOff>
      <xdr:row>9</xdr:row>
      <xdr:rowOff>68580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>
          <a:off x="93345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156210</xdr:colOff>
      <xdr:row>8</xdr:row>
      <xdr:rowOff>99060</xdr:rowOff>
    </xdr:from>
    <xdr:to>
      <xdr:col>5</xdr:col>
      <xdr:colOff>38100</xdr:colOff>
      <xdr:row>9</xdr:row>
      <xdr:rowOff>30480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 flipH="1">
          <a:off x="93002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186690</xdr:colOff>
      <xdr:row>7</xdr:row>
      <xdr:rowOff>118110</xdr:rowOff>
    </xdr:from>
    <xdr:to>
      <xdr:col>11</xdr:col>
      <xdr:colOff>186690</xdr:colOff>
      <xdr:row>9</xdr:row>
      <xdr:rowOff>68580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71069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8</xdr:row>
      <xdr:rowOff>99060</xdr:rowOff>
    </xdr:from>
    <xdr:to>
      <xdr:col>12</xdr:col>
      <xdr:colOff>34290</xdr:colOff>
      <xdr:row>9</xdr:row>
      <xdr:rowOff>30480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 flipH="1">
          <a:off x="167640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7</xdr:row>
      <xdr:rowOff>118110</xdr:rowOff>
    </xdr:from>
    <xdr:to>
      <xdr:col>19</xdr:col>
      <xdr:colOff>0</xdr:colOff>
      <xdr:row>9</xdr:row>
      <xdr:rowOff>68580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>
          <a:off x="13335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156210</xdr:colOff>
      <xdr:row>8</xdr:row>
      <xdr:rowOff>99060</xdr:rowOff>
    </xdr:from>
    <xdr:to>
      <xdr:col>19</xdr:col>
      <xdr:colOff>38100</xdr:colOff>
      <xdr:row>9</xdr:row>
      <xdr:rowOff>30480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 flipH="1">
          <a:off x="13300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125730</xdr:colOff>
      <xdr:row>16</xdr:row>
      <xdr:rowOff>72390</xdr:rowOff>
    </xdr:from>
    <xdr:to>
      <xdr:col>22</xdr:col>
      <xdr:colOff>163830</xdr:colOff>
      <xdr:row>16</xdr:row>
      <xdr:rowOff>72390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>
          <a:off x="4697730" y="24269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18</xdr:row>
      <xdr:rowOff>68580</xdr:rowOff>
    </xdr:from>
    <xdr:to>
      <xdr:col>9</xdr:col>
      <xdr:colOff>76200</xdr:colOff>
      <xdr:row>18</xdr:row>
      <xdr:rowOff>68580</xdr:rowOff>
    </xdr:to>
    <xdr:cxnSp macro="">
      <xdr:nvCxnSpPr>
        <xdr:cNvPr id="220" name="Straight Arrow Connector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 flipH="1">
          <a:off x="9772650" y="25527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18</xdr:row>
      <xdr:rowOff>64770</xdr:rowOff>
    </xdr:from>
    <xdr:to>
      <xdr:col>16</xdr:col>
      <xdr:colOff>95250</xdr:colOff>
      <xdr:row>18</xdr:row>
      <xdr:rowOff>64770</xdr:rowOff>
    </xdr:to>
    <xdr:cxnSp macro="">
      <xdr:nvCxnSpPr>
        <xdr:cNvPr id="240" name="Straight Arrow Connector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CxnSpPr/>
      </xdr:nvCxnSpPr>
      <xdr:spPr>
        <a:xfrm>
          <a:off x="2175510" y="26784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189</xdr:row>
      <xdr:rowOff>7620</xdr:rowOff>
    </xdr:from>
    <xdr:to>
      <xdr:col>5</xdr:col>
      <xdr:colOff>95250</xdr:colOff>
      <xdr:row>190</xdr:row>
      <xdr:rowOff>7620</xdr:rowOff>
    </xdr:to>
    <xdr:sp macro="" textlink="">
      <xdr:nvSpPr>
        <xdr:cNvPr id="241" name="Isosceles Triangl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1801749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114300</xdr:colOff>
      <xdr:row>189</xdr:row>
      <xdr:rowOff>0</xdr:rowOff>
    </xdr:from>
    <xdr:to>
      <xdr:col>12</xdr:col>
      <xdr:colOff>99060</xdr:colOff>
      <xdr:row>190</xdr:row>
      <xdr:rowOff>0</xdr:rowOff>
    </xdr:to>
    <xdr:sp macro="" textlink="">
      <xdr:nvSpPr>
        <xdr:cNvPr id="242" name="Isosceles Triangl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19354800" y="10591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102870</xdr:colOff>
      <xdr:row>189</xdr:row>
      <xdr:rowOff>3810</xdr:rowOff>
    </xdr:from>
    <xdr:to>
      <xdr:col>19</xdr:col>
      <xdr:colOff>87630</xdr:colOff>
      <xdr:row>190</xdr:row>
      <xdr:rowOff>3810</xdr:rowOff>
    </xdr:to>
    <xdr:sp macro="" textlink="">
      <xdr:nvSpPr>
        <xdr:cNvPr id="243" name="Isosceles Triangl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20676870" y="106299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106680</xdr:colOff>
      <xdr:row>189</xdr:row>
      <xdr:rowOff>7620</xdr:rowOff>
    </xdr:from>
    <xdr:to>
      <xdr:col>26</xdr:col>
      <xdr:colOff>91440</xdr:colOff>
      <xdr:row>190</xdr:row>
      <xdr:rowOff>7620</xdr:rowOff>
    </xdr:to>
    <xdr:sp macro="" textlink="">
      <xdr:nvSpPr>
        <xdr:cNvPr id="244" name="Isosceles Triangl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2201418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175260</xdr:colOff>
      <xdr:row>187</xdr:row>
      <xdr:rowOff>7620</xdr:rowOff>
    </xdr:from>
    <xdr:to>
      <xdr:col>7</xdr:col>
      <xdr:colOff>137160</xdr:colOff>
      <xdr:row>188</xdr:row>
      <xdr:rowOff>45720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 flipV="1">
          <a:off x="18463260" y="80010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186</xdr:row>
      <xdr:rowOff>114300</xdr:rowOff>
    </xdr:from>
    <xdr:to>
      <xdr:col>15</xdr:col>
      <xdr:colOff>106680</xdr:colOff>
      <xdr:row>187</xdr:row>
      <xdr:rowOff>60960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 flipV="1">
          <a:off x="20010120" y="77724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</xdr:colOff>
      <xdr:row>187</xdr:row>
      <xdr:rowOff>22860</xdr:rowOff>
    </xdr:from>
    <xdr:to>
      <xdr:col>22</xdr:col>
      <xdr:colOff>0</xdr:colOff>
      <xdr:row>188</xdr:row>
      <xdr:rowOff>60960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CxnSpPr/>
      </xdr:nvCxnSpPr>
      <xdr:spPr>
        <a:xfrm flipV="1">
          <a:off x="21183600" y="81534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198</xdr:row>
      <xdr:rowOff>7620</xdr:rowOff>
    </xdr:from>
    <xdr:to>
      <xdr:col>5</xdr:col>
      <xdr:colOff>91440</xdr:colOff>
      <xdr:row>199</xdr:row>
      <xdr:rowOff>7620</xdr:rowOff>
    </xdr:to>
    <xdr:sp macro="" textlink="">
      <xdr:nvSpPr>
        <xdr:cNvPr id="248" name="Isosceles Triangl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18013680" y="22326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106680</xdr:colOff>
      <xdr:row>198</xdr:row>
      <xdr:rowOff>0</xdr:rowOff>
    </xdr:from>
    <xdr:to>
      <xdr:col>12</xdr:col>
      <xdr:colOff>91440</xdr:colOff>
      <xdr:row>199</xdr:row>
      <xdr:rowOff>0</xdr:rowOff>
    </xdr:to>
    <xdr:sp macro="" textlink="">
      <xdr:nvSpPr>
        <xdr:cNvPr id="249" name="Isosceles Triangl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19347180" y="2225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106680</xdr:colOff>
      <xdr:row>198</xdr:row>
      <xdr:rowOff>0</xdr:rowOff>
    </xdr:from>
    <xdr:to>
      <xdr:col>19</xdr:col>
      <xdr:colOff>91440</xdr:colOff>
      <xdr:row>199</xdr:row>
      <xdr:rowOff>0</xdr:rowOff>
    </xdr:to>
    <xdr:sp macro="" textlink="">
      <xdr:nvSpPr>
        <xdr:cNvPr id="250" name="Isosceles Triangl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20680680" y="2225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46</xdr:col>
      <xdr:colOff>102870</xdr:colOff>
      <xdr:row>198</xdr:row>
      <xdr:rowOff>0</xdr:rowOff>
    </xdr:from>
    <xdr:to>
      <xdr:col>47</xdr:col>
      <xdr:colOff>87630</xdr:colOff>
      <xdr:row>199</xdr:row>
      <xdr:rowOff>0</xdr:rowOff>
    </xdr:to>
    <xdr:sp macro="" textlink="">
      <xdr:nvSpPr>
        <xdr:cNvPr id="251" name="Isosceles Triangl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24677370" y="2225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152400</xdr:colOff>
      <xdr:row>192</xdr:row>
      <xdr:rowOff>0</xdr:rowOff>
    </xdr:from>
    <xdr:to>
      <xdr:col>49</xdr:col>
      <xdr:colOff>68580</xdr:colOff>
      <xdr:row>192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CxnSpPr/>
      </xdr:nvCxnSpPr>
      <xdr:spPr>
        <a:xfrm>
          <a:off x="533400" y="26395680"/>
          <a:ext cx="88696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190</xdr:row>
      <xdr:rowOff>118110</xdr:rowOff>
    </xdr:from>
    <xdr:to>
      <xdr:col>5</xdr:col>
      <xdr:colOff>0</xdr:colOff>
      <xdr:row>192</xdr:row>
      <xdr:rowOff>68580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CxnSpPr/>
      </xdr:nvCxnSpPr>
      <xdr:spPr>
        <a:xfrm>
          <a:off x="180975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156210</xdr:colOff>
      <xdr:row>191</xdr:row>
      <xdr:rowOff>99060</xdr:rowOff>
    </xdr:from>
    <xdr:to>
      <xdr:col>5</xdr:col>
      <xdr:colOff>38100</xdr:colOff>
      <xdr:row>192</xdr:row>
      <xdr:rowOff>30480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CxnSpPr/>
      </xdr:nvCxnSpPr>
      <xdr:spPr>
        <a:xfrm flipH="1">
          <a:off x="180632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190</xdr:row>
      <xdr:rowOff>118110</xdr:rowOff>
    </xdr:from>
    <xdr:to>
      <xdr:col>12</xdr:col>
      <xdr:colOff>0</xdr:colOff>
      <xdr:row>192</xdr:row>
      <xdr:rowOff>68580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CxnSpPr/>
      </xdr:nvCxnSpPr>
      <xdr:spPr>
        <a:xfrm>
          <a:off x="19431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156210</xdr:colOff>
      <xdr:row>191</xdr:row>
      <xdr:rowOff>99060</xdr:rowOff>
    </xdr:from>
    <xdr:to>
      <xdr:col>12</xdr:col>
      <xdr:colOff>38100</xdr:colOff>
      <xdr:row>192</xdr:row>
      <xdr:rowOff>30480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/>
      </xdr:nvCxnSpPr>
      <xdr:spPr>
        <a:xfrm flipH="1">
          <a:off x="19396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190</xdr:row>
      <xdr:rowOff>118110</xdr:rowOff>
    </xdr:from>
    <xdr:to>
      <xdr:col>19</xdr:col>
      <xdr:colOff>0</xdr:colOff>
      <xdr:row>192</xdr:row>
      <xdr:rowOff>68580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CxnSpPr/>
      </xdr:nvCxnSpPr>
      <xdr:spPr>
        <a:xfrm>
          <a:off x="207645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156210</xdr:colOff>
      <xdr:row>191</xdr:row>
      <xdr:rowOff>99060</xdr:rowOff>
    </xdr:from>
    <xdr:to>
      <xdr:col>19</xdr:col>
      <xdr:colOff>38100</xdr:colOff>
      <xdr:row>192</xdr:row>
      <xdr:rowOff>30480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CxnSpPr/>
      </xdr:nvCxnSpPr>
      <xdr:spPr>
        <a:xfrm flipH="1">
          <a:off x="207302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190</xdr:row>
      <xdr:rowOff>118110</xdr:rowOff>
    </xdr:from>
    <xdr:to>
      <xdr:col>26</xdr:col>
      <xdr:colOff>0</xdr:colOff>
      <xdr:row>192</xdr:row>
      <xdr:rowOff>68580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>
          <a:off x="22098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156210</xdr:colOff>
      <xdr:row>191</xdr:row>
      <xdr:rowOff>99060</xdr:rowOff>
    </xdr:from>
    <xdr:to>
      <xdr:col>26</xdr:col>
      <xdr:colOff>38100</xdr:colOff>
      <xdr:row>192</xdr:row>
      <xdr:rowOff>30480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 flipH="1">
          <a:off x="22063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87630</xdr:colOff>
      <xdr:row>199</xdr:row>
      <xdr:rowOff>72390</xdr:rowOff>
    </xdr:from>
    <xdr:to>
      <xdr:col>50</xdr:col>
      <xdr:colOff>125730</xdr:colOff>
      <xdr:row>199</xdr:row>
      <xdr:rowOff>72390</xdr:rowOff>
    </xdr:to>
    <xdr:cxnSp macro="">
      <xdr:nvCxnSpPr>
        <xdr:cNvPr id="261" name="Straight Arrow Connector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>
          <a:off x="9422130" y="273824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201</xdr:row>
      <xdr:rowOff>68580</xdr:rowOff>
    </xdr:from>
    <xdr:to>
      <xdr:col>9</xdr:col>
      <xdr:colOff>76200</xdr:colOff>
      <xdr:row>201</xdr:row>
      <xdr:rowOff>68580</xdr:rowOff>
    </xdr:to>
    <xdr:cxnSp macro="">
      <xdr:nvCxnSpPr>
        <xdr:cNvPr id="262" name="Straight Arrow Connector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/>
      </xdr:nvCxnSpPr>
      <xdr:spPr>
        <a:xfrm flipH="1">
          <a:off x="18535650" y="25527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201</xdr:row>
      <xdr:rowOff>64770</xdr:rowOff>
    </xdr:from>
    <xdr:to>
      <xdr:col>16</xdr:col>
      <xdr:colOff>95250</xdr:colOff>
      <xdr:row>201</xdr:row>
      <xdr:rowOff>64770</xdr:rowOff>
    </xdr:to>
    <xdr:cxnSp macro="">
      <xdr:nvCxnSpPr>
        <xdr:cNvPr id="263" name="Straight Arrow Connector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/>
      </xdr:nvCxnSpPr>
      <xdr:spPr>
        <a:xfrm>
          <a:off x="19892010" y="25488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202</xdr:row>
      <xdr:rowOff>68580</xdr:rowOff>
    </xdr:from>
    <xdr:to>
      <xdr:col>16</xdr:col>
      <xdr:colOff>76200</xdr:colOff>
      <xdr:row>202</xdr:row>
      <xdr:rowOff>68580</xdr:rowOff>
    </xdr:to>
    <xdr:cxnSp macro="">
      <xdr:nvCxnSpPr>
        <xdr:cNvPr id="264" name="Straight Arrow Connector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CxnSpPr/>
      </xdr:nvCxnSpPr>
      <xdr:spPr>
        <a:xfrm flipH="1">
          <a:off x="19869150" y="26822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203</xdr:row>
      <xdr:rowOff>64770</xdr:rowOff>
    </xdr:from>
    <xdr:to>
      <xdr:col>16</xdr:col>
      <xdr:colOff>95250</xdr:colOff>
      <xdr:row>203</xdr:row>
      <xdr:rowOff>64770</xdr:rowOff>
    </xdr:to>
    <xdr:cxnSp macro="">
      <xdr:nvCxnSpPr>
        <xdr:cNvPr id="265" name="Straight Arrow Connector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CxnSpPr/>
      </xdr:nvCxnSpPr>
      <xdr:spPr>
        <a:xfrm>
          <a:off x="19892010" y="28079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203</xdr:row>
      <xdr:rowOff>68580</xdr:rowOff>
    </xdr:from>
    <xdr:to>
      <xdr:col>9</xdr:col>
      <xdr:colOff>76200</xdr:colOff>
      <xdr:row>203</xdr:row>
      <xdr:rowOff>68580</xdr:rowOff>
    </xdr:to>
    <xdr:cxnSp macro="">
      <xdr:nvCxnSpPr>
        <xdr:cNvPr id="266" name="Straight Arrow Connector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/>
      </xdr:nvCxnSpPr>
      <xdr:spPr>
        <a:xfrm flipH="1">
          <a:off x="18535650" y="28117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204</xdr:row>
      <xdr:rowOff>68580</xdr:rowOff>
    </xdr:from>
    <xdr:to>
      <xdr:col>16</xdr:col>
      <xdr:colOff>76200</xdr:colOff>
      <xdr:row>204</xdr:row>
      <xdr:rowOff>68580</xdr:rowOff>
    </xdr:to>
    <xdr:cxnSp macro="">
      <xdr:nvCxnSpPr>
        <xdr:cNvPr id="267" name="Straight Arrow Connector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/>
      </xdr:nvCxnSpPr>
      <xdr:spPr>
        <a:xfrm flipH="1">
          <a:off x="19869150" y="29413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205</xdr:row>
      <xdr:rowOff>68580</xdr:rowOff>
    </xdr:from>
    <xdr:to>
      <xdr:col>9</xdr:col>
      <xdr:colOff>76200</xdr:colOff>
      <xdr:row>205</xdr:row>
      <xdr:rowOff>68580</xdr:rowOff>
    </xdr:to>
    <xdr:cxnSp macro="">
      <xdr:nvCxnSpPr>
        <xdr:cNvPr id="268" name="Straight Arrow Connector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CxnSpPr/>
      </xdr:nvCxnSpPr>
      <xdr:spPr>
        <a:xfrm flipH="1">
          <a:off x="18535650" y="30708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205</xdr:row>
      <xdr:rowOff>64770</xdr:rowOff>
    </xdr:from>
    <xdr:to>
      <xdr:col>16</xdr:col>
      <xdr:colOff>95250</xdr:colOff>
      <xdr:row>205</xdr:row>
      <xdr:rowOff>64770</xdr:rowOff>
    </xdr:to>
    <xdr:cxnSp macro="">
      <xdr:nvCxnSpPr>
        <xdr:cNvPr id="269" name="Straight Arrow Connector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CxnSpPr/>
      </xdr:nvCxnSpPr>
      <xdr:spPr>
        <a:xfrm>
          <a:off x="19892010" y="30670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206</xdr:row>
      <xdr:rowOff>68580</xdr:rowOff>
    </xdr:from>
    <xdr:to>
      <xdr:col>16</xdr:col>
      <xdr:colOff>76200</xdr:colOff>
      <xdr:row>206</xdr:row>
      <xdr:rowOff>68580</xdr:rowOff>
    </xdr:to>
    <xdr:cxnSp macro="">
      <xdr:nvCxnSpPr>
        <xdr:cNvPr id="270" name="Straight Arrow Connector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CxnSpPr/>
      </xdr:nvCxnSpPr>
      <xdr:spPr>
        <a:xfrm flipH="1">
          <a:off x="19869150" y="3208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207</xdr:row>
      <xdr:rowOff>68580</xdr:rowOff>
    </xdr:from>
    <xdr:to>
      <xdr:col>9</xdr:col>
      <xdr:colOff>76200</xdr:colOff>
      <xdr:row>207</xdr:row>
      <xdr:rowOff>68580</xdr:rowOff>
    </xdr:to>
    <xdr:cxnSp macro="">
      <xdr:nvCxnSpPr>
        <xdr:cNvPr id="271" name="Straight Arrow Connector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CxnSpPr/>
      </xdr:nvCxnSpPr>
      <xdr:spPr>
        <a:xfrm flipH="1">
          <a:off x="18535650" y="3337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207</xdr:row>
      <xdr:rowOff>64770</xdr:rowOff>
    </xdr:from>
    <xdr:to>
      <xdr:col>16</xdr:col>
      <xdr:colOff>95250</xdr:colOff>
      <xdr:row>207</xdr:row>
      <xdr:rowOff>64770</xdr:rowOff>
    </xdr:to>
    <xdr:cxnSp macro="">
      <xdr:nvCxnSpPr>
        <xdr:cNvPr id="272" name="Straight Arrow Connector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CxnSpPr/>
      </xdr:nvCxnSpPr>
      <xdr:spPr>
        <a:xfrm>
          <a:off x="19892010" y="3333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208</xdr:row>
      <xdr:rowOff>68580</xdr:rowOff>
    </xdr:from>
    <xdr:to>
      <xdr:col>16</xdr:col>
      <xdr:colOff>76200</xdr:colOff>
      <xdr:row>208</xdr:row>
      <xdr:rowOff>68580</xdr:rowOff>
    </xdr:to>
    <xdr:cxnSp macro="">
      <xdr:nvCxnSpPr>
        <xdr:cNvPr id="273" name="Straight Arrow Connector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CxnSpPr/>
      </xdr:nvCxnSpPr>
      <xdr:spPr>
        <a:xfrm flipH="1">
          <a:off x="19869150" y="3467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209</xdr:row>
      <xdr:rowOff>68580</xdr:rowOff>
    </xdr:from>
    <xdr:to>
      <xdr:col>9</xdr:col>
      <xdr:colOff>76200</xdr:colOff>
      <xdr:row>209</xdr:row>
      <xdr:rowOff>68580</xdr:rowOff>
    </xdr:to>
    <xdr:cxnSp macro="">
      <xdr:nvCxnSpPr>
        <xdr:cNvPr id="274" name="Straight Arrow Connector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CxnSpPr/>
      </xdr:nvCxnSpPr>
      <xdr:spPr>
        <a:xfrm flipH="1">
          <a:off x="18535650" y="3596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80010</xdr:colOff>
      <xdr:row>209</xdr:row>
      <xdr:rowOff>64770</xdr:rowOff>
    </xdr:from>
    <xdr:to>
      <xdr:col>16</xdr:col>
      <xdr:colOff>95250</xdr:colOff>
      <xdr:row>209</xdr:row>
      <xdr:rowOff>64770</xdr:rowOff>
    </xdr:to>
    <xdr:cxnSp macro="">
      <xdr:nvCxnSpPr>
        <xdr:cNvPr id="275" name="Straight Arrow Connector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CxnSpPr/>
      </xdr:nvCxnSpPr>
      <xdr:spPr>
        <a:xfrm>
          <a:off x="19892010" y="3592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87630</xdr:colOff>
      <xdr:row>212</xdr:row>
      <xdr:rowOff>72390</xdr:rowOff>
    </xdr:from>
    <xdr:to>
      <xdr:col>50</xdr:col>
      <xdr:colOff>125730</xdr:colOff>
      <xdr:row>212</xdr:row>
      <xdr:rowOff>72390</xdr:rowOff>
    </xdr:to>
    <xdr:cxnSp macro="">
      <xdr:nvCxnSpPr>
        <xdr:cNvPr id="276" name="Straight Arrow Connector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CxnSpPr/>
      </xdr:nvCxnSpPr>
      <xdr:spPr>
        <a:xfrm>
          <a:off x="9422130" y="2893695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</xdr:colOff>
      <xdr:row>186</xdr:row>
      <xdr:rowOff>114300</xdr:rowOff>
    </xdr:from>
    <xdr:to>
      <xdr:col>29</xdr:col>
      <xdr:colOff>106680</xdr:colOff>
      <xdr:row>187</xdr:row>
      <xdr:rowOff>60960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 flipV="1">
          <a:off x="22677120" y="77724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106680</xdr:colOff>
      <xdr:row>198</xdr:row>
      <xdr:rowOff>3810</xdr:rowOff>
    </xdr:from>
    <xdr:to>
      <xdr:col>26</xdr:col>
      <xdr:colOff>91440</xdr:colOff>
      <xdr:row>199</xdr:row>
      <xdr:rowOff>3810</xdr:rowOff>
    </xdr:to>
    <xdr:sp macro="" textlink="">
      <xdr:nvSpPr>
        <xdr:cNvPr id="281" name="Isosceles Triangl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22014180" y="222885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21</xdr:col>
      <xdr:colOff>57150</xdr:colOff>
      <xdr:row>201</xdr:row>
      <xdr:rowOff>68580</xdr:rowOff>
    </xdr:from>
    <xdr:to>
      <xdr:col>23</xdr:col>
      <xdr:colOff>76200</xdr:colOff>
      <xdr:row>201</xdr:row>
      <xdr:rowOff>68580</xdr:rowOff>
    </xdr:to>
    <xdr:cxnSp macro="">
      <xdr:nvCxnSpPr>
        <xdr:cNvPr id="282" name="Straight Arrow Connector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CxnSpPr/>
      </xdr:nvCxnSpPr>
      <xdr:spPr>
        <a:xfrm flipH="1">
          <a:off x="21202650" y="25527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114300</xdr:colOff>
      <xdr:row>197</xdr:row>
      <xdr:rowOff>68580</xdr:rowOff>
    </xdr:from>
    <xdr:to>
      <xdr:col>50</xdr:col>
      <xdr:colOff>152400</xdr:colOff>
      <xdr:row>197</xdr:row>
      <xdr:rowOff>68580</xdr:rowOff>
    </xdr:to>
    <xdr:cxnSp macro="">
      <xdr:nvCxnSpPr>
        <xdr:cNvPr id="283" name="Straight Arrow Connector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CxnSpPr/>
      </xdr:nvCxnSpPr>
      <xdr:spPr>
        <a:xfrm>
          <a:off x="9448800" y="2711196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106680</xdr:colOff>
      <xdr:row>189</xdr:row>
      <xdr:rowOff>7620</xdr:rowOff>
    </xdr:from>
    <xdr:to>
      <xdr:col>47</xdr:col>
      <xdr:colOff>91440</xdr:colOff>
      <xdr:row>190</xdr:row>
      <xdr:rowOff>7620</xdr:rowOff>
    </xdr:to>
    <xdr:sp macro="" textlink="">
      <xdr:nvSpPr>
        <xdr:cNvPr id="284" name="Isosceles Triangl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2468118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42</xdr:col>
      <xdr:colOff>38100</xdr:colOff>
      <xdr:row>187</xdr:row>
      <xdr:rowOff>22860</xdr:rowOff>
    </xdr:from>
    <xdr:to>
      <xdr:col>43</xdr:col>
      <xdr:colOff>0</xdr:colOff>
      <xdr:row>188</xdr:row>
      <xdr:rowOff>60960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/>
      </xdr:nvCxnSpPr>
      <xdr:spPr>
        <a:xfrm flipV="1">
          <a:off x="23850600" y="81534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190</xdr:row>
      <xdr:rowOff>118110</xdr:rowOff>
    </xdr:from>
    <xdr:to>
      <xdr:col>47</xdr:col>
      <xdr:colOff>0</xdr:colOff>
      <xdr:row>192</xdr:row>
      <xdr:rowOff>68580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>
          <a:off x="24765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156210</xdr:colOff>
      <xdr:row>191</xdr:row>
      <xdr:rowOff>99060</xdr:rowOff>
    </xdr:from>
    <xdr:to>
      <xdr:col>47</xdr:col>
      <xdr:colOff>38100</xdr:colOff>
      <xdr:row>192</xdr:row>
      <xdr:rowOff>30480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 flipH="1">
          <a:off x="24730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80010</xdr:colOff>
      <xdr:row>201</xdr:row>
      <xdr:rowOff>64770</xdr:rowOff>
    </xdr:from>
    <xdr:to>
      <xdr:col>44</xdr:col>
      <xdr:colOff>95250</xdr:colOff>
      <xdr:row>201</xdr:row>
      <xdr:rowOff>64770</xdr:rowOff>
    </xdr:to>
    <xdr:cxnSp macro="">
      <xdr:nvCxnSpPr>
        <xdr:cNvPr id="290" name="Straight Arrow Connector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CxnSpPr/>
      </xdr:nvCxnSpPr>
      <xdr:spPr>
        <a:xfrm>
          <a:off x="23892510" y="26784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201</xdr:row>
      <xdr:rowOff>64770</xdr:rowOff>
    </xdr:from>
    <xdr:to>
      <xdr:col>30</xdr:col>
      <xdr:colOff>95250</xdr:colOff>
      <xdr:row>201</xdr:row>
      <xdr:rowOff>64770</xdr:rowOff>
    </xdr:to>
    <xdr:cxnSp macro="">
      <xdr:nvCxnSpPr>
        <xdr:cNvPr id="291" name="Straight Arrow Connector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CxnSpPr/>
      </xdr:nvCxnSpPr>
      <xdr:spPr>
        <a:xfrm>
          <a:off x="22559010" y="25488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</xdr:colOff>
      <xdr:row>202</xdr:row>
      <xdr:rowOff>68580</xdr:rowOff>
    </xdr:from>
    <xdr:to>
      <xdr:col>30</xdr:col>
      <xdr:colOff>76200</xdr:colOff>
      <xdr:row>202</xdr:row>
      <xdr:rowOff>68580</xdr:rowOff>
    </xdr:to>
    <xdr:cxnSp macro="">
      <xdr:nvCxnSpPr>
        <xdr:cNvPr id="292" name="Straight Arrow Connector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CxnSpPr/>
      </xdr:nvCxnSpPr>
      <xdr:spPr>
        <a:xfrm flipH="1">
          <a:off x="22536150" y="26822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202</xdr:row>
      <xdr:rowOff>64770</xdr:rowOff>
    </xdr:from>
    <xdr:to>
      <xdr:col>23</xdr:col>
      <xdr:colOff>95250</xdr:colOff>
      <xdr:row>202</xdr:row>
      <xdr:rowOff>64770</xdr:rowOff>
    </xdr:to>
    <xdr:cxnSp macro="">
      <xdr:nvCxnSpPr>
        <xdr:cNvPr id="293" name="Straight Arrow Connector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/>
      </xdr:nvCxnSpPr>
      <xdr:spPr>
        <a:xfrm>
          <a:off x="21225510" y="26784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203</xdr:row>
      <xdr:rowOff>68580</xdr:rowOff>
    </xdr:from>
    <xdr:to>
      <xdr:col>23</xdr:col>
      <xdr:colOff>76200</xdr:colOff>
      <xdr:row>203</xdr:row>
      <xdr:rowOff>68580</xdr:rowOff>
    </xdr:to>
    <xdr:cxnSp macro="">
      <xdr:nvCxnSpPr>
        <xdr:cNvPr id="294" name="Straight Arrow Connector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 flipH="1">
          <a:off x="21202650" y="28117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204</xdr:row>
      <xdr:rowOff>64770</xdr:rowOff>
    </xdr:from>
    <xdr:to>
      <xdr:col>23</xdr:col>
      <xdr:colOff>95250</xdr:colOff>
      <xdr:row>204</xdr:row>
      <xdr:rowOff>64770</xdr:rowOff>
    </xdr:to>
    <xdr:cxnSp macro="">
      <xdr:nvCxnSpPr>
        <xdr:cNvPr id="295" name="Straight Arrow Connector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>
          <a:off x="21225510" y="29375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205</xdr:row>
      <xdr:rowOff>68580</xdr:rowOff>
    </xdr:from>
    <xdr:to>
      <xdr:col>23</xdr:col>
      <xdr:colOff>76200</xdr:colOff>
      <xdr:row>205</xdr:row>
      <xdr:rowOff>68580</xdr:rowOff>
    </xdr:to>
    <xdr:cxnSp macro="">
      <xdr:nvCxnSpPr>
        <xdr:cNvPr id="296" name="Straight Arrow Connector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CxnSpPr/>
      </xdr:nvCxnSpPr>
      <xdr:spPr>
        <a:xfrm flipH="1">
          <a:off x="21202650" y="30708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206</xdr:row>
      <xdr:rowOff>64770</xdr:rowOff>
    </xdr:from>
    <xdr:to>
      <xdr:col>23</xdr:col>
      <xdr:colOff>95250</xdr:colOff>
      <xdr:row>206</xdr:row>
      <xdr:rowOff>64770</xdr:rowOff>
    </xdr:to>
    <xdr:cxnSp macro="">
      <xdr:nvCxnSpPr>
        <xdr:cNvPr id="297" name="Straight Arrow Connector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CxnSpPr/>
      </xdr:nvCxnSpPr>
      <xdr:spPr>
        <a:xfrm>
          <a:off x="21225510" y="3204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207</xdr:row>
      <xdr:rowOff>68580</xdr:rowOff>
    </xdr:from>
    <xdr:to>
      <xdr:col>23</xdr:col>
      <xdr:colOff>76200</xdr:colOff>
      <xdr:row>207</xdr:row>
      <xdr:rowOff>68580</xdr:rowOff>
    </xdr:to>
    <xdr:cxnSp macro="">
      <xdr:nvCxnSpPr>
        <xdr:cNvPr id="298" name="Straight Arrow Connector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CxnSpPr/>
      </xdr:nvCxnSpPr>
      <xdr:spPr>
        <a:xfrm flipH="1">
          <a:off x="21202650" y="3337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80010</xdr:colOff>
      <xdr:row>208</xdr:row>
      <xdr:rowOff>64770</xdr:rowOff>
    </xdr:from>
    <xdr:to>
      <xdr:col>23</xdr:col>
      <xdr:colOff>95250</xdr:colOff>
      <xdr:row>208</xdr:row>
      <xdr:rowOff>64770</xdr:rowOff>
    </xdr:to>
    <xdr:cxnSp macro="">
      <xdr:nvCxnSpPr>
        <xdr:cNvPr id="299" name="Straight Arrow Connector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>
          <a:off x="21225510" y="3463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80010</xdr:colOff>
      <xdr:row>203</xdr:row>
      <xdr:rowOff>64770</xdr:rowOff>
    </xdr:from>
    <xdr:to>
      <xdr:col>44</xdr:col>
      <xdr:colOff>95250</xdr:colOff>
      <xdr:row>203</xdr:row>
      <xdr:rowOff>64770</xdr:rowOff>
    </xdr:to>
    <xdr:cxnSp macro="">
      <xdr:nvCxnSpPr>
        <xdr:cNvPr id="300" name="Straight Arrow Connector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>
          <a:off x="23892510" y="29375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203</xdr:row>
      <xdr:rowOff>64770</xdr:rowOff>
    </xdr:from>
    <xdr:to>
      <xdr:col>30</xdr:col>
      <xdr:colOff>95250</xdr:colOff>
      <xdr:row>203</xdr:row>
      <xdr:rowOff>64770</xdr:rowOff>
    </xdr:to>
    <xdr:cxnSp macro="">
      <xdr:nvCxnSpPr>
        <xdr:cNvPr id="301" name="Straight Arrow Connector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>
          <a:off x="22559010" y="28079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</xdr:colOff>
      <xdr:row>204</xdr:row>
      <xdr:rowOff>68580</xdr:rowOff>
    </xdr:from>
    <xdr:to>
      <xdr:col>30</xdr:col>
      <xdr:colOff>76200</xdr:colOff>
      <xdr:row>204</xdr:row>
      <xdr:rowOff>68580</xdr:rowOff>
    </xdr:to>
    <xdr:cxnSp macro="">
      <xdr:nvCxnSpPr>
        <xdr:cNvPr id="302" name="Straight Arrow Connector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 flipH="1">
          <a:off x="22536150" y="29413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205</xdr:row>
      <xdr:rowOff>64770</xdr:rowOff>
    </xdr:from>
    <xdr:to>
      <xdr:col>30</xdr:col>
      <xdr:colOff>95250</xdr:colOff>
      <xdr:row>205</xdr:row>
      <xdr:rowOff>64770</xdr:rowOff>
    </xdr:to>
    <xdr:cxnSp macro="">
      <xdr:nvCxnSpPr>
        <xdr:cNvPr id="304" name="Straight Arrow Connector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>
          <a:off x="22559010" y="30670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</xdr:colOff>
      <xdr:row>206</xdr:row>
      <xdr:rowOff>68580</xdr:rowOff>
    </xdr:from>
    <xdr:to>
      <xdr:col>30</xdr:col>
      <xdr:colOff>76200</xdr:colOff>
      <xdr:row>206</xdr:row>
      <xdr:rowOff>68580</xdr:rowOff>
    </xdr:to>
    <xdr:cxnSp macro="">
      <xdr:nvCxnSpPr>
        <xdr:cNvPr id="305" name="Straight Arrow Connector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/>
      </xdr:nvCxnSpPr>
      <xdr:spPr>
        <a:xfrm flipH="1">
          <a:off x="22536150" y="3208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207</xdr:row>
      <xdr:rowOff>64770</xdr:rowOff>
    </xdr:from>
    <xdr:to>
      <xdr:col>30</xdr:col>
      <xdr:colOff>95250</xdr:colOff>
      <xdr:row>207</xdr:row>
      <xdr:rowOff>64770</xdr:rowOff>
    </xdr:to>
    <xdr:cxnSp macro="">
      <xdr:nvCxnSpPr>
        <xdr:cNvPr id="307" name="Straight Arrow Connector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CxnSpPr/>
      </xdr:nvCxnSpPr>
      <xdr:spPr>
        <a:xfrm>
          <a:off x="22559010" y="3333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</xdr:colOff>
      <xdr:row>208</xdr:row>
      <xdr:rowOff>68580</xdr:rowOff>
    </xdr:from>
    <xdr:to>
      <xdr:col>30</xdr:col>
      <xdr:colOff>76200</xdr:colOff>
      <xdr:row>208</xdr:row>
      <xdr:rowOff>68580</xdr:rowOff>
    </xdr:to>
    <xdr:cxnSp macro="">
      <xdr:nvCxnSpPr>
        <xdr:cNvPr id="308" name="Straight Arrow Connector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 flipH="1">
          <a:off x="22536150" y="3467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209</xdr:row>
      <xdr:rowOff>68580</xdr:rowOff>
    </xdr:from>
    <xdr:to>
      <xdr:col>23</xdr:col>
      <xdr:colOff>76200</xdr:colOff>
      <xdr:row>209</xdr:row>
      <xdr:rowOff>68580</xdr:rowOff>
    </xdr:to>
    <xdr:cxnSp macro="">
      <xdr:nvCxnSpPr>
        <xdr:cNvPr id="309" name="Straight Arrow Connector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/>
      </xdr:nvCxnSpPr>
      <xdr:spPr>
        <a:xfrm flipH="1">
          <a:off x="21202650" y="3596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80010</xdr:colOff>
      <xdr:row>209</xdr:row>
      <xdr:rowOff>64770</xdr:rowOff>
    </xdr:from>
    <xdr:to>
      <xdr:col>30</xdr:col>
      <xdr:colOff>95250</xdr:colOff>
      <xdr:row>209</xdr:row>
      <xdr:rowOff>64770</xdr:rowOff>
    </xdr:to>
    <xdr:cxnSp macro="">
      <xdr:nvCxnSpPr>
        <xdr:cNvPr id="310" name="Straight Arrow Connector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>
          <a:off x="22559010" y="3592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189</xdr:row>
      <xdr:rowOff>0</xdr:rowOff>
    </xdr:from>
    <xdr:to>
      <xdr:col>33</xdr:col>
      <xdr:colOff>91440</xdr:colOff>
      <xdr:row>190</xdr:row>
      <xdr:rowOff>0</xdr:rowOff>
    </xdr:to>
    <xdr:sp macro="" textlink="">
      <xdr:nvSpPr>
        <xdr:cNvPr id="312" name="Isosceles Triangl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31920180" y="10591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39</xdr:col>
      <xdr:colOff>106680</xdr:colOff>
      <xdr:row>189</xdr:row>
      <xdr:rowOff>0</xdr:rowOff>
    </xdr:from>
    <xdr:to>
      <xdr:col>40</xdr:col>
      <xdr:colOff>91440</xdr:colOff>
      <xdr:row>190</xdr:row>
      <xdr:rowOff>0</xdr:rowOff>
    </xdr:to>
    <xdr:sp macro="" textlink="">
      <xdr:nvSpPr>
        <xdr:cNvPr id="313" name="Isosceles Triangl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33253680" y="10591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35</xdr:col>
      <xdr:colOff>38100</xdr:colOff>
      <xdr:row>187</xdr:row>
      <xdr:rowOff>22860</xdr:rowOff>
    </xdr:from>
    <xdr:to>
      <xdr:col>36</xdr:col>
      <xdr:colOff>0</xdr:colOff>
      <xdr:row>188</xdr:row>
      <xdr:rowOff>60960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 flipV="1">
          <a:off x="29756100" y="81534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190</xdr:row>
      <xdr:rowOff>118110</xdr:rowOff>
    </xdr:from>
    <xdr:to>
      <xdr:col>33</xdr:col>
      <xdr:colOff>0</xdr:colOff>
      <xdr:row>192</xdr:row>
      <xdr:rowOff>68580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>
          <a:off x="306705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156210</xdr:colOff>
      <xdr:row>191</xdr:row>
      <xdr:rowOff>99060</xdr:rowOff>
    </xdr:from>
    <xdr:to>
      <xdr:col>33</xdr:col>
      <xdr:colOff>38100</xdr:colOff>
      <xdr:row>192</xdr:row>
      <xdr:rowOff>30480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 flipH="1">
          <a:off x="306362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190</xdr:row>
      <xdr:rowOff>118110</xdr:rowOff>
    </xdr:from>
    <xdr:to>
      <xdr:col>40</xdr:col>
      <xdr:colOff>0</xdr:colOff>
      <xdr:row>192</xdr:row>
      <xdr:rowOff>68580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>
          <a:off x="32004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156210</xdr:colOff>
      <xdr:row>191</xdr:row>
      <xdr:rowOff>99060</xdr:rowOff>
    </xdr:from>
    <xdr:to>
      <xdr:col>40</xdr:col>
      <xdr:colOff>38100</xdr:colOff>
      <xdr:row>192</xdr:row>
      <xdr:rowOff>30480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CxnSpPr/>
      </xdr:nvCxnSpPr>
      <xdr:spPr>
        <a:xfrm flipH="1">
          <a:off x="31969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198</xdr:row>
      <xdr:rowOff>3810</xdr:rowOff>
    </xdr:from>
    <xdr:to>
      <xdr:col>33</xdr:col>
      <xdr:colOff>91440</xdr:colOff>
      <xdr:row>199</xdr:row>
      <xdr:rowOff>3810</xdr:rowOff>
    </xdr:to>
    <xdr:sp macro="" textlink="">
      <xdr:nvSpPr>
        <xdr:cNvPr id="319" name="Isosceles Triangl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30586680" y="222885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39</xdr:col>
      <xdr:colOff>106680</xdr:colOff>
      <xdr:row>198</xdr:row>
      <xdr:rowOff>3810</xdr:rowOff>
    </xdr:from>
    <xdr:to>
      <xdr:col>40</xdr:col>
      <xdr:colOff>91440</xdr:colOff>
      <xdr:row>199</xdr:row>
      <xdr:rowOff>3810</xdr:rowOff>
    </xdr:to>
    <xdr:sp macro="" textlink="">
      <xdr:nvSpPr>
        <xdr:cNvPr id="320" name="Isosceles Triangl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31920180" y="222885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35</xdr:col>
      <xdr:colOff>57150</xdr:colOff>
      <xdr:row>201</xdr:row>
      <xdr:rowOff>68580</xdr:rowOff>
    </xdr:from>
    <xdr:to>
      <xdr:col>37</xdr:col>
      <xdr:colOff>76200</xdr:colOff>
      <xdr:row>201</xdr:row>
      <xdr:rowOff>68580</xdr:rowOff>
    </xdr:to>
    <xdr:cxnSp macro="">
      <xdr:nvCxnSpPr>
        <xdr:cNvPr id="321" name="Straight Arrow Connector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CxnSpPr/>
      </xdr:nvCxnSpPr>
      <xdr:spPr>
        <a:xfrm flipH="1">
          <a:off x="31108650" y="26822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80010</xdr:colOff>
      <xdr:row>202</xdr:row>
      <xdr:rowOff>64770</xdr:rowOff>
    </xdr:from>
    <xdr:to>
      <xdr:col>37</xdr:col>
      <xdr:colOff>95250</xdr:colOff>
      <xdr:row>202</xdr:row>
      <xdr:rowOff>64770</xdr:rowOff>
    </xdr:to>
    <xdr:cxnSp macro="">
      <xdr:nvCxnSpPr>
        <xdr:cNvPr id="322" name="Straight Arrow Connector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CxnSpPr/>
      </xdr:nvCxnSpPr>
      <xdr:spPr>
        <a:xfrm>
          <a:off x="31131510" y="28079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57150</xdr:colOff>
      <xdr:row>203</xdr:row>
      <xdr:rowOff>68580</xdr:rowOff>
    </xdr:from>
    <xdr:to>
      <xdr:col>37</xdr:col>
      <xdr:colOff>76200</xdr:colOff>
      <xdr:row>203</xdr:row>
      <xdr:rowOff>68580</xdr:rowOff>
    </xdr:to>
    <xdr:cxnSp macro="">
      <xdr:nvCxnSpPr>
        <xdr:cNvPr id="323" name="Straight Arrow Connector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/>
      </xdr:nvCxnSpPr>
      <xdr:spPr>
        <a:xfrm flipH="1">
          <a:off x="32442150" y="25527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80010</xdr:colOff>
      <xdr:row>204</xdr:row>
      <xdr:rowOff>64770</xdr:rowOff>
    </xdr:from>
    <xdr:to>
      <xdr:col>37</xdr:col>
      <xdr:colOff>95250</xdr:colOff>
      <xdr:row>204</xdr:row>
      <xdr:rowOff>64770</xdr:rowOff>
    </xdr:to>
    <xdr:cxnSp macro="">
      <xdr:nvCxnSpPr>
        <xdr:cNvPr id="324" name="Straight Arrow Connector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CxnSpPr/>
      </xdr:nvCxnSpPr>
      <xdr:spPr>
        <a:xfrm>
          <a:off x="32465010" y="26784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80010</xdr:colOff>
      <xdr:row>205</xdr:row>
      <xdr:rowOff>64770</xdr:rowOff>
    </xdr:from>
    <xdr:to>
      <xdr:col>44</xdr:col>
      <xdr:colOff>95250</xdr:colOff>
      <xdr:row>205</xdr:row>
      <xdr:rowOff>64770</xdr:rowOff>
    </xdr:to>
    <xdr:cxnSp macro="">
      <xdr:nvCxnSpPr>
        <xdr:cNvPr id="325" name="Straight Arrow Connector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33798510" y="28079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57150</xdr:colOff>
      <xdr:row>205</xdr:row>
      <xdr:rowOff>68580</xdr:rowOff>
    </xdr:from>
    <xdr:to>
      <xdr:col>37</xdr:col>
      <xdr:colOff>76200</xdr:colOff>
      <xdr:row>205</xdr:row>
      <xdr:rowOff>68580</xdr:rowOff>
    </xdr:to>
    <xdr:cxnSp macro="">
      <xdr:nvCxnSpPr>
        <xdr:cNvPr id="326" name="Straight Arrow Connector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 flipH="1">
          <a:off x="32442150" y="28117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80010</xdr:colOff>
      <xdr:row>206</xdr:row>
      <xdr:rowOff>64770</xdr:rowOff>
    </xdr:from>
    <xdr:to>
      <xdr:col>37</xdr:col>
      <xdr:colOff>95250</xdr:colOff>
      <xdr:row>206</xdr:row>
      <xdr:rowOff>64770</xdr:rowOff>
    </xdr:to>
    <xdr:cxnSp macro="">
      <xdr:nvCxnSpPr>
        <xdr:cNvPr id="327" name="Straight Arrow Connector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>
          <a:off x="32465010" y="29375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80010</xdr:colOff>
      <xdr:row>207</xdr:row>
      <xdr:rowOff>64770</xdr:rowOff>
    </xdr:from>
    <xdr:to>
      <xdr:col>44</xdr:col>
      <xdr:colOff>95250</xdr:colOff>
      <xdr:row>207</xdr:row>
      <xdr:rowOff>64770</xdr:rowOff>
    </xdr:to>
    <xdr:cxnSp macro="">
      <xdr:nvCxnSpPr>
        <xdr:cNvPr id="328" name="Straight Arrow Connector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>
          <a:off x="33798510" y="30670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57150</xdr:colOff>
      <xdr:row>207</xdr:row>
      <xdr:rowOff>68580</xdr:rowOff>
    </xdr:from>
    <xdr:to>
      <xdr:col>37</xdr:col>
      <xdr:colOff>76200</xdr:colOff>
      <xdr:row>207</xdr:row>
      <xdr:rowOff>68580</xdr:rowOff>
    </xdr:to>
    <xdr:cxnSp macro="">
      <xdr:nvCxnSpPr>
        <xdr:cNvPr id="329" name="Straight Arrow Connector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 flipH="1">
          <a:off x="32442150" y="30708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80010</xdr:colOff>
      <xdr:row>208</xdr:row>
      <xdr:rowOff>64770</xdr:rowOff>
    </xdr:from>
    <xdr:to>
      <xdr:col>37</xdr:col>
      <xdr:colOff>95250</xdr:colOff>
      <xdr:row>208</xdr:row>
      <xdr:rowOff>64770</xdr:rowOff>
    </xdr:to>
    <xdr:cxnSp macro="">
      <xdr:nvCxnSpPr>
        <xdr:cNvPr id="330" name="Straight Arrow Connector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CxnSpPr/>
      </xdr:nvCxnSpPr>
      <xdr:spPr>
        <a:xfrm>
          <a:off x="32465010" y="3204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80010</xdr:colOff>
      <xdr:row>209</xdr:row>
      <xdr:rowOff>64770</xdr:rowOff>
    </xdr:from>
    <xdr:to>
      <xdr:col>44</xdr:col>
      <xdr:colOff>95250</xdr:colOff>
      <xdr:row>209</xdr:row>
      <xdr:rowOff>64770</xdr:rowOff>
    </xdr:to>
    <xdr:cxnSp macro="">
      <xdr:nvCxnSpPr>
        <xdr:cNvPr id="331" name="Straight Arrow Connector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CxnSpPr/>
      </xdr:nvCxnSpPr>
      <xdr:spPr>
        <a:xfrm>
          <a:off x="33798510" y="3333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57150</xdr:colOff>
      <xdr:row>209</xdr:row>
      <xdr:rowOff>68580</xdr:rowOff>
    </xdr:from>
    <xdr:to>
      <xdr:col>37</xdr:col>
      <xdr:colOff>76200</xdr:colOff>
      <xdr:row>209</xdr:row>
      <xdr:rowOff>68580</xdr:rowOff>
    </xdr:to>
    <xdr:cxnSp macro="">
      <xdr:nvCxnSpPr>
        <xdr:cNvPr id="332" name="Straight Arrow Connector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CxnSpPr/>
      </xdr:nvCxnSpPr>
      <xdr:spPr>
        <a:xfrm flipH="1">
          <a:off x="32442150" y="3337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125730</xdr:colOff>
      <xdr:row>20</xdr:row>
      <xdr:rowOff>72390</xdr:rowOff>
    </xdr:from>
    <xdr:to>
      <xdr:col>22</xdr:col>
      <xdr:colOff>163830</xdr:colOff>
      <xdr:row>20</xdr:row>
      <xdr:rowOff>72390</xdr:rowOff>
    </xdr:to>
    <xdr:cxnSp macro="">
      <xdr:nvCxnSpPr>
        <xdr:cNvPr id="239" name="Straight Arrow Connector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CxnSpPr/>
      </xdr:nvCxnSpPr>
      <xdr:spPr>
        <a:xfrm>
          <a:off x="4697730" y="28155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125730</xdr:colOff>
      <xdr:row>14</xdr:row>
      <xdr:rowOff>72390</xdr:rowOff>
    </xdr:from>
    <xdr:to>
      <xdr:col>22</xdr:col>
      <xdr:colOff>163830</xdr:colOff>
      <xdr:row>14</xdr:row>
      <xdr:rowOff>72390</xdr:rowOff>
    </xdr:to>
    <xdr:cxnSp macro="">
      <xdr:nvCxnSpPr>
        <xdr:cNvPr id="569" name="Straight Arrow Connector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CxnSpPr/>
      </xdr:nvCxnSpPr>
      <xdr:spPr>
        <a:xfrm>
          <a:off x="4697730" y="21678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110490</xdr:colOff>
      <xdr:row>53</xdr:row>
      <xdr:rowOff>72390</xdr:rowOff>
    </xdr:from>
    <xdr:to>
      <xdr:col>30</xdr:col>
      <xdr:colOff>148590</xdr:colOff>
      <xdr:row>53</xdr:row>
      <xdr:rowOff>72390</xdr:rowOff>
    </xdr:to>
    <xdr:cxnSp macro="">
      <xdr:nvCxnSpPr>
        <xdr:cNvPr id="570" name="Straight Arrow Connector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/>
      </xdr:nvCxnSpPr>
      <xdr:spPr>
        <a:xfrm>
          <a:off x="6206490" y="752475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118110</xdr:rowOff>
    </xdr:from>
    <xdr:to>
      <xdr:col>3</xdr:col>
      <xdr:colOff>0</xdr:colOff>
      <xdr:row>9</xdr:row>
      <xdr:rowOff>68580</xdr:rowOff>
    </xdr:to>
    <xdr:cxnSp macro="">
      <xdr:nvCxnSpPr>
        <xdr:cNvPr id="526" name="Straight Connector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CxnSpPr/>
      </xdr:nvCxnSpPr>
      <xdr:spPr>
        <a:xfrm>
          <a:off x="1143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</xdr:colOff>
      <xdr:row>8</xdr:row>
      <xdr:rowOff>99060</xdr:rowOff>
    </xdr:from>
    <xdr:to>
      <xdr:col>3</xdr:col>
      <xdr:colOff>38100</xdr:colOff>
      <xdr:row>9</xdr:row>
      <xdr:rowOff>30480</xdr:rowOff>
    </xdr:to>
    <xdr:cxnSp macro="">
      <xdr:nvCxnSpPr>
        <xdr:cNvPr id="528" name="Straight Connector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CxnSpPr/>
      </xdr:nvCxnSpPr>
      <xdr:spPr>
        <a:xfrm flipH="1">
          <a:off x="1108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</xdr:colOff>
      <xdr:row>7</xdr:row>
      <xdr:rowOff>118110</xdr:rowOff>
    </xdr:from>
    <xdr:to>
      <xdr:col>21</xdr:col>
      <xdr:colOff>3810</xdr:colOff>
      <xdr:row>9</xdr:row>
      <xdr:rowOff>68580</xdr:rowOff>
    </xdr:to>
    <xdr:cxnSp macro="">
      <xdr:nvCxnSpPr>
        <xdr:cNvPr id="530" name="Straight Connector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CxnSpPr/>
      </xdr:nvCxnSpPr>
      <xdr:spPr>
        <a:xfrm>
          <a:off x="457581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160020</xdr:colOff>
      <xdr:row>8</xdr:row>
      <xdr:rowOff>99060</xdr:rowOff>
    </xdr:from>
    <xdr:to>
      <xdr:col>21</xdr:col>
      <xdr:colOff>41910</xdr:colOff>
      <xdr:row>9</xdr:row>
      <xdr:rowOff>30480</xdr:rowOff>
    </xdr:to>
    <xdr:cxnSp macro="">
      <xdr:nvCxnSpPr>
        <xdr:cNvPr id="532" name="Straight Connector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CxnSpPr/>
      </xdr:nvCxnSpPr>
      <xdr:spPr>
        <a:xfrm flipH="1">
          <a:off x="454152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3</xdr:row>
      <xdr:rowOff>102870</xdr:rowOff>
    </xdr:from>
    <xdr:to>
      <xdr:col>4</xdr:col>
      <xdr:colOff>57150</xdr:colOff>
      <xdr:row>5</xdr:row>
      <xdr:rowOff>11430</xdr:rowOff>
    </xdr:to>
    <xdr:cxnSp macro="">
      <xdr:nvCxnSpPr>
        <xdr:cNvPr id="534" name="Straight Connector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CxnSpPr/>
      </xdr:nvCxnSpPr>
      <xdr:spPr>
        <a:xfrm flipV="1">
          <a:off x="1238250" y="76581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4</xdr:row>
      <xdr:rowOff>11430</xdr:rowOff>
    </xdr:from>
    <xdr:to>
      <xdr:col>20</xdr:col>
      <xdr:colOff>76200</xdr:colOff>
      <xdr:row>5</xdr:row>
      <xdr:rowOff>49530</xdr:rowOff>
    </xdr:to>
    <xdr:cxnSp macro="">
      <xdr:nvCxnSpPr>
        <xdr:cNvPr id="536" name="Straight Connector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CxnSpPr/>
      </xdr:nvCxnSpPr>
      <xdr:spPr>
        <a:xfrm flipV="1">
          <a:off x="4305300" y="80391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16</xdr:row>
      <xdr:rowOff>91440</xdr:rowOff>
    </xdr:from>
    <xdr:to>
      <xdr:col>9</xdr:col>
      <xdr:colOff>163830</xdr:colOff>
      <xdr:row>17</xdr:row>
      <xdr:rowOff>57150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962150" y="2446020"/>
          <a:ext cx="487680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49530</xdr:colOff>
      <xdr:row>16</xdr:row>
      <xdr:rowOff>80010</xdr:rowOff>
    </xdr:from>
    <xdr:to>
      <xdr:col>17</xdr:col>
      <xdr:colOff>26670</xdr:colOff>
      <xdr:row>17</xdr:row>
      <xdr:rowOff>53340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>
          <a:off x="3288030" y="2434590"/>
          <a:ext cx="548640" cy="1028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175260</xdr:colOff>
      <xdr:row>21</xdr:row>
      <xdr:rowOff>30480</xdr:rowOff>
    </xdr:from>
    <xdr:to>
      <xdr:col>20</xdr:col>
      <xdr:colOff>179070</xdr:colOff>
      <xdr:row>38</xdr:row>
      <xdr:rowOff>53340</xdr:rowOff>
    </xdr:to>
    <xdr:grpSp>
      <xdr:nvGrpSpPr>
        <xdr:cNvPr id="204" name="Group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GrpSpPr/>
      </xdr:nvGrpSpPr>
      <xdr:grpSpPr>
        <a:xfrm>
          <a:off x="537210" y="3278505"/>
          <a:ext cx="3261360" cy="2442210"/>
          <a:chOff x="5905500" y="3131820"/>
          <a:chExt cx="3432810" cy="2232660"/>
        </a:xfrm>
      </xdr:grpSpPr>
      <xdr:sp macro="" textlink="">
        <xdr:nvSpPr>
          <xdr:cNvPr id="641" name="Freeform 640">
            <a:extLst>
              <a:ext uri="{FF2B5EF4-FFF2-40B4-BE49-F238E27FC236}">
                <a16:creationId xmlns:a16="http://schemas.microsoft.com/office/drawing/2014/main" id="{00000000-0008-0000-0000-000081020000}"/>
              </a:ext>
            </a:extLst>
          </xdr:cNvPr>
          <xdr:cNvSpPr/>
        </xdr:nvSpPr>
        <xdr:spPr>
          <a:xfrm>
            <a:off x="5909310" y="3615690"/>
            <a:ext cx="392430" cy="259080"/>
          </a:xfrm>
          <a:custGeom>
            <a:avLst/>
            <a:gdLst>
              <a:gd name="connsiteX0" fmla="*/ 0 w 392430"/>
              <a:gd name="connsiteY0" fmla="*/ 259080 h 259080"/>
              <a:gd name="connsiteX1" fmla="*/ 274320 w 392430"/>
              <a:gd name="connsiteY1" fmla="*/ 213360 h 259080"/>
              <a:gd name="connsiteX2" fmla="*/ 392430 w 392430"/>
              <a:gd name="connsiteY2" fmla="*/ 0 h 259080"/>
              <a:gd name="connsiteX3" fmla="*/ 392430 w 392430"/>
              <a:gd name="connsiteY3" fmla="*/ 0 h 2590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92430" h="259080">
                <a:moveTo>
                  <a:pt x="0" y="259080"/>
                </a:moveTo>
                <a:cubicBezTo>
                  <a:pt x="104457" y="257810"/>
                  <a:pt x="208915" y="256540"/>
                  <a:pt x="274320" y="213360"/>
                </a:cubicBezTo>
                <a:cubicBezTo>
                  <a:pt x="339725" y="170180"/>
                  <a:pt x="392430" y="0"/>
                  <a:pt x="392430" y="0"/>
                </a:cubicBezTo>
                <a:lnTo>
                  <a:pt x="392430" y="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42" name="Freeform 641">
            <a:extLst>
              <a:ext uri="{FF2B5EF4-FFF2-40B4-BE49-F238E27FC236}">
                <a16:creationId xmlns:a16="http://schemas.microsoft.com/office/drawing/2014/main" id="{00000000-0008-0000-0000-000082020000}"/>
              </a:ext>
            </a:extLst>
          </xdr:cNvPr>
          <xdr:cNvSpPr/>
        </xdr:nvSpPr>
        <xdr:spPr>
          <a:xfrm>
            <a:off x="6301740" y="3486150"/>
            <a:ext cx="1322070" cy="656445"/>
          </a:xfrm>
          <a:custGeom>
            <a:avLst/>
            <a:gdLst>
              <a:gd name="connsiteX0" fmla="*/ 0 w 941070"/>
              <a:gd name="connsiteY0" fmla="*/ 125730 h 656445"/>
              <a:gd name="connsiteX1" fmla="*/ 468630 w 941070"/>
              <a:gd name="connsiteY1" fmla="*/ 655320 h 656445"/>
              <a:gd name="connsiteX2" fmla="*/ 941070 w 941070"/>
              <a:gd name="connsiteY2" fmla="*/ 0 h 6564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41070" h="656445">
                <a:moveTo>
                  <a:pt x="0" y="125730"/>
                </a:moveTo>
                <a:cubicBezTo>
                  <a:pt x="155892" y="401002"/>
                  <a:pt x="311785" y="676275"/>
                  <a:pt x="468630" y="655320"/>
                </a:cubicBezTo>
                <a:cubicBezTo>
                  <a:pt x="625475" y="634365"/>
                  <a:pt x="783272" y="317182"/>
                  <a:pt x="94107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43" name="Freeform 642">
            <a:extLst>
              <a:ext uri="{FF2B5EF4-FFF2-40B4-BE49-F238E27FC236}">
                <a16:creationId xmlns:a16="http://schemas.microsoft.com/office/drawing/2014/main" id="{00000000-0008-0000-0000-000083020000}"/>
              </a:ext>
            </a:extLst>
          </xdr:cNvPr>
          <xdr:cNvSpPr/>
        </xdr:nvSpPr>
        <xdr:spPr>
          <a:xfrm>
            <a:off x="7623810" y="3482340"/>
            <a:ext cx="1325880" cy="656595"/>
          </a:xfrm>
          <a:custGeom>
            <a:avLst/>
            <a:gdLst>
              <a:gd name="connsiteX0" fmla="*/ 0 w 956310"/>
              <a:gd name="connsiteY0" fmla="*/ 0 h 656595"/>
              <a:gd name="connsiteX1" fmla="*/ 491490 w 956310"/>
              <a:gd name="connsiteY1" fmla="*/ 655320 h 656595"/>
              <a:gd name="connsiteX2" fmla="*/ 956310 w 956310"/>
              <a:gd name="connsiteY2" fmla="*/ 133350 h 6565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56310" h="656595">
                <a:moveTo>
                  <a:pt x="0" y="0"/>
                </a:moveTo>
                <a:cubicBezTo>
                  <a:pt x="166052" y="316547"/>
                  <a:pt x="332105" y="633095"/>
                  <a:pt x="491490" y="655320"/>
                </a:cubicBezTo>
                <a:cubicBezTo>
                  <a:pt x="650875" y="677545"/>
                  <a:pt x="803592" y="405447"/>
                  <a:pt x="956310" y="13335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44" name="Freeform 643">
            <a:extLst>
              <a:ext uri="{FF2B5EF4-FFF2-40B4-BE49-F238E27FC236}">
                <a16:creationId xmlns:a16="http://schemas.microsoft.com/office/drawing/2014/main" id="{00000000-0008-0000-0000-000084020000}"/>
              </a:ext>
            </a:extLst>
          </xdr:cNvPr>
          <xdr:cNvSpPr/>
        </xdr:nvSpPr>
        <xdr:spPr>
          <a:xfrm>
            <a:off x="8953500" y="3611880"/>
            <a:ext cx="381000" cy="255270"/>
          </a:xfrm>
          <a:custGeom>
            <a:avLst/>
            <a:gdLst>
              <a:gd name="connsiteX0" fmla="*/ 0 w 381000"/>
              <a:gd name="connsiteY0" fmla="*/ 0 h 255270"/>
              <a:gd name="connsiteX1" fmla="*/ 83820 w 381000"/>
              <a:gd name="connsiteY1" fmla="*/ 160020 h 255270"/>
              <a:gd name="connsiteX2" fmla="*/ 381000 w 381000"/>
              <a:gd name="connsiteY2" fmla="*/ 255270 h 2552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81000" h="255270">
                <a:moveTo>
                  <a:pt x="0" y="0"/>
                </a:moveTo>
                <a:cubicBezTo>
                  <a:pt x="10160" y="58737"/>
                  <a:pt x="20320" y="117475"/>
                  <a:pt x="83820" y="160020"/>
                </a:cubicBezTo>
                <a:cubicBezTo>
                  <a:pt x="147320" y="202565"/>
                  <a:pt x="264160" y="228917"/>
                  <a:pt x="381000" y="25527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45" name="Straight Connector 644">
            <a:extLst>
              <a:ext uri="{FF2B5EF4-FFF2-40B4-BE49-F238E27FC236}">
                <a16:creationId xmlns:a16="http://schemas.microsoft.com/office/drawing/2014/main" id="{00000000-0008-0000-0000-000085020000}"/>
              </a:ext>
            </a:extLst>
          </xdr:cNvPr>
          <xdr:cNvCxnSpPr/>
        </xdr:nvCxnSpPr>
        <xdr:spPr>
          <a:xfrm>
            <a:off x="5905500" y="4659630"/>
            <a:ext cx="388620" cy="25527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Straight Connector 645">
            <a:extLst>
              <a:ext uri="{FF2B5EF4-FFF2-40B4-BE49-F238E27FC236}">
                <a16:creationId xmlns:a16="http://schemas.microsoft.com/office/drawing/2014/main" id="{00000000-0008-0000-0000-000086020000}"/>
              </a:ext>
            </a:extLst>
          </xdr:cNvPr>
          <xdr:cNvCxnSpPr/>
        </xdr:nvCxnSpPr>
        <xdr:spPr>
          <a:xfrm flipV="1">
            <a:off x="6290310" y="4267200"/>
            <a:ext cx="0" cy="6477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Straight Connector 646">
            <a:extLst>
              <a:ext uri="{FF2B5EF4-FFF2-40B4-BE49-F238E27FC236}">
                <a16:creationId xmlns:a16="http://schemas.microsoft.com/office/drawing/2014/main" id="{00000000-0008-0000-0000-000087020000}"/>
              </a:ext>
            </a:extLst>
          </xdr:cNvPr>
          <xdr:cNvCxnSpPr/>
        </xdr:nvCxnSpPr>
        <xdr:spPr>
          <a:xfrm>
            <a:off x="6290310" y="4267200"/>
            <a:ext cx="133731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Connector 647">
            <a:extLst>
              <a:ext uri="{FF2B5EF4-FFF2-40B4-BE49-F238E27FC236}">
                <a16:creationId xmlns:a16="http://schemas.microsoft.com/office/drawing/2014/main" id="{00000000-0008-0000-0000-000088020000}"/>
              </a:ext>
            </a:extLst>
          </xdr:cNvPr>
          <xdr:cNvCxnSpPr/>
        </xdr:nvCxnSpPr>
        <xdr:spPr>
          <a:xfrm flipV="1">
            <a:off x="7623810" y="4267200"/>
            <a:ext cx="0" cy="78867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Connector 648">
            <a:extLst>
              <a:ext uri="{FF2B5EF4-FFF2-40B4-BE49-F238E27FC236}">
                <a16:creationId xmlns:a16="http://schemas.microsoft.com/office/drawing/2014/main" id="{00000000-0008-0000-0000-000089020000}"/>
              </a:ext>
            </a:extLst>
          </xdr:cNvPr>
          <xdr:cNvCxnSpPr/>
        </xdr:nvCxnSpPr>
        <xdr:spPr>
          <a:xfrm>
            <a:off x="7620000" y="4263390"/>
            <a:ext cx="1348740" cy="7962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Connector 649">
            <a:extLst>
              <a:ext uri="{FF2B5EF4-FFF2-40B4-BE49-F238E27FC236}">
                <a16:creationId xmlns:a16="http://schemas.microsoft.com/office/drawing/2014/main" id="{00000000-0008-0000-0000-00008A020000}"/>
              </a:ext>
            </a:extLst>
          </xdr:cNvPr>
          <xdr:cNvCxnSpPr/>
        </xdr:nvCxnSpPr>
        <xdr:spPr>
          <a:xfrm flipV="1">
            <a:off x="8961120" y="4392930"/>
            <a:ext cx="0" cy="65913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Straight Connector 650">
            <a:extLst>
              <a:ext uri="{FF2B5EF4-FFF2-40B4-BE49-F238E27FC236}">
                <a16:creationId xmlns:a16="http://schemas.microsoft.com/office/drawing/2014/main" id="{00000000-0008-0000-0000-00008B020000}"/>
              </a:ext>
            </a:extLst>
          </xdr:cNvPr>
          <xdr:cNvCxnSpPr/>
        </xdr:nvCxnSpPr>
        <xdr:spPr>
          <a:xfrm>
            <a:off x="8961120" y="4396740"/>
            <a:ext cx="373380" cy="2590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Connector 651">
            <a:extLst>
              <a:ext uri="{FF2B5EF4-FFF2-40B4-BE49-F238E27FC236}">
                <a16:creationId xmlns:a16="http://schemas.microsoft.com/office/drawing/2014/main" id="{00000000-0008-0000-0000-00008C020000}"/>
              </a:ext>
            </a:extLst>
          </xdr:cNvPr>
          <xdr:cNvCxnSpPr/>
        </xdr:nvCxnSpPr>
        <xdr:spPr>
          <a:xfrm flipV="1">
            <a:off x="6953250" y="3870960"/>
            <a:ext cx="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Connector 652">
            <a:extLst>
              <a:ext uri="{FF2B5EF4-FFF2-40B4-BE49-F238E27FC236}">
                <a16:creationId xmlns:a16="http://schemas.microsoft.com/office/drawing/2014/main" id="{00000000-0008-0000-0000-00008D020000}"/>
              </a:ext>
            </a:extLst>
          </xdr:cNvPr>
          <xdr:cNvCxnSpPr/>
        </xdr:nvCxnSpPr>
        <xdr:spPr>
          <a:xfrm flipV="1">
            <a:off x="8294370" y="3870960"/>
            <a:ext cx="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Straight Connector 653">
            <a:extLst>
              <a:ext uri="{FF2B5EF4-FFF2-40B4-BE49-F238E27FC236}">
                <a16:creationId xmlns:a16="http://schemas.microsoft.com/office/drawing/2014/main" id="{00000000-0008-0000-0000-00008E020000}"/>
              </a:ext>
            </a:extLst>
          </xdr:cNvPr>
          <xdr:cNvCxnSpPr/>
        </xdr:nvCxnSpPr>
        <xdr:spPr>
          <a:xfrm>
            <a:off x="6236970" y="5307330"/>
            <a:ext cx="773430" cy="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Straight Connector 654">
            <a:extLst>
              <a:ext uri="{FF2B5EF4-FFF2-40B4-BE49-F238E27FC236}">
                <a16:creationId xmlns:a16="http://schemas.microsoft.com/office/drawing/2014/main" id="{00000000-0008-0000-0000-00008F020000}"/>
              </a:ext>
            </a:extLst>
          </xdr:cNvPr>
          <xdr:cNvCxnSpPr/>
        </xdr:nvCxnSpPr>
        <xdr:spPr>
          <a:xfrm flipV="1">
            <a:off x="6953250" y="5158740"/>
            <a:ext cx="0" cy="20574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Connector 655">
            <a:extLst>
              <a:ext uri="{FF2B5EF4-FFF2-40B4-BE49-F238E27FC236}">
                <a16:creationId xmlns:a16="http://schemas.microsoft.com/office/drawing/2014/main" id="{00000000-0008-0000-0000-000090020000}"/>
              </a:ext>
            </a:extLst>
          </xdr:cNvPr>
          <xdr:cNvCxnSpPr/>
        </xdr:nvCxnSpPr>
        <xdr:spPr>
          <a:xfrm>
            <a:off x="6286500" y="5189220"/>
            <a:ext cx="0" cy="16764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" name="Straight Connector 656">
            <a:extLst>
              <a:ext uri="{FF2B5EF4-FFF2-40B4-BE49-F238E27FC236}">
                <a16:creationId xmlns:a16="http://schemas.microsoft.com/office/drawing/2014/main" id="{00000000-0008-0000-0000-000091020000}"/>
              </a:ext>
            </a:extLst>
          </xdr:cNvPr>
          <xdr:cNvCxnSpPr/>
        </xdr:nvCxnSpPr>
        <xdr:spPr>
          <a:xfrm flipH="1">
            <a:off x="6256020" y="5273040"/>
            <a:ext cx="60960" cy="6858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Straight Connector 657">
            <a:extLst>
              <a:ext uri="{FF2B5EF4-FFF2-40B4-BE49-F238E27FC236}">
                <a16:creationId xmlns:a16="http://schemas.microsoft.com/office/drawing/2014/main" id="{00000000-0008-0000-0000-000092020000}"/>
              </a:ext>
            </a:extLst>
          </xdr:cNvPr>
          <xdr:cNvCxnSpPr/>
        </xdr:nvCxnSpPr>
        <xdr:spPr>
          <a:xfrm flipH="1">
            <a:off x="6918960" y="5273040"/>
            <a:ext cx="68580" cy="7239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" name="Straight Connector 658">
            <a:extLst>
              <a:ext uri="{FF2B5EF4-FFF2-40B4-BE49-F238E27FC236}">
                <a16:creationId xmlns:a16="http://schemas.microsoft.com/office/drawing/2014/main" id="{00000000-0008-0000-0000-000093020000}"/>
              </a:ext>
            </a:extLst>
          </xdr:cNvPr>
          <xdr:cNvCxnSpPr/>
        </xdr:nvCxnSpPr>
        <xdr:spPr>
          <a:xfrm>
            <a:off x="7578090" y="5307330"/>
            <a:ext cx="773430" cy="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" name="Straight Connector 659">
            <a:extLst>
              <a:ext uri="{FF2B5EF4-FFF2-40B4-BE49-F238E27FC236}">
                <a16:creationId xmlns:a16="http://schemas.microsoft.com/office/drawing/2014/main" id="{00000000-0008-0000-0000-000094020000}"/>
              </a:ext>
            </a:extLst>
          </xdr:cNvPr>
          <xdr:cNvCxnSpPr/>
        </xdr:nvCxnSpPr>
        <xdr:spPr>
          <a:xfrm flipV="1">
            <a:off x="8294370" y="5158740"/>
            <a:ext cx="0" cy="20574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" name="Straight Connector 660">
            <a:extLst>
              <a:ext uri="{FF2B5EF4-FFF2-40B4-BE49-F238E27FC236}">
                <a16:creationId xmlns:a16="http://schemas.microsoft.com/office/drawing/2014/main" id="{00000000-0008-0000-0000-000095020000}"/>
              </a:ext>
            </a:extLst>
          </xdr:cNvPr>
          <xdr:cNvCxnSpPr/>
        </xdr:nvCxnSpPr>
        <xdr:spPr>
          <a:xfrm>
            <a:off x="7627620" y="5181600"/>
            <a:ext cx="0" cy="1752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" name="Straight Connector 661">
            <a:extLst>
              <a:ext uri="{FF2B5EF4-FFF2-40B4-BE49-F238E27FC236}">
                <a16:creationId xmlns:a16="http://schemas.microsoft.com/office/drawing/2014/main" id="{00000000-0008-0000-0000-000096020000}"/>
              </a:ext>
            </a:extLst>
          </xdr:cNvPr>
          <xdr:cNvCxnSpPr/>
        </xdr:nvCxnSpPr>
        <xdr:spPr>
          <a:xfrm flipH="1">
            <a:off x="7597140" y="5273040"/>
            <a:ext cx="60960" cy="6858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" name="Straight Connector 662">
            <a:extLst>
              <a:ext uri="{FF2B5EF4-FFF2-40B4-BE49-F238E27FC236}">
                <a16:creationId xmlns:a16="http://schemas.microsoft.com/office/drawing/2014/main" id="{00000000-0008-0000-0000-000097020000}"/>
              </a:ext>
            </a:extLst>
          </xdr:cNvPr>
          <xdr:cNvCxnSpPr/>
        </xdr:nvCxnSpPr>
        <xdr:spPr>
          <a:xfrm flipH="1">
            <a:off x="8260080" y="5273040"/>
            <a:ext cx="68580" cy="7239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Straight Connector 663">
            <a:extLst>
              <a:ext uri="{FF2B5EF4-FFF2-40B4-BE49-F238E27FC236}">
                <a16:creationId xmlns:a16="http://schemas.microsoft.com/office/drawing/2014/main" id="{00000000-0008-0000-0000-000098020000}"/>
              </a:ext>
            </a:extLst>
          </xdr:cNvPr>
          <xdr:cNvCxnSpPr/>
        </xdr:nvCxnSpPr>
        <xdr:spPr>
          <a:xfrm flipV="1">
            <a:off x="5909310" y="3143250"/>
            <a:ext cx="0" cy="72009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" name="Straight Connector 664">
            <a:extLst>
              <a:ext uri="{FF2B5EF4-FFF2-40B4-BE49-F238E27FC236}">
                <a16:creationId xmlns:a16="http://schemas.microsoft.com/office/drawing/2014/main" id="{00000000-0008-0000-0000-000099020000}"/>
              </a:ext>
            </a:extLst>
          </xdr:cNvPr>
          <xdr:cNvCxnSpPr/>
        </xdr:nvCxnSpPr>
        <xdr:spPr>
          <a:xfrm flipV="1">
            <a:off x="9338310" y="3131820"/>
            <a:ext cx="0" cy="72009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42</xdr:row>
      <xdr:rowOff>102870</xdr:rowOff>
    </xdr:from>
    <xdr:to>
      <xdr:col>4</xdr:col>
      <xdr:colOff>57150</xdr:colOff>
      <xdr:row>44</xdr:row>
      <xdr:rowOff>11430</xdr:rowOff>
    </xdr:to>
    <xdr:cxnSp macro="">
      <xdr:nvCxnSpPr>
        <xdr:cNvPr id="586" name="Straight Connector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CxnSpPr/>
      </xdr:nvCxnSpPr>
      <xdr:spPr>
        <a:xfrm flipV="1">
          <a:off x="1238250" y="76581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42</xdr:row>
      <xdr:rowOff>102870</xdr:rowOff>
    </xdr:from>
    <xdr:to>
      <xdr:col>27</xdr:col>
      <xdr:colOff>57150</xdr:colOff>
      <xdr:row>44</xdr:row>
      <xdr:rowOff>11430</xdr:rowOff>
    </xdr:to>
    <xdr:cxnSp macro="">
      <xdr:nvCxnSpPr>
        <xdr:cNvPr id="590" name="Straight Connector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CxnSpPr/>
      </xdr:nvCxnSpPr>
      <xdr:spPr>
        <a:xfrm flipV="1">
          <a:off x="1238250" y="611505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106680</xdr:colOff>
      <xdr:row>45</xdr:row>
      <xdr:rowOff>7620</xdr:rowOff>
    </xdr:from>
    <xdr:to>
      <xdr:col>26</xdr:col>
      <xdr:colOff>91440</xdr:colOff>
      <xdr:row>46</xdr:row>
      <xdr:rowOff>7620</xdr:rowOff>
    </xdr:to>
    <xdr:sp macro="" textlink="">
      <xdr:nvSpPr>
        <xdr:cNvPr id="591" name="Isosceles Triangl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410718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156210</xdr:colOff>
      <xdr:row>47</xdr:row>
      <xdr:rowOff>99060</xdr:rowOff>
    </xdr:from>
    <xdr:to>
      <xdr:col>26</xdr:col>
      <xdr:colOff>38100</xdr:colOff>
      <xdr:row>48</xdr:row>
      <xdr:rowOff>30480</xdr:rowOff>
    </xdr:to>
    <xdr:cxnSp macro="">
      <xdr:nvCxnSpPr>
        <xdr:cNvPr id="592" name="Straight Connector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CxnSpPr/>
      </xdr:nvCxnSpPr>
      <xdr:spPr>
        <a:xfrm flipH="1">
          <a:off x="4156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3810</xdr:colOff>
      <xdr:row>46</xdr:row>
      <xdr:rowOff>118110</xdr:rowOff>
    </xdr:from>
    <xdr:to>
      <xdr:col>28</xdr:col>
      <xdr:colOff>3810</xdr:colOff>
      <xdr:row>48</xdr:row>
      <xdr:rowOff>68580</xdr:rowOff>
    </xdr:to>
    <xdr:cxnSp macro="">
      <xdr:nvCxnSpPr>
        <xdr:cNvPr id="594" name="Straight Connector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CxnSpPr/>
      </xdr:nvCxnSpPr>
      <xdr:spPr>
        <a:xfrm>
          <a:off x="457581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160020</xdr:colOff>
      <xdr:row>47</xdr:row>
      <xdr:rowOff>99060</xdr:rowOff>
    </xdr:from>
    <xdr:to>
      <xdr:col>28</xdr:col>
      <xdr:colOff>41910</xdr:colOff>
      <xdr:row>48</xdr:row>
      <xdr:rowOff>30480</xdr:rowOff>
    </xdr:to>
    <xdr:cxnSp macro="">
      <xdr:nvCxnSpPr>
        <xdr:cNvPr id="596" name="Straight Connector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CxnSpPr/>
      </xdr:nvCxnSpPr>
      <xdr:spPr>
        <a:xfrm flipH="1">
          <a:off x="454152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45</xdr:row>
      <xdr:rowOff>7620</xdr:rowOff>
    </xdr:from>
    <xdr:to>
      <xdr:col>5</xdr:col>
      <xdr:colOff>95250</xdr:colOff>
      <xdr:row>46</xdr:row>
      <xdr:rowOff>7620</xdr:rowOff>
    </xdr:to>
    <xdr:sp macro="" textlink="">
      <xdr:nvSpPr>
        <xdr:cNvPr id="598" name="Isosceles Triangl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144399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47</xdr:row>
      <xdr:rowOff>99060</xdr:rowOff>
    </xdr:from>
    <xdr:to>
      <xdr:col>5</xdr:col>
      <xdr:colOff>38100</xdr:colOff>
      <xdr:row>48</xdr:row>
      <xdr:rowOff>30480</xdr:rowOff>
    </xdr:to>
    <xdr:cxnSp macro="">
      <xdr:nvCxnSpPr>
        <xdr:cNvPr id="599" name="Straight Connector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CxnSpPr/>
      </xdr:nvCxnSpPr>
      <xdr:spPr>
        <a:xfrm flipH="1">
          <a:off x="1489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46</xdr:row>
      <xdr:rowOff>118110</xdr:rowOff>
    </xdr:from>
    <xdr:to>
      <xdr:col>3</xdr:col>
      <xdr:colOff>0</xdr:colOff>
      <xdr:row>48</xdr:row>
      <xdr:rowOff>68580</xdr:rowOff>
    </xdr:to>
    <xdr:cxnSp macro="">
      <xdr:nvCxnSpPr>
        <xdr:cNvPr id="601" name="Straight Connector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CxnSpPr/>
      </xdr:nvCxnSpPr>
      <xdr:spPr>
        <a:xfrm>
          <a:off x="1143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</xdr:colOff>
      <xdr:row>47</xdr:row>
      <xdr:rowOff>99060</xdr:rowOff>
    </xdr:from>
    <xdr:to>
      <xdr:col>3</xdr:col>
      <xdr:colOff>38100</xdr:colOff>
      <xdr:row>48</xdr:row>
      <xdr:rowOff>30480</xdr:rowOff>
    </xdr:to>
    <xdr:cxnSp macro="">
      <xdr:nvCxnSpPr>
        <xdr:cNvPr id="602" name="Straight Connector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CxnSpPr/>
      </xdr:nvCxnSpPr>
      <xdr:spPr>
        <a:xfrm flipH="1">
          <a:off x="1108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54</xdr:row>
      <xdr:rowOff>7620</xdr:rowOff>
    </xdr:from>
    <xdr:to>
      <xdr:col>5</xdr:col>
      <xdr:colOff>91440</xdr:colOff>
      <xdr:row>55</xdr:row>
      <xdr:rowOff>7620</xdr:rowOff>
    </xdr:to>
    <xdr:sp macro="" textlink="">
      <xdr:nvSpPr>
        <xdr:cNvPr id="604" name="Isosceles Triangle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1440180" y="22326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186690</xdr:colOff>
      <xdr:row>69</xdr:row>
      <xdr:rowOff>11430</xdr:rowOff>
    </xdr:from>
    <xdr:to>
      <xdr:col>28</xdr:col>
      <xdr:colOff>2</xdr:colOff>
      <xdr:row>86</xdr:row>
      <xdr:rowOff>60960</xdr:rowOff>
    </xdr:to>
    <xdr:grpSp>
      <xdr:nvGrpSpPr>
        <xdr:cNvPr id="169" name="Group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GrpSpPr/>
      </xdr:nvGrpSpPr>
      <xdr:grpSpPr>
        <a:xfrm>
          <a:off x="539115" y="10393680"/>
          <a:ext cx="4528187" cy="2468880"/>
          <a:chOff x="567690" y="9536430"/>
          <a:chExt cx="4766312" cy="2259330"/>
        </a:xfrm>
      </xdr:grpSpPr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00000000-0008-0000-0000-00004F010000}"/>
              </a:ext>
            </a:extLst>
          </xdr:cNvPr>
          <xdr:cNvCxnSpPr/>
        </xdr:nvCxnSpPr>
        <xdr:spPr>
          <a:xfrm flipV="1">
            <a:off x="960120" y="10698480"/>
            <a:ext cx="0" cy="6553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Connector 335">
            <a:extLst>
              <a:ext uri="{FF2B5EF4-FFF2-40B4-BE49-F238E27FC236}">
                <a16:creationId xmlns:a16="http://schemas.microsoft.com/office/drawing/2014/main" id="{00000000-0008-0000-0000-000050010000}"/>
              </a:ext>
            </a:extLst>
          </xdr:cNvPr>
          <xdr:cNvCxnSpPr/>
        </xdr:nvCxnSpPr>
        <xdr:spPr>
          <a:xfrm>
            <a:off x="952500" y="1069086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00000000-0008-0000-0000-000051010000}"/>
              </a:ext>
            </a:extLst>
          </xdr:cNvPr>
          <xdr:cNvCxnSpPr/>
        </xdr:nvCxnSpPr>
        <xdr:spPr>
          <a:xfrm flipV="1">
            <a:off x="2286000" y="1069086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00000000-0008-0000-0000-000052010000}"/>
              </a:ext>
            </a:extLst>
          </xdr:cNvPr>
          <xdr:cNvCxnSpPr/>
        </xdr:nvCxnSpPr>
        <xdr:spPr>
          <a:xfrm>
            <a:off x="2278380" y="1068324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Connector 338">
            <a:extLst>
              <a:ext uri="{FF2B5EF4-FFF2-40B4-BE49-F238E27FC236}">
                <a16:creationId xmlns:a16="http://schemas.microsoft.com/office/drawing/2014/main" id="{00000000-0008-0000-0000-000053010000}"/>
              </a:ext>
            </a:extLst>
          </xdr:cNvPr>
          <xdr:cNvCxnSpPr/>
        </xdr:nvCxnSpPr>
        <xdr:spPr>
          <a:xfrm flipV="1">
            <a:off x="3611880" y="10694670"/>
            <a:ext cx="0" cy="7810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Connector 339">
            <a:extLst>
              <a:ext uri="{FF2B5EF4-FFF2-40B4-BE49-F238E27FC236}">
                <a16:creationId xmlns:a16="http://schemas.microsoft.com/office/drawing/2014/main" id="{00000000-0008-0000-0000-000054010000}"/>
              </a:ext>
            </a:extLst>
          </xdr:cNvPr>
          <xdr:cNvCxnSpPr/>
        </xdr:nvCxnSpPr>
        <xdr:spPr>
          <a:xfrm flipV="1">
            <a:off x="1626870" y="1070229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Connector 340">
            <a:extLst>
              <a:ext uri="{FF2B5EF4-FFF2-40B4-BE49-F238E27FC236}">
                <a16:creationId xmlns:a16="http://schemas.microsoft.com/office/drawing/2014/main" id="{00000000-0008-0000-0000-000055010000}"/>
              </a:ext>
            </a:extLst>
          </xdr:cNvPr>
          <xdr:cNvCxnSpPr/>
        </xdr:nvCxnSpPr>
        <xdr:spPr>
          <a:xfrm flipV="1">
            <a:off x="2967990" y="1069848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00000000-0008-0000-0000-000058010000}"/>
              </a:ext>
            </a:extLst>
          </xdr:cNvPr>
          <xdr:cNvCxnSpPr/>
        </xdr:nvCxnSpPr>
        <xdr:spPr>
          <a:xfrm>
            <a:off x="956310" y="1160907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Connector 344">
            <a:extLst>
              <a:ext uri="{FF2B5EF4-FFF2-40B4-BE49-F238E27FC236}">
                <a16:creationId xmlns:a16="http://schemas.microsoft.com/office/drawing/2014/main" id="{00000000-0008-0000-0000-000059010000}"/>
              </a:ext>
            </a:extLst>
          </xdr:cNvPr>
          <xdr:cNvCxnSpPr/>
        </xdr:nvCxnSpPr>
        <xdr:spPr>
          <a:xfrm>
            <a:off x="902970" y="1173480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Connector 345">
            <a:extLst>
              <a:ext uri="{FF2B5EF4-FFF2-40B4-BE49-F238E27FC236}">
                <a16:creationId xmlns:a16="http://schemas.microsoft.com/office/drawing/2014/main" id="{00000000-0008-0000-0000-00005A010000}"/>
              </a:ext>
            </a:extLst>
          </xdr:cNvPr>
          <xdr:cNvCxnSpPr/>
        </xdr:nvCxnSpPr>
        <xdr:spPr>
          <a:xfrm flipH="1">
            <a:off x="922020" y="1170432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Connector 346">
            <a:extLst>
              <a:ext uri="{FF2B5EF4-FFF2-40B4-BE49-F238E27FC236}">
                <a16:creationId xmlns:a16="http://schemas.microsoft.com/office/drawing/2014/main" id="{00000000-0008-0000-0000-00005B010000}"/>
              </a:ext>
            </a:extLst>
          </xdr:cNvPr>
          <xdr:cNvCxnSpPr/>
        </xdr:nvCxnSpPr>
        <xdr:spPr>
          <a:xfrm>
            <a:off x="1623060" y="1160526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" name="Straight Connector 347">
            <a:extLst>
              <a:ext uri="{FF2B5EF4-FFF2-40B4-BE49-F238E27FC236}">
                <a16:creationId xmlns:a16="http://schemas.microsoft.com/office/drawing/2014/main" id="{00000000-0008-0000-0000-00005C010000}"/>
              </a:ext>
            </a:extLst>
          </xdr:cNvPr>
          <xdr:cNvCxnSpPr/>
        </xdr:nvCxnSpPr>
        <xdr:spPr>
          <a:xfrm flipH="1">
            <a:off x="1588770" y="1170813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Straight Connector 348">
            <a:extLst>
              <a:ext uri="{FF2B5EF4-FFF2-40B4-BE49-F238E27FC236}">
                <a16:creationId xmlns:a16="http://schemas.microsoft.com/office/drawing/2014/main" id="{00000000-0008-0000-0000-00005D010000}"/>
              </a:ext>
            </a:extLst>
          </xdr:cNvPr>
          <xdr:cNvCxnSpPr/>
        </xdr:nvCxnSpPr>
        <xdr:spPr>
          <a:xfrm>
            <a:off x="2236470" y="1173480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" name="Straight Connector 349">
            <a:extLst>
              <a:ext uri="{FF2B5EF4-FFF2-40B4-BE49-F238E27FC236}">
                <a16:creationId xmlns:a16="http://schemas.microsoft.com/office/drawing/2014/main" id="{00000000-0008-0000-0000-00005E010000}"/>
              </a:ext>
            </a:extLst>
          </xdr:cNvPr>
          <xdr:cNvCxnSpPr/>
        </xdr:nvCxnSpPr>
        <xdr:spPr>
          <a:xfrm flipH="1">
            <a:off x="2255520" y="1170432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Connector 350">
            <a:extLst>
              <a:ext uri="{FF2B5EF4-FFF2-40B4-BE49-F238E27FC236}">
                <a16:creationId xmlns:a16="http://schemas.microsoft.com/office/drawing/2014/main" id="{00000000-0008-0000-0000-00005F010000}"/>
              </a:ext>
            </a:extLst>
          </xdr:cNvPr>
          <xdr:cNvCxnSpPr/>
        </xdr:nvCxnSpPr>
        <xdr:spPr>
          <a:xfrm flipH="1">
            <a:off x="2922270" y="1170813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00000000-0008-0000-0000-000060010000}"/>
              </a:ext>
            </a:extLst>
          </xdr:cNvPr>
          <xdr:cNvCxnSpPr/>
        </xdr:nvCxnSpPr>
        <xdr:spPr>
          <a:xfrm>
            <a:off x="2286000" y="1161288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00000000-0008-0000-0000-000061010000}"/>
              </a:ext>
            </a:extLst>
          </xdr:cNvPr>
          <xdr:cNvCxnSpPr/>
        </xdr:nvCxnSpPr>
        <xdr:spPr>
          <a:xfrm>
            <a:off x="2956560" y="1160526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00000000-0008-0000-0000-000062010000}"/>
              </a:ext>
            </a:extLst>
          </xdr:cNvPr>
          <xdr:cNvCxnSpPr/>
        </xdr:nvCxnSpPr>
        <xdr:spPr>
          <a:xfrm>
            <a:off x="3615690" y="1069086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00000000-0008-0000-0000-000063010000}"/>
              </a:ext>
            </a:extLst>
          </xdr:cNvPr>
          <xdr:cNvCxnSpPr/>
        </xdr:nvCxnSpPr>
        <xdr:spPr>
          <a:xfrm flipV="1">
            <a:off x="4949190" y="10820400"/>
            <a:ext cx="0" cy="66294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00000000-0008-0000-0000-000064010000}"/>
              </a:ext>
            </a:extLst>
          </xdr:cNvPr>
          <xdr:cNvCxnSpPr/>
        </xdr:nvCxnSpPr>
        <xdr:spPr>
          <a:xfrm flipV="1">
            <a:off x="4305300" y="1070610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7" name="Freeform 226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SpPr/>
        </xdr:nvSpPr>
        <xdr:spPr>
          <a:xfrm>
            <a:off x="2293620" y="990981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96" name="Straight Connector 395">
            <a:extLst>
              <a:ext uri="{FF2B5EF4-FFF2-40B4-BE49-F238E27FC236}">
                <a16:creationId xmlns:a16="http://schemas.microsoft.com/office/drawing/2014/main" id="{00000000-0008-0000-0000-00008C010000}"/>
              </a:ext>
            </a:extLst>
          </xdr:cNvPr>
          <xdr:cNvCxnSpPr/>
        </xdr:nvCxnSpPr>
        <xdr:spPr>
          <a:xfrm flipV="1">
            <a:off x="1623060" y="1030986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Connector 396">
            <a:extLst>
              <a:ext uri="{FF2B5EF4-FFF2-40B4-BE49-F238E27FC236}">
                <a16:creationId xmlns:a16="http://schemas.microsoft.com/office/drawing/2014/main" id="{00000000-0008-0000-0000-00008D010000}"/>
              </a:ext>
            </a:extLst>
          </xdr:cNvPr>
          <xdr:cNvCxnSpPr/>
        </xdr:nvCxnSpPr>
        <xdr:spPr>
          <a:xfrm flipV="1">
            <a:off x="2967990" y="1030224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Straight Connector 397">
            <a:extLst>
              <a:ext uri="{FF2B5EF4-FFF2-40B4-BE49-F238E27FC236}">
                <a16:creationId xmlns:a16="http://schemas.microsoft.com/office/drawing/2014/main" id="{00000000-0008-0000-0000-00008E010000}"/>
              </a:ext>
            </a:extLst>
          </xdr:cNvPr>
          <xdr:cNvCxnSpPr/>
        </xdr:nvCxnSpPr>
        <xdr:spPr>
          <a:xfrm flipV="1">
            <a:off x="4301490" y="1029843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00000000-0008-0000-0000-000004020000}"/>
              </a:ext>
            </a:extLst>
          </xdr:cNvPr>
          <xdr:cNvCxnSpPr/>
        </xdr:nvCxnSpPr>
        <xdr:spPr>
          <a:xfrm>
            <a:off x="3569970" y="1173480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Straight Connector 516">
            <a:extLst>
              <a:ext uri="{FF2B5EF4-FFF2-40B4-BE49-F238E27FC236}">
                <a16:creationId xmlns:a16="http://schemas.microsoft.com/office/drawing/2014/main" id="{00000000-0008-0000-0000-000005020000}"/>
              </a:ext>
            </a:extLst>
          </xdr:cNvPr>
          <xdr:cNvCxnSpPr/>
        </xdr:nvCxnSpPr>
        <xdr:spPr>
          <a:xfrm flipH="1">
            <a:off x="3589020" y="1170432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8" name="Straight Connector 517">
            <a:extLst>
              <a:ext uri="{FF2B5EF4-FFF2-40B4-BE49-F238E27FC236}">
                <a16:creationId xmlns:a16="http://schemas.microsoft.com/office/drawing/2014/main" id="{00000000-0008-0000-0000-000006020000}"/>
              </a:ext>
            </a:extLst>
          </xdr:cNvPr>
          <xdr:cNvCxnSpPr/>
        </xdr:nvCxnSpPr>
        <xdr:spPr>
          <a:xfrm flipH="1">
            <a:off x="4255770" y="1170813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Straight Connector 518">
            <a:extLst>
              <a:ext uri="{FF2B5EF4-FFF2-40B4-BE49-F238E27FC236}">
                <a16:creationId xmlns:a16="http://schemas.microsoft.com/office/drawing/2014/main" id="{00000000-0008-0000-0000-000007020000}"/>
              </a:ext>
            </a:extLst>
          </xdr:cNvPr>
          <xdr:cNvCxnSpPr/>
        </xdr:nvCxnSpPr>
        <xdr:spPr>
          <a:xfrm>
            <a:off x="3619500" y="1161288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Straight Connector 519">
            <a:extLst>
              <a:ext uri="{FF2B5EF4-FFF2-40B4-BE49-F238E27FC236}">
                <a16:creationId xmlns:a16="http://schemas.microsoft.com/office/drawing/2014/main" id="{00000000-0008-0000-0000-000008020000}"/>
              </a:ext>
            </a:extLst>
          </xdr:cNvPr>
          <xdr:cNvCxnSpPr/>
        </xdr:nvCxnSpPr>
        <xdr:spPr>
          <a:xfrm>
            <a:off x="4290060" y="1160526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Straight Connector 520">
            <a:extLst>
              <a:ext uri="{FF2B5EF4-FFF2-40B4-BE49-F238E27FC236}">
                <a16:creationId xmlns:a16="http://schemas.microsoft.com/office/drawing/2014/main" id="{00000000-0008-0000-0000-000009020000}"/>
              </a:ext>
            </a:extLst>
          </xdr:cNvPr>
          <xdr:cNvCxnSpPr/>
        </xdr:nvCxnSpPr>
        <xdr:spPr>
          <a:xfrm>
            <a:off x="571500" y="9574530"/>
            <a:ext cx="0" cy="66675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Straight Connector 522">
            <a:extLst>
              <a:ext uri="{FF2B5EF4-FFF2-40B4-BE49-F238E27FC236}">
                <a16:creationId xmlns:a16="http://schemas.microsoft.com/office/drawing/2014/main" id="{00000000-0008-0000-0000-00000B020000}"/>
              </a:ext>
            </a:extLst>
          </xdr:cNvPr>
          <xdr:cNvCxnSpPr/>
        </xdr:nvCxnSpPr>
        <xdr:spPr>
          <a:xfrm>
            <a:off x="2289810" y="9559290"/>
            <a:ext cx="0" cy="2133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Connector 524">
            <a:extLst>
              <a:ext uri="{FF2B5EF4-FFF2-40B4-BE49-F238E27FC236}">
                <a16:creationId xmlns:a16="http://schemas.microsoft.com/office/drawing/2014/main" id="{00000000-0008-0000-0000-00000D020000}"/>
              </a:ext>
            </a:extLst>
          </xdr:cNvPr>
          <xdr:cNvCxnSpPr/>
        </xdr:nvCxnSpPr>
        <xdr:spPr>
          <a:xfrm>
            <a:off x="3619500" y="9551670"/>
            <a:ext cx="0" cy="23622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7" name="Straight Connector 526">
            <a:extLst>
              <a:ext uri="{FF2B5EF4-FFF2-40B4-BE49-F238E27FC236}">
                <a16:creationId xmlns:a16="http://schemas.microsoft.com/office/drawing/2014/main" id="{00000000-0008-0000-0000-00000F020000}"/>
              </a:ext>
            </a:extLst>
          </xdr:cNvPr>
          <xdr:cNvCxnSpPr/>
        </xdr:nvCxnSpPr>
        <xdr:spPr>
          <a:xfrm>
            <a:off x="5334000" y="9551670"/>
            <a:ext cx="0" cy="70485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" name="Freeform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567690" y="10046970"/>
            <a:ext cx="388620" cy="251460"/>
          </a:xfrm>
          <a:custGeom>
            <a:avLst/>
            <a:gdLst>
              <a:gd name="connsiteX0" fmla="*/ 0 w 388620"/>
              <a:gd name="connsiteY0" fmla="*/ 251460 h 251460"/>
              <a:gd name="connsiteX1" fmla="*/ 274320 w 388620"/>
              <a:gd name="connsiteY1" fmla="*/ 201930 h 251460"/>
              <a:gd name="connsiteX2" fmla="*/ 388620 w 388620"/>
              <a:gd name="connsiteY2" fmla="*/ 0 h 251460"/>
              <a:gd name="connsiteX3" fmla="*/ 388620 w 388620"/>
              <a:gd name="connsiteY3" fmla="*/ 0 h 2514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88620" h="251460">
                <a:moveTo>
                  <a:pt x="0" y="251460"/>
                </a:moveTo>
                <a:cubicBezTo>
                  <a:pt x="104775" y="247650"/>
                  <a:pt x="209550" y="243840"/>
                  <a:pt x="274320" y="201930"/>
                </a:cubicBezTo>
                <a:cubicBezTo>
                  <a:pt x="339090" y="160020"/>
                  <a:pt x="388620" y="0"/>
                  <a:pt x="388620" y="0"/>
                </a:cubicBezTo>
                <a:lnTo>
                  <a:pt x="388620" y="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1" name="Freeform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60120" y="9917430"/>
            <a:ext cx="1333500" cy="648840"/>
          </a:xfrm>
          <a:custGeom>
            <a:avLst/>
            <a:gdLst>
              <a:gd name="connsiteX0" fmla="*/ 0 w 1333500"/>
              <a:gd name="connsiteY0" fmla="*/ 125730 h 648840"/>
              <a:gd name="connsiteX1" fmla="*/ 662940 w 1333500"/>
              <a:gd name="connsiteY1" fmla="*/ 647700 h 648840"/>
              <a:gd name="connsiteX2" fmla="*/ 1333500 w 1333500"/>
              <a:gd name="connsiteY2" fmla="*/ 0 h 6488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3500" h="648840">
                <a:moveTo>
                  <a:pt x="0" y="125730"/>
                </a:moveTo>
                <a:cubicBezTo>
                  <a:pt x="220345" y="397192"/>
                  <a:pt x="440690" y="668655"/>
                  <a:pt x="662940" y="647700"/>
                </a:cubicBezTo>
                <a:cubicBezTo>
                  <a:pt x="885190" y="626745"/>
                  <a:pt x="1109345" y="313372"/>
                  <a:pt x="133350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5" name="Freeform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953000" y="10046970"/>
            <a:ext cx="381000" cy="259080"/>
          </a:xfrm>
          <a:custGeom>
            <a:avLst/>
            <a:gdLst>
              <a:gd name="connsiteX0" fmla="*/ 0 w 381000"/>
              <a:gd name="connsiteY0" fmla="*/ 0 h 259080"/>
              <a:gd name="connsiteX1" fmla="*/ 102870 w 381000"/>
              <a:gd name="connsiteY1" fmla="*/ 163830 h 259080"/>
              <a:gd name="connsiteX2" fmla="*/ 381000 w 381000"/>
              <a:gd name="connsiteY2" fmla="*/ 259080 h 2590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81000" h="259080">
                <a:moveTo>
                  <a:pt x="0" y="0"/>
                </a:moveTo>
                <a:cubicBezTo>
                  <a:pt x="19685" y="60325"/>
                  <a:pt x="39370" y="120650"/>
                  <a:pt x="102870" y="163830"/>
                </a:cubicBezTo>
                <a:cubicBezTo>
                  <a:pt x="166370" y="207010"/>
                  <a:pt x="273685" y="233045"/>
                  <a:pt x="381000" y="25908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22" name="Freeform 521">
            <a:extLst>
              <a:ext uri="{FF2B5EF4-FFF2-40B4-BE49-F238E27FC236}">
                <a16:creationId xmlns:a16="http://schemas.microsoft.com/office/drawing/2014/main" id="{00000000-0008-0000-0000-00000A020000}"/>
              </a:ext>
            </a:extLst>
          </xdr:cNvPr>
          <xdr:cNvSpPr/>
        </xdr:nvSpPr>
        <xdr:spPr>
          <a:xfrm>
            <a:off x="3619500" y="9917430"/>
            <a:ext cx="1333500" cy="652793"/>
          </a:xfrm>
          <a:custGeom>
            <a:avLst/>
            <a:gdLst>
              <a:gd name="connsiteX0" fmla="*/ 0 w 1333500"/>
              <a:gd name="connsiteY0" fmla="*/ 0 h 652793"/>
              <a:gd name="connsiteX1" fmla="*/ 685800 w 1333500"/>
              <a:gd name="connsiteY1" fmla="*/ 651510 h 652793"/>
              <a:gd name="connsiteX2" fmla="*/ 1333500 w 1333500"/>
              <a:gd name="connsiteY2" fmla="*/ 133350 h 6527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3500" h="652793">
                <a:moveTo>
                  <a:pt x="0" y="0"/>
                </a:moveTo>
                <a:cubicBezTo>
                  <a:pt x="231775" y="314642"/>
                  <a:pt x="463550" y="629285"/>
                  <a:pt x="685800" y="651510"/>
                </a:cubicBezTo>
                <a:cubicBezTo>
                  <a:pt x="908050" y="673735"/>
                  <a:pt x="1120775" y="403542"/>
                  <a:pt x="1333500" y="13335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40" name="Straight Connector 539">
            <a:extLst>
              <a:ext uri="{FF2B5EF4-FFF2-40B4-BE49-F238E27FC236}">
                <a16:creationId xmlns:a16="http://schemas.microsoft.com/office/drawing/2014/main" id="{00000000-0008-0000-0000-00001C020000}"/>
              </a:ext>
            </a:extLst>
          </xdr:cNvPr>
          <xdr:cNvCxnSpPr/>
        </xdr:nvCxnSpPr>
        <xdr:spPr>
          <a:xfrm flipH="1" flipV="1">
            <a:off x="571500" y="11087100"/>
            <a:ext cx="396240" cy="2667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Connector 543">
            <a:extLst>
              <a:ext uri="{FF2B5EF4-FFF2-40B4-BE49-F238E27FC236}">
                <a16:creationId xmlns:a16="http://schemas.microsoft.com/office/drawing/2014/main" id="{00000000-0008-0000-0000-000020020000}"/>
              </a:ext>
            </a:extLst>
          </xdr:cNvPr>
          <xdr:cNvCxnSpPr/>
        </xdr:nvCxnSpPr>
        <xdr:spPr>
          <a:xfrm flipH="1" flipV="1">
            <a:off x="4953000" y="10820400"/>
            <a:ext cx="381002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Straight Connector 607">
            <a:extLst>
              <a:ext uri="{FF2B5EF4-FFF2-40B4-BE49-F238E27FC236}">
                <a16:creationId xmlns:a16="http://schemas.microsoft.com/office/drawing/2014/main" id="{00000000-0008-0000-0000-000060020000}"/>
              </a:ext>
            </a:extLst>
          </xdr:cNvPr>
          <xdr:cNvCxnSpPr/>
        </xdr:nvCxnSpPr>
        <xdr:spPr>
          <a:xfrm>
            <a:off x="952500" y="9536430"/>
            <a:ext cx="0" cy="2133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Straight Connector 610">
            <a:extLst>
              <a:ext uri="{FF2B5EF4-FFF2-40B4-BE49-F238E27FC236}">
                <a16:creationId xmlns:a16="http://schemas.microsoft.com/office/drawing/2014/main" id="{00000000-0008-0000-0000-000063020000}"/>
              </a:ext>
            </a:extLst>
          </xdr:cNvPr>
          <xdr:cNvCxnSpPr/>
        </xdr:nvCxnSpPr>
        <xdr:spPr>
          <a:xfrm>
            <a:off x="4953000" y="9536430"/>
            <a:ext cx="0" cy="2133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0</xdr:colOff>
      <xdr:row>22</xdr:row>
      <xdr:rowOff>102870</xdr:rowOff>
    </xdr:to>
    <xdr:cxnSp macro="">
      <xdr:nvCxnSpPr>
        <xdr:cNvPr id="612" name="Straight Connector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CxnSpPr/>
      </xdr:nvCxnSpPr>
      <xdr:spPr>
        <a:xfrm>
          <a:off x="1524000" y="3021330"/>
          <a:ext cx="0" cy="21336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21</xdr:row>
      <xdr:rowOff>11430</xdr:rowOff>
    </xdr:from>
    <xdr:to>
      <xdr:col>12</xdr:col>
      <xdr:colOff>0</xdr:colOff>
      <xdr:row>22</xdr:row>
      <xdr:rowOff>95250</xdr:rowOff>
    </xdr:to>
    <xdr:cxnSp macro="">
      <xdr:nvCxnSpPr>
        <xdr:cNvPr id="613" name="Straight Connector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CxnSpPr/>
      </xdr:nvCxnSpPr>
      <xdr:spPr>
        <a:xfrm>
          <a:off x="2857500" y="3013710"/>
          <a:ext cx="0" cy="21336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</xdr:colOff>
      <xdr:row>21</xdr:row>
      <xdr:rowOff>15240</xdr:rowOff>
    </xdr:from>
    <xdr:to>
      <xdr:col>19</xdr:col>
      <xdr:colOff>3810</xdr:colOff>
      <xdr:row>22</xdr:row>
      <xdr:rowOff>99060</xdr:rowOff>
    </xdr:to>
    <xdr:cxnSp macro="">
      <xdr:nvCxnSpPr>
        <xdr:cNvPr id="615" name="Straight Connector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CxnSpPr/>
      </xdr:nvCxnSpPr>
      <xdr:spPr>
        <a:xfrm>
          <a:off x="4194810" y="3017520"/>
          <a:ext cx="0" cy="21336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55</xdr:row>
      <xdr:rowOff>87630</xdr:rowOff>
    </xdr:from>
    <xdr:to>
      <xdr:col>9</xdr:col>
      <xdr:colOff>144780</xdr:colOff>
      <xdr:row>56</xdr:row>
      <xdr:rowOff>53340</xdr:rowOff>
    </xdr:to>
    <xdr:cxnSp macro="">
      <xdr:nvCxnSpPr>
        <xdr:cNvPr id="617" name="Straight Arrow Connector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CxnSpPr/>
      </xdr:nvCxnSpPr>
      <xdr:spPr>
        <a:xfrm>
          <a:off x="1943100" y="7799070"/>
          <a:ext cx="487680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22860</xdr:colOff>
      <xdr:row>55</xdr:row>
      <xdr:rowOff>91440</xdr:rowOff>
    </xdr:from>
    <xdr:to>
      <xdr:col>24</xdr:col>
      <xdr:colOff>0</xdr:colOff>
      <xdr:row>56</xdr:row>
      <xdr:rowOff>64770</xdr:rowOff>
    </xdr:to>
    <xdr:cxnSp macro="">
      <xdr:nvCxnSpPr>
        <xdr:cNvPr id="618" name="Straight Arrow Connector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CxnSpPr/>
      </xdr:nvCxnSpPr>
      <xdr:spPr>
        <a:xfrm flipH="1">
          <a:off x="4594860" y="7802880"/>
          <a:ext cx="548640" cy="1028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90</xdr:row>
      <xdr:rowOff>102870</xdr:rowOff>
    </xdr:from>
    <xdr:to>
      <xdr:col>4</xdr:col>
      <xdr:colOff>57150</xdr:colOff>
      <xdr:row>92</xdr:row>
      <xdr:rowOff>11430</xdr:rowOff>
    </xdr:to>
    <xdr:cxnSp macro="">
      <xdr:nvCxnSpPr>
        <xdr:cNvPr id="619" name="Straight Connector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CxnSpPr/>
      </xdr:nvCxnSpPr>
      <xdr:spPr>
        <a:xfrm flipV="1">
          <a:off x="666750" y="611505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95250</xdr:colOff>
      <xdr:row>90</xdr:row>
      <xdr:rowOff>102870</xdr:rowOff>
    </xdr:from>
    <xdr:to>
      <xdr:col>34</xdr:col>
      <xdr:colOff>57150</xdr:colOff>
      <xdr:row>92</xdr:row>
      <xdr:rowOff>11430</xdr:rowOff>
    </xdr:to>
    <xdr:cxnSp macro="">
      <xdr:nvCxnSpPr>
        <xdr:cNvPr id="620" name="Straight Connector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CxnSpPr/>
      </xdr:nvCxnSpPr>
      <xdr:spPr>
        <a:xfrm flipV="1">
          <a:off x="5048250" y="611505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102</xdr:row>
      <xdr:rowOff>7620</xdr:rowOff>
    </xdr:from>
    <xdr:to>
      <xdr:col>5</xdr:col>
      <xdr:colOff>91440</xdr:colOff>
      <xdr:row>103</xdr:row>
      <xdr:rowOff>7620</xdr:rowOff>
    </xdr:to>
    <xdr:sp macro="" textlink="">
      <xdr:nvSpPr>
        <xdr:cNvPr id="622" name="Isosceles Triangl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868680" y="75895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102</xdr:row>
      <xdr:rowOff>7620</xdr:rowOff>
    </xdr:from>
    <xdr:to>
      <xdr:col>5</xdr:col>
      <xdr:colOff>91440</xdr:colOff>
      <xdr:row>103</xdr:row>
      <xdr:rowOff>7620</xdr:rowOff>
    </xdr:to>
    <xdr:sp macro="" textlink="">
      <xdr:nvSpPr>
        <xdr:cNvPr id="623" name="Isosceles Triangl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868680" y="75895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102870</xdr:colOff>
      <xdr:row>102</xdr:row>
      <xdr:rowOff>0</xdr:rowOff>
    </xdr:from>
    <xdr:to>
      <xdr:col>33</xdr:col>
      <xdr:colOff>87630</xdr:colOff>
      <xdr:row>103</xdr:row>
      <xdr:rowOff>0</xdr:rowOff>
    </xdr:to>
    <xdr:sp macro="" textlink="">
      <xdr:nvSpPr>
        <xdr:cNvPr id="625" name="Isosceles Triangl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4865370" y="75819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106680</xdr:colOff>
      <xdr:row>93</xdr:row>
      <xdr:rowOff>7620</xdr:rowOff>
    </xdr:from>
    <xdr:to>
      <xdr:col>33</xdr:col>
      <xdr:colOff>91440</xdr:colOff>
      <xdr:row>94</xdr:row>
      <xdr:rowOff>7620</xdr:rowOff>
    </xdr:to>
    <xdr:sp macro="" textlink="">
      <xdr:nvSpPr>
        <xdr:cNvPr id="626" name="Isosceles Triangl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4869180" y="6416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156210</xdr:colOff>
      <xdr:row>95</xdr:row>
      <xdr:rowOff>99060</xdr:rowOff>
    </xdr:from>
    <xdr:to>
      <xdr:col>33</xdr:col>
      <xdr:colOff>38100</xdr:colOff>
      <xdr:row>96</xdr:row>
      <xdr:rowOff>30480</xdr:rowOff>
    </xdr:to>
    <xdr:cxnSp macro="">
      <xdr:nvCxnSpPr>
        <xdr:cNvPr id="627" name="Straight Connector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CxnSpPr/>
      </xdr:nvCxnSpPr>
      <xdr:spPr>
        <a:xfrm flipH="1">
          <a:off x="4918710" y="676656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106680</xdr:colOff>
      <xdr:row>93</xdr:row>
      <xdr:rowOff>7620</xdr:rowOff>
    </xdr:from>
    <xdr:to>
      <xdr:col>33</xdr:col>
      <xdr:colOff>91440</xdr:colOff>
      <xdr:row>94</xdr:row>
      <xdr:rowOff>7620</xdr:rowOff>
    </xdr:to>
    <xdr:sp macro="" textlink="">
      <xdr:nvSpPr>
        <xdr:cNvPr id="629" name="Isosceles Triangle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4869180" y="6416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156210</xdr:colOff>
      <xdr:row>95</xdr:row>
      <xdr:rowOff>99060</xdr:rowOff>
    </xdr:from>
    <xdr:to>
      <xdr:col>33</xdr:col>
      <xdr:colOff>38100</xdr:colOff>
      <xdr:row>96</xdr:row>
      <xdr:rowOff>30480</xdr:rowOff>
    </xdr:to>
    <xdr:cxnSp macro="">
      <xdr:nvCxnSpPr>
        <xdr:cNvPr id="630" name="Straight Connector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CxnSpPr/>
      </xdr:nvCxnSpPr>
      <xdr:spPr>
        <a:xfrm flipH="1">
          <a:off x="4918710" y="676656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3810</xdr:colOff>
      <xdr:row>94</xdr:row>
      <xdr:rowOff>118110</xdr:rowOff>
    </xdr:from>
    <xdr:to>
      <xdr:col>35</xdr:col>
      <xdr:colOff>3810</xdr:colOff>
      <xdr:row>96</xdr:row>
      <xdr:rowOff>68580</xdr:rowOff>
    </xdr:to>
    <xdr:cxnSp macro="">
      <xdr:nvCxnSpPr>
        <xdr:cNvPr id="636" name="Straight Connector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CxnSpPr/>
      </xdr:nvCxnSpPr>
      <xdr:spPr>
        <a:xfrm>
          <a:off x="5337810" y="665607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160020</xdr:colOff>
      <xdr:row>95</xdr:row>
      <xdr:rowOff>99060</xdr:rowOff>
    </xdr:from>
    <xdr:to>
      <xdr:col>35</xdr:col>
      <xdr:colOff>41910</xdr:colOff>
      <xdr:row>96</xdr:row>
      <xdr:rowOff>30480</xdr:rowOff>
    </xdr:to>
    <xdr:cxnSp macro="">
      <xdr:nvCxnSpPr>
        <xdr:cNvPr id="637" name="Straight Connector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CxnSpPr/>
      </xdr:nvCxnSpPr>
      <xdr:spPr>
        <a:xfrm flipH="1">
          <a:off x="5303520" y="676656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93</xdr:row>
      <xdr:rowOff>7620</xdr:rowOff>
    </xdr:from>
    <xdr:to>
      <xdr:col>5</xdr:col>
      <xdr:colOff>95250</xdr:colOff>
      <xdr:row>94</xdr:row>
      <xdr:rowOff>7620</xdr:rowOff>
    </xdr:to>
    <xdr:sp macro="" textlink="">
      <xdr:nvSpPr>
        <xdr:cNvPr id="638" name="Isosceles Triangle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872490" y="6416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95</xdr:row>
      <xdr:rowOff>99060</xdr:rowOff>
    </xdr:from>
    <xdr:to>
      <xdr:col>5</xdr:col>
      <xdr:colOff>38100</xdr:colOff>
      <xdr:row>96</xdr:row>
      <xdr:rowOff>30480</xdr:rowOff>
    </xdr:to>
    <xdr:cxnSp macro="">
      <xdr:nvCxnSpPr>
        <xdr:cNvPr id="666" name="Straight Connector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CxnSpPr/>
      </xdr:nvCxnSpPr>
      <xdr:spPr>
        <a:xfrm flipH="1">
          <a:off x="918210" y="676656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93</xdr:row>
      <xdr:rowOff>7620</xdr:rowOff>
    </xdr:from>
    <xdr:to>
      <xdr:col>5</xdr:col>
      <xdr:colOff>95250</xdr:colOff>
      <xdr:row>94</xdr:row>
      <xdr:rowOff>7620</xdr:rowOff>
    </xdr:to>
    <xdr:sp macro="" textlink="">
      <xdr:nvSpPr>
        <xdr:cNvPr id="667" name="Isosceles Triangle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872490" y="6416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95</xdr:row>
      <xdr:rowOff>99060</xdr:rowOff>
    </xdr:from>
    <xdr:to>
      <xdr:col>5</xdr:col>
      <xdr:colOff>38100</xdr:colOff>
      <xdr:row>96</xdr:row>
      <xdr:rowOff>30480</xdr:rowOff>
    </xdr:to>
    <xdr:cxnSp macro="">
      <xdr:nvCxnSpPr>
        <xdr:cNvPr id="668" name="Straight Connector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CxnSpPr/>
      </xdr:nvCxnSpPr>
      <xdr:spPr>
        <a:xfrm flipH="1">
          <a:off x="918210" y="676656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94</xdr:row>
      <xdr:rowOff>118110</xdr:rowOff>
    </xdr:from>
    <xdr:to>
      <xdr:col>3</xdr:col>
      <xdr:colOff>0</xdr:colOff>
      <xdr:row>96</xdr:row>
      <xdr:rowOff>68580</xdr:rowOff>
    </xdr:to>
    <xdr:cxnSp macro="">
      <xdr:nvCxnSpPr>
        <xdr:cNvPr id="669" name="Straight Connector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CxnSpPr/>
      </xdr:nvCxnSpPr>
      <xdr:spPr>
        <a:xfrm>
          <a:off x="571500" y="665607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</xdr:colOff>
      <xdr:row>95</xdr:row>
      <xdr:rowOff>99060</xdr:rowOff>
    </xdr:from>
    <xdr:to>
      <xdr:col>3</xdr:col>
      <xdr:colOff>38100</xdr:colOff>
      <xdr:row>96</xdr:row>
      <xdr:rowOff>30480</xdr:rowOff>
    </xdr:to>
    <xdr:cxnSp macro="">
      <xdr:nvCxnSpPr>
        <xdr:cNvPr id="670" name="Straight Connector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CxnSpPr/>
      </xdr:nvCxnSpPr>
      <xdr:spPr>
        <a:xfrm flipH="1">
          <a:off x="537210" y="676656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102</xdr:row>
      <xdr:rowOff>7620</xdr:rowOff>
    </xdr:from>
    <xdr:to>
      <xdr:col>5</xdr:col>
      <xdr:colOff>91440</xdr:colOff>
      <xdr:row>103</xdr:row>
      <xdr:rowOff>7620</xdr:rowOff>
    </xdr:to>
    <xdr:sp macro="" textlink="">
      <xdr:nvSpPr>
        <xdr:cNvPr id="671" name="Isosceles Triangle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868680" y="75895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102</xdr:row>
      <xdr:rowOff>7620</xdr:rowOff>
    </xdr:from>
    <xdr:to>
      <xdr:col>5</xdr:col>
      <xdr:colOff>91440</xdr:colOff>
      <xdr:row>103</xdr:row>
      <xdr:rowOff>7620</xdr:rowOff>
    </xdr:to>
    <xdr:sp macro="" textlink="">
      <xdr:nvSpPr>
        <xdr:cNvPr id="672" name="Isosceles Triangle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868680" y="75895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0</xdr:colOff>
      <xdr:row>103</xdr:row>
      <xdr:rowOff>91440</xdr:rowOff>
    </xdr:from>
    <xdr:to>
      <xdr:col>9</xdr:col>
      <xdr:colOff>106680</xdr:colOff>
      <xdr:row>104</xdr:row>
      <xdr:rowOff>57150</xdr:rowOff>
    </xdr:to>
    <xdr:cxnSp macro="">
      <xdr:nvCxnSpPr>
        <xdr:cNvPr id="673" name="Straight Arrow Connector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CxnSpPr/>
      </xdr:nvCxnSpPr>
      <xdr:spPr>
        <a:xfrm>
          <a:off x="1333500" y="14302740"/>
          <a:ext cx="487680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45720</xdr:colOff>
      <xdr:row>103</xdr:row>
      <xdr:rowOff>87630</xdr:rowOff>
    </xdr:from>
    <xdr:to>
      <xdr:col>31</xdr:col>
      <xdr:colOff>22860</xdr:colOff>
      <xdr:row>104</xdr:row>
      <xdr:rowOff>60960</xdr:rowOff>
    </xdr:to>
    <xdr:cxnSp macro="">
      <xdr:nvCxnSpPr>
        <xdr:cNvPr id="674" name="Straight Arrow Connector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CxnSpPr/>
      </xdr:nvCxnSpPr>
      <xdr:spPr>
        <a:xfrm flipH="1">
          <a:off x="5379720" y="14298930"/>
          <a:ext cx="548640" cy="1028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117</xdr:row>
      <xdr:rowOff>3810</xdr:rowOff>
    </xdr:from>
    <xdr:to>
      <xdr:col>35</xdr:col>
      <xdr:colOff>7620</xdr:colOff>
      <xdr:row>134</xdr:row>
      <xdr:rowOff>60960</xdr:rowOff>
    </xdr:to>
    <xdr:grpSp>
      <xdr:nvGrpSpPr>
        <xdr:cNvPr id="168" name="Group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GrpSpPr/>
      </xdr:nvGrpSpPr>
      <xdr:grpSpPr>
        <a:xfrm>
          <a:off x="542925" y="17501235"/>
          <a:ext cx="5798820" cy="2476500"/>
          <a:chOff x="571500" y="16028670"/>
          <a:chExt cx="6103620" cy="2266950"/>
        </a:xfrm>
      </xdr:grpSpPr>
      <xdr:cxnSp macro="">
        <xdr:nvCxnSpPr>
          <xdr:cNvPr id="357" name="Straight Connector 356">
            <a:extLst>
              <a:ext uri="{FF2B5EF4-FFF2-40B4-BE49-F238E27FC236}">
                <a16:creationId xmlns:a16="http://schemas.microsoft.com/office/drawing/2014/main" id="{00000000-0008-0000-0000-000065010000}"/>
              </a:ext>
            </a:extLst>
          </xdr:cNvPr>
          <xdr:cNvCxnSpPr/>
        </xdr:nvCxnSpPr>
        <xdr:spPr>
          <a:xfrm flipV="1">
            <a:off x="960120" y="17198340"/>
            <a:ext cx="0" cy="6553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00000000-0008-0000-0000-000066010000}"/>
              </a:ext>
            </a:extLst>
          </xdr:cNvPr>
          <xdr:cNvCxnSpPr/>
        </xdr:nvCxnSpPr>
        <xdr:spPr>
          <a:xfrm>
            <a:off x="952500" y="1719072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Connector 358">
            <a:extLst>
              <a:ext uri="{FF2B5EF4-FFF2-40B4-BE49-F238E27FC236}">
                <a16:creationId xmlns:a16="http://schemas.microsoft.com/office/drawing/2014/main" id="{00000000-0008-0000-0000-000067010000}"/>
              </a:ext>
            </a:extLst>
          </xdr:cNvPr>
          <xdr:cNvCxnSpPr/>
        </xdr:nvCxnSpPr>
        <xdr:spPr>
          <a:xfrm flipV="1">
            <a:off x="2286000" y="1719072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Connector 359">
            <a:extLst>
              <a:ext uri="{FF2B5EF4-FFF2-40B4-BE49-F238E27FC236}">
                <a16:creationId xmlns:a16="http://schemas.microsoft.com/office/drawing/2014/main" id="{00000000-0008-0000-0000-000068010000}"/>
              </a:ext>
            </a:extLst>
          </xdr:cNvPr>
          <xdr:cNvCxnSpPr/>
        </xdr:nvCxnSpPr>
        <xdr:spPr>
          <a:xfrm>
            <a:off x="2278380" y="1718310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Connector 360">
            <a:extLst>
              <a:ext uri="{FF2B5EF4-FFF2-40B4-BE49-F238E27FC236}">
                <a16:creationId xmlns:a16="http://schemas.microsoft.com/office/drawing/2014/main" id="{00000000-0008-0000-0000-000069010000}"/>
              </a:ext>
            </a:extLst>
          </xdr:cNvPr>
          <xdr:cNvCxnSpPr/>
        </xdr:nvCxnSpPr>
        <xdr:spPr>
          <a:xfrm flipV="1">
            <a:off x="3611880" y="17194530"/>
            <a:ext cx="0" cy="7810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Connector 361">
            <a:extLst>
              <a:ext uri="{FF2B5EF4-FFF2-40B4-BE49-F238E27FC236}">
                <a16:creationId xmlns:a16="http://schemas.microsoft.com/office/drawing/2014/main" id="{00000000-0008-0000-0000-00006A010000}"/>
              </a:ext>
            </a:extLst>
          </xdr:cNvPr>
          <xdr:cNvCxnSpPr/>
        </xdr:nvCxnSpPr>
        <xdr:spPr>
          <a:xfrm flipV="1">
            <a:off x="1626870" y="1720215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Connector 362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CxnSpPr/>
        </xdr:nvCxnSpPr>
        <xdr:spPr>
          <a:xfrm flipV="1">
            <a:off x="2967990" y="171983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Connector 365">
            <a:extLst>
              <a:ext uri="{FF2B5EF4-FFF2-40B4-BE49-F238E27FC236}">
                <a16:creationId xmlns:a16="http://schemas.microsoft.com/office/drawing/2014/main" id="{00000000-0008-0000-0000-00006E010000}"/>
              </a:ext>
            </a:extLst>
          </xdr:cNvPr>
          <xdr:cNvCxnSpPr/>
        </xdr:nvCxnSpPr>
        <xdr:spPr>
          <a:xfrm>
            <a:off x="956310" y="1810893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Straight Connector 366">
            <a:extLst>
              <a:ext uri="{FF2B5EF4-FFF2-40B4-BE49-F238E27FC236}">
                <a16:creationId xmlns:a16="http://schemas.microsoft.com/office/drawing/2014/main" id="{00000000-0008-0000-0000-00006F010000}"/>
              </a:ext>
            </a:extLst>
          </xdr:cNvPr>
          <xdr:cNvCxnSpPr/>
        </xdr:nvCxnSpPr>
        <xdr:spPr>
          <a:xfrm>
            <a:off x="902970" y="1823466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Connector 367">
            <a:extLst>
              <a:ext uri="{FF2B5EF4-FFF2-40B4-BE49-F238E27FC236}">
                <a16:creationId xmlns:a16="http://schemas.microsoft.com/office/drawing/2014/main" id="{00000000-0008-0000-0000-000070010000}"/>
              </a:ext>
            </a:extLst>
          </xdr:cNvPr>
          <xdr:cNvCxnSpPr/>
        </xdr:nvCxnSpPr>
        <xdr:spPr>
          <a:xfrm flipH="1">
            <a:off x="922020" y="182041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Straight Connector 368">
            <a:extLst>
              <a:ext uri="{FF2B5EF4-FFF2-40B4-BE49-F238E27FC236}">
                <a16:creationId xmlns:a16="http://schemas.microsoft.com/office/drawing/2014/main" id="{00000000-0008-0000-0000-000071010000}"/>
              </a:ext>
            </a:extLst>
          </xdr:cNvPr>
          <xdr:cNvCxnSpPr/>
        </xdr:nvCxnSpPr>
        <xdr:spPr>
          <a:xfrm>
            <a:off x="1623060" y="1810512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" name="Straight Connector 369">
            <a:extLst>
              <a:ext uri="{FF2B5EF4-FFF2-40B4-BE49-F238E27FC236}">
                <a16:creationId xmlns:a16="http://schemas.microsoft.com/office/drawing/2014/main" id="{00000000-0008-0000-0000-000072010000}"/>
              </a:ext>
            </a:extLst>
          </xdr:cNvPr>
          <xdr:cNvCxnSpPr/>
        </xdr:nvCxnSpPr>
        <xdr:spPr>
          <a:xfrm flipH="1">
            <a:off x="1588770" y="182079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" name="Straight Connector 370">
            <a:extLst>
              <a:ext uri="{FF2B5EF4-FFF2-40B4-BE49-F238E27FC236}">
                <a16:creationId xmlns:a16="http://schemas.microsoft.com/office/drawing/2014/main" id="{00000000-0008-0000-0000-000073010000}"/>
              </a:ext>
            </a:extLst>
          </xdr:cNvPr>
          <xdr:cNvCxnSpPr/>
        </xdr:nvCxnSpPr>
        <xdr:spPr>
          <a:xfrm>
            <a:off x="2236470" y="1823466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2" name="Straight Connector 371">
            <a:extLst>
              <a:ext uri="{FF2B5EF4-FFF2-40B4-BE49-F238E27FC236}">
                <a16:creationId xmlns:a16="http://schemas.microsoft.com/office/drawing/2014/main" id="{00000000-0008-0000-0000-000074010000}"/>
              </a:ext>
            </a:extLst>
          </xdr:cNvPr>
          <xdr:cNvCxnSpPr/>
        </xdr:nvCxnSpPr>
        <xdr:spPr>
          <a:xfrm flipH="1">
            <a:off x="2255520" y="182041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Straight Connector 372">
            <a:extLst>
              <a:ext uri="{FF2B5EF4-FFF2-40B4-BE49-F238E27FC236}">
                <a16:creationId xmlns:a16="http://schemas.microsoft.com/office/drawing/2014/main" id="{00000000-0008-0000-0000-000075010000}"/>
              </a:ext>
            </a:extLst>
          </xdr:cNvPr>
          <xdr:cNvCxnSpPr/>
        </xdr:nvCxnSpPr>
        <xdr:spPr>
          <a:xfrm flipH="1">
            <a:off x="2922270" y="182079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Connector 373">
            <a:extLst>
              <a:ext uri="{FF2B5EF4-FFF2-40B4-BE49-F238E27FC236}">
                <a16:creationId xmlns:a16="http://schemas.microsoft.com/office/drawing/2014/main" id="{00000000-0008-0000-0000-000076010000}"/>
              </a:ext>
            </a:extLst>
          </xdr:cNvPr>
          <xdr:cNvCxnSpPr/>
        </xdr:nvCxnSpPr>
        <xdr:spPr>
          <a:xfrm>
            <a:off x="2286000" y="1811274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>
            <a:extLst>
              <a:ext uri="{FF2B5EF4-FFF2-40B4-BE49-F238E27FC236}">
                <a16:creationId xmlns:a16="http://schemas.microsoft.com/office/drawing/2014/main" id="{00000000-0008-0000-0000-000077010000}"/>
              </a:ext>
            </a:extLst>
          </xdr:cNvPr>
          <xdr:cNvCxnSpPr/>
        </xdr:nvCxnSpPr>
        <xdr:spPr>
          <a:xfrm>
            <a:off x="2956560" y="1810512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Connector 375">
            <a:extLst>
              <a:ext uri="{FF2B5EF4-FFF2-40B4-BE49-F238E27FC236}">
                <a16:creationId xmlns:a16="http://schemas.microsoft.com/office/drawing/2014/main" id="{00000000-0008-0000-0000-000078010000}"/>
              </a:ext>
            </a:extLst>
          </xdr:cNvPr>
          <xdr:cNvCxnSpPr/>
        </xdr:nvCxnSpPr>
        <xdr:spPr>
          <a:xfrm>
            <a:off x="3615690" y="1719072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Connector 376">
            <a:extLst>
              <a:ext uri="{FF2B5EF4-FFF2-40B4-BE49-F238E27FC236}">
                <a16:creationId xmlns:a16="http://schemas.microsoft.com/office/drawing/2014/main" id="{00000000-0008-0000-0000-000079010000}"/>
              </a:ext>
            </a:extLst>
          </xdr:cNvPr>
          <xdr:cNvCxnSpPr/>
        </xdr:nvCxnSpPr>
        <xdr:spPr>
          <a:xfrm flipV="1">
            <a:off x="4949190" y="1719072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00000000-0008-0000-0000-00007A010000}"/>
              </a:ext>
            </a:extLst>
          </xdr:cNvPr>
          <xdr:cNvCxnSpPr/>
        </xdr:nvCxnSpPr>
        <xdr:spPr>
          <a:xfrm flipV="1">
            <a:off x="4305300" y="1720596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9" name="Freeform 378">
            <a:extLst>
              <a:ext uri="{FF2B5EF4-FFF2-40B4-BE49-F238E27FC236}">
                <a16:creationId xmlns:a16="http://schemas.microsoft.com/office/drawing/2014/main" id="{00000000-0008-0000-0000-00007B010000}"/>
              </a:ext>
            </a:extLst>
          </xdr:cNvPr>
          <xdr:cNvSpPr/>
        </xdr:nvSpPr>
        <xdr:spPr>
          <a:xfrm>
            <a:off x="2293620" y="1640967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81" name="Freeform 380">
            <a:extLst>
              <a:ext uri="{FF2B5EF4-FFF2-40B4-BE49-F238E27FC236}">
                <a16:creationId xmlns:a16="http://schemas.microsoft.com/office/drawing/2014/main" id="{00000000-0008-0000-0000-00007D010000}"/>
              </a:ext>
            </a:extLst>
          </xdr:cNvPr>
          <xdr:cNvSpPr/>
        </xdr:nvSpPr>
        <xdr:spPr>
          <a:xfrm>
            <a:off x="3619500" y="1642110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00000000-0008-0000-0000-00007E010000}"/>
              </a:ext>
            </a:extLst>
          </xdr:cNvPr>
          <xdr:cNvCxnSpPr/>
        </xdr:nvCxnSpPr>
        <xdr:spPr>
          <a:xfrm>
            <a:off x="4949190" y="1718691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00000000-0008-0000-0000-00007F010000}"/>
              </a:ext>
            </a:extLst>
          </xdr:cNvPr>
          <xdr:cNvCxnSpPr/>
        </xdr:nvCxnSpPr>
        <xdr:spPr>
          <a:xfrm flipV="1">
            <a:off x="6282690" y="17327880"/>
            <a:ext cx="0" cy="651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Connector 383">
            <a:extLst>
              <a:ext uri="{FF2B5EF4-FFF2-40B4-BE49-F238E27FC236}">
                <a16:creationId xmlns:a16="http://schemas.microsoft.com/office/drawing/2014/main" id="{00000000-0008-0000-0000-000080010000}"/>
              </a:ext>
            </a:extLst>
          </xdr:cNvPr>
          <xdr:cNvCxnSpPr/>
        </xdr:nvCxnSpPr>
        <xdr:spPr>
          <a:xfrm flipV="1">
            <a:off x="5638800" y="1720215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Connector 384">
            <a:extLst>
              <a:ext uri="{FF2B5EF4-FFF2-40B4-BE49-F238E27FC236}">
                <a16:creationId xmlns:a16="http://schemas.microsoft.com/office/drawing/2014/main" id="{00000000-0008-0000-0000-000081010000}"/>
              </a:ext>
            </a:extLst>
          </xdr:cNvPr>
          <xdr:cNvCxnSpPr/>
        </xdr:nvCxnSpPr>
        <xdr:spPr>
          <a:xfrm>
            <a:off x="3569970" y="1823466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Connector 385">
            <a:extLst>
              <a:ext uri="{FF2B5EF4-FFF2-40B4-BE49-F238E27FC236}">
                <a16:creationId xmlns:a16="http://schemas.microsoft.com/office/drawing/2014/main" id="{00000000-0008-0000-0000-000082010000}"/>
              </a:ext>
            </a:extLst>
          </xdr:cNvPr>
          <xdr:cNvCxnSpPr/>
        </xdr:nvCxnSpPr>
        <xdr:spPr>
          <a:xfrm flipH="1">
            <a:off x="3589020" y="182041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Connector 386">
            <a:extLst>
              <a:ext uri="{FF2B5EF4-FFF2-40B4-BE49-F238E27FC236}">
                <a16:creationId xmlns:a16="http://schemas.microsoft.com/office/drawing/2014/main" id="{00000000-0008-0000-0000-000083010000}"/>
              </a:ext>
            </a:extLst>
          </xdr:cNvPr>
          <xdr:cNvCxnSpPr/>
        </xdr:nvCxnSpPr>
        <xdr:spPr>
          <a:xfrm flipH="1">
            <a:off x="4255770" y="182079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Connector 387">
            <a:extLst>
              <a:ext uri="{FF2B5EF4-FFF2-40B4-BE49-F238E27FC236}">
                <a16:creationId xmlns:a16="http://schemas.microsoft.com/office/drawing/2014/main" id="{00000000-0008-0000-0000-000084010000}"/>
              </a:ext>
            </a:extLst>
          </xdr:cNvPr>
          <xdr:cNvCxnSpPr/>
        </xdr:nvCxnSpPr>
        <xdr:spPr>
          <a:xfrm>
            <a:off x="3619500" y="1811274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Connector 388">
            <a:extLst>
              <a:ext uri="{FF2B5EF4-FFF2-40B4-BE49-F238E27FC236}">
                <a16:creationId xmlns:a16="http://schemas.microsoft.com/office/drawing/2014/main" id="{00000000-0008-0000-0000-000085010000}"/>
              </a:ext>
            </a:extLst>
          </xdr:cNvPr>
          <xdr:cNvCxnSpPr/>
        </xdr:nvCxnSpPr>
        <xdr:spPr>
          <a:xfrm>
            <a:off x="4290060" y="1810512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Connector 389">
            <a:extLst>
              <a:ext uri="{FF2B5EF4-FFF2-40B4-BE49-F238E27FC236}">
                <a16:creationId xmlns:a16="http://schemas.microsoft.com/office/drawing/2014/main" id="{00000000-0008-0000-0000-000086010000}"/>
              </a:ext>
            </a:extLst>
          </xdr:cNvPr>
          <xdr:cNvCxnSpPr/>
        </xdr:nvCxnSpPr>
        <xdr:spPr>
          <a:xfrm>
            <a:off x="4903470" y="1823466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Connector 390">
            <a:extLst>
              <a:ext uri="{FF2B5EF4-FFF2-40B4-BE49-F238E27FC236}">
                <a16:creationId xmlns:a16="http://schemas.microsoft.com/office/drawing/2014/main" id="{00000000-0008-0000-0000-000087010000}"/>
              </a:ext>
            </a:extLst>
          </xdr:cNvPr>
          <xdr:cNvCxnSpPr/>
        </xdr:nvCxnSpPr>
        <xdr:spPr>
          <a:xfrm flipH="1">
            <a:off x="4922520" y="182041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2" name="Straight Connector 391">
            <a:extLst>
              <a:ext uri="{FF2B5EF4-FFF2-40B4-BE49-F238E27FC236}">
                <a16:creationId xmlns:a16="http://schemas.microsoft.com/office/drawing/2014/main" id="{00000000-0008-0000-0000-000088010000}"/>
              </a:ext>
            </a:extLst>
          </xdr:cNvPr>
          <xdr:cNvCxnSpPr/>
        </xdr:nvCxnSpPr>
        <xdr:spPr>
          <a:xfrm flipH="1">
            <a:off x="5589270" y="182079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3" name="Straight Connector 392">
            <a:extLst>
              <a:ext uri="{FF2B5EF4-FFF2-40B4-BE49-F238E27FC236}">
                <a16:creationId xmlns:a16="http://schemas.microsoft.com/office/drawing/2014/main" id="{00000000-0008-0000-0000-000089010000}"/>
              </a:ext>
            </a:extLst>
          </xdr:cNvPr>
          <xdr:cNvCxnSpPr/>
        </xdr:nvCxnSpPr>
        <xdr:spPr>
          <a:xfrm>
            <a:off x="4953000" y="1811274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Straight Connector 393">
            <a:extLst>
              <a:ext uri="{FF2B5EF4-FFF2-40B4-BE49-F238E27FC236}">
                <a16:creationId xmlns:a16="http://schemas.microsoft.com/office/drawing/2014/main" id="{00000000-0008-0000-0000-00008A010000}"/>
              </a:ext>
            </a:extLst>
          </xdr:cNvPr>
          <xdr:cNvCxnSpPr/>
        </xdr:nvCxnSpPr>
        <xdr:spPr>
          <a:xfrm>
            <a:off x="5623560" y="1810512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9" name="Straight Connector 398">
            <a:extLst>
              <a:ext uri="{FF2B5EF4-FFF2-40B4-BE49-F238E27FC236}">
                <a16:creationId xmlns:a16="http://schemas.microsoft.com/office/drawing/2014/main" id="{00000000-0008-0000-0000-00008F010000}"/>
              </a:ext>
            </a:extLst>
          </xdr:cNvPr>
          <xdr:cNvCxnSpPr/>
        </xdr:nvCxnSpPr>
        <xdr:spPr>
          <a:xfrm flipV="1">
            <a:off x="1626870" y="1680591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Straight Connector 399">
            <a:extLst>
              <a:ext uri="{FF2B5EF4-FFF2-40B4-BE49-F238E27FC236}">
                <a16:creationId xmlns:a16="http://schemas.microsoft.com/office/drawing/2014/main" id="{00000000-0008-0000-0000-000090010000}"/>
              </a:ext>
            </a:extLst>
          </xdr:cNvPr>
          <xdr:cNvCxnSpPr/>
        </xdr:nvCxnSpPr>
        <xdr:spPr>
          <a:xfrm flipV="1">
            <a:off x="2964180" y="1680210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1" name="Straight Connector 400">
            <a:extLst>
              <a:ext uri="{FF2B5EF4-FFF2-40B4-BE49-F238E27FC236}">
                <a16:creationId xmlns:a16="http://schemas.microsoft.com/office/drawing/2014/main" id="{00000000-0008-0000-0000-000091010000}"/>
              </a:ext>
            </a:extLst>
          </xdr:cNvPr>
          <xdr:cNvCxnSpPr/>
        </xdr:nvCxnSpPr>
        <xdr:spPr>
          <a:xfrm flipV="1">
            <a:off x="4305300" y="1680591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Straight Connector 401">
            <a:extLst>
              <a:ext uri="{FF2B5EF4-FFF2-40B4-BE49-F238E27FC236}">
                <a16:creationId xmlns:a16="http://schemas.microsoft.com/office/drawing/2014/main" id="{00000000-0008-0000-0000-000092010000}"/>
              </a:ext>
            </a:extLst>
          </xdr:cNvPr>
          <xdr:cNvCxnSpPr/>
        </xdr:nvCxnSpPr>
        <xdr:spPr>
          <a:xfrm flipV="1">
            <a:off x="5642610" y="167982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Straight Connector 528">
            <a:extLst>
              <a:ext uri="{FF2B5EF4-FFF2-40B4-BE49-F238E27FC236}">
                <a16:creationId xmlns:a16="http://schemas.microsoft.com/office/drawing/2014/main" id="{00000000-0008-0000-0000-000011020000}"/>
              </a:ext>
            </a:extLst>
          </xdr:cNvPr>
          <xdr:cNvCxnSpPr/>
        </xdr:nvCxnSpPr>
        <xdr:spPr>
          <a:xfrm>
            <a:off x="575310" y="16047720"/>
            <a:ext cx="0" cy="68199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1" name="Straight Connector 530">
            <a:extLst>
              <a:ext uri="{FF2B5EF4-FFF2-40B4-BE49-F238E27FC236}">
                <a16:creationId xmlns:a16="http://schemas.microsoft.com/office/drawing/2014/main" id="{00000000-0008-0000-0000-000013020000}"/>
              </a:ext>
            </a:extLst>
          </xdr:cNvPr>
          <xdr:cNvCxnSpPr/>
        </xdr:nvCxnSpPr>
        <xdr:spPr>
          <a:xfrm>
            <a:off x="2286000" y="16047720"/>
            <a:ext cx="0" cy="24384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Connector 532">
            <a:extLst>
              <a:ext uri="{FF2B5EF4-FFF2-40B4-BE49-F238E27FC236}">
                <a16:creationId xmlns:a16="http://schemas.microsoft.com/office/drawing/2014/main" id="{00000000-0008-0000-0000-000015020000}"/>
              </a:ext>
            </a:extLst>
          </xdr:cNvPr>
          <xdr:cNvCxnSpPr/>
        </xdr:nvCxnSpPr>
        <xdr:spPr>
          <a:xfrm>
            <a:off x="3619500" y="16055340"/>
            <a:ext cx="0" cy="22479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00000000-0008-0000-0000-000017020000}"/>
              </a:ext>
            </a:extLst>
          </xdr:cNvPr>
          <xdr:cNvCxnSpPr/>
        </xdr:nvCxnSpPr>
        <xdr:spPr>
          <a:xfrm>
            <a:off x="4956810" y="16047720"/>
            <a:ext cx="0" cy="24765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Connector 536">
            <a:extLst>
              <a:ext uri="{FF2B5EF4-FFF2-40B4-BE49-F238E27FC236}">
                <a16:creationId xmlns:a16="http://schemas.microsoft.com/office/drawing/2014/main" id="{00000000-0008-0000-0000-000019020000}"/>
              </a:ext>
            </a:extLst>
          </xdr:cNvPr>
          <xdr:cNvCxnSpPr/>
        </xdr:nvCxnSpPr>
        <xdr:spPr>
          <a:xfrm>
            <a:off x="6675120" y="16047720"/>
            <a:ext cx="0" cy="69723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0" name="Straight Connector 559">
            <a:extLst>
              <a:ext uri="{FF2B5EF4-FFF2-40B4-BE49-F238E27FC236}">
                <a16:creationId xmlns:a16="http://schemas.microsoft.com/office/drawing/2014/main" id="{00000000-0008-0000-0000-000030020000}"/>
              </a:ext>
            </a:extLst>
          </xdr:cNvPr>
          <xdr:cNvCxnSpPr/>
        </xdr:nvCxnSpPr>
        <xdr:spPr>
          <a:xfrm>
            <a:off x="952500" y="16032480"/>
            <a:ext cx="0" cy="24384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Straight Connector 561">
            <a:extLst>
              <a:ext uri="{FF2B5EF4-FFF2-40B4-BE49-F238E27FC236}">
                <a16:creationId xmlns:a16="http://schemas.microsoft.com/office/drawing/2014/main" id="{00000000-0008-0000-0000-000032020000}"/>
              </a:ext>
            </a:extLst>
          </xdr:cNvPr>
          <xdr:cNvCxnSpPr/>
        </xdr:nvCxnSpPr>
        <xdr:spPr>
          <a:xfrm>
            <a:off x="6286500" y="16028670"/>
            <a:ext cx="0" cy="24384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Freeform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71500" y="16543020"/>
            <a:ext cx="392430" cy="255270"/>
          </a:xfrm>
          <a:custGeom>
            <a:avLst/>
            <a:gdLst>
              <a:gd name="connsiteX0" fmla="*/ 0 w 392430"/>
              <a:gd name="connsiteY0" fmla="*/ 255270 h 255270"/>
              <a:gd name="connsiteX1" fmla="*/ 285750 w 392430"/>
              <a:gd name="connsiteY1" fmla="*/ 194310 h 255270"/>
              <a:gd name="connsiteX2" fmla="*/ 392430 w 392430"/>
              <a:gd name="connsiteY2" fmla="*/ 0 h 2552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92430" h="255270">
                <a:moveTo>
                  <a:pt x="0" y="255270"/>
                </a:moveTo>
                <a:cubicBezTo>
                  <a:pt x="110172" y="246062"/>
                  <a:pt x="220345" y="236855"/>
                  <a:pt x="285750" y="194310"/>
                </a:cubicBezTo>
                <a:cubicBezTo>
                  <a:pt x="351155" y="151765"/>
                  <a:pt x="371792" y="75882"/>
                  <a:pt x="39243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63930" y="16421100"/>
            <a:ext cx="1329690" cy="652502"/>
          </a:xfrm>
          <a:custGeom>
            <a:avLst/>
            <a:gdLst>
              <a:gd name="connsiteX0" fmla="*/ 0 w 1322070"/>
              <a:gd name="connsiteY0" fmla="*/ 118110 h 652502"/>
              <a:gd name="connsiteX1" fmla="*/ 659130 w 1322070"/>
              <a:gd name="connsiteY1" fmla="*/ 651510 h 652502"/>
              <a:gd name="connsiteX2" fmla="*/ 1322070 w 1322070"/>
              <a:gd name="connsiteY2" fmla="*/ 0 h 6525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2070" h="652502">
                <a:moveTo>
                  <a:pt x="0" y="118110"/>
                </a:moveTo>
                <a:cubicBezTo>
                  <a:pt x="219392" y="394652"/>
                  <a:pt x="438785" y="671195"/>
                  <a:pt x="659130" y="651510"/>
                </a:cubicBezTo>
                <a:cubicBezTo>
                  <a:pt x="879475" y="631825"/>
                  <a:pt x="1322070" y="0"/>
                  <a:pt x="132207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tr-TR" sz="1100"/>
              <a:t>"</a:t>
            </a:r>
          </a:p>
        </xdr:txBody>
      </xdr:sp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4956810" y="16436340"/>
            <a:ext cx="1325880" cy="632886"/>
          </a:xfrm>
          <a:custGeom>
            <a:avLst/>
            <a:gdLst>
              <a:gd name="connsiteX0" fmla="*/ 0 w 1325880"/>
              <a:gd name="connsiteY0" fmla="*/ 0 h 632886"/>
              <a:gd name="connsiteX1" fmla="*/ 685800 w 1325880"/>
              <a:gd name="connsiteY1" fmla="*/ 632460 h 632886"/>
              <a:gd name="connsiteX2" fmla="*/ 1325880 w 1325880"/>
              <a:gd name="connsiteY2" fmla="*/ 106680 h 632886"/>
              <a:gd name="connsiteX3" fmla="*/ 1325880 w 1325880"/>
              <a:gd name="connsiteY3" fmla="*/ 106680 h 6328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25880" h="632886">
                <a:moveTo>
                  <a:pt x="0" y="0"/>
                </a:moveTo>
                <a:cubicBezTo>
                  <a:pt x="232410" y="307340"/>
                  <a:pt x="464820" y="614680"/>
                  <a:pt x="685800" y="632460"/>
                </a:cubicBezTo>
                <a:cubicBezTo>
                  <a:pt x="906780" y="650240"/>
                  <a:pt x="1325880" y="106680"/>
                  <a:pt x="1325880" y="106680"/>
                </a:cubicBezTo>
                <a:lnTo>
                  <a:pt x="1325880" y="10668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" name="Freeform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6278880" y="16546830"/>
            <a:ext cx="396240" cy="255270"/>
          </a:xfrm>
          <a:custGeom>
            <a:avLst/>
            <a:gdLst>
              <a:gd name="connsiteX0" fmla="*/ 0 w 396240"/>
              <a:gd name="connsiteY0" fmla="*/ 0 h 255270"/>
              <a:gd name="connsiteX1" fmla="*/ 106680 w 396240"/>
              <a:gd name="connsiteY1" fmla="*/ 171450 h 255270"/>
              <a:gd name="connsiteX2" fmla="*/ 396240 w 396240"/>
              <a:gd name="connsiteY2" fmla="*/ 255270 h 2552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96240" h="255270">
                <a:moveTo>
                  <a:pt x="0" y="0"/>
                </a:moveTo>
                <a:cubicBezTo>
                  <a:pt x="20320" y="64452"/>
                  <a:pt x="40640" y="128905"/>
                  <a:pt x="106680" y="171450"/>
                </a:cubicBezTo>
                <a:cubicBezTo>
                  <a:pt x="172720" y="213995"/>
                  <a:pt x="284480" y="234632"/>
                  <a:pt x="396240" y="25527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 flipH="1" flipV="1">
            <a:off x="575310" y="17583150"/>
            <a:ext cx="381000" cy="2667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/>
        </xdr:nvCxnSpPr>
        <xdr:spPr>
          <a:xfrm flipH="1" flipV="1">
            <a:off x="6282690" y="17324070"/>
            <a:ext cx="38100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138</xdr:row>
      <xdr:rowOff>102870</xdr:rowOff>
    </xdr:from>
    <xdr:to>
      <xdr:col>4</xdr:col>
      <xdr:colOff>57150</xdr:colOff>
      <xdr:row>140</xdr:row>
      <xdr:rowOff>11430</xdr:rowOff>
    </xdr:to>
    <xdr:cxnSp macro="">
      <xdr:nvCxnSpPr>
        <xdr:cNvPr id="571" name="Straight Connector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CxnSpPr/>
      </xdr:nvCxnSpPr>
      <xdr:spPr>
        <a:xfrm flipV="1">
          <a:off x="666750" y="1261491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95250</xdr:colOff>
      <xdr:row>138</xdr:row>
      <xdr:rowOff>102870</xdr:rowOff>
    </xdr:from>
    <xdr:to>
      <xdr:col>41</xdr:col>
      <xdr:colOff>57150</xdr:colOff>
      <xdr:row>140</xdr:row>
      <xdr:rowOff>11430</xdr:rowOff>
    </xdr:to>
    <xdr:cxnSp macro="">
      <xdr:nvCxnSpPr>
        <xdr:cNvPr id="572" name="Straight Connector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CxnSpPr/>
      </xdr:nvCxnSpPr>
      <xdr:spPr>
        <a:xfrm flipV="1">
          <a:off x="5048250" y="611505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150</xdr:row>
      <xdr:rowOff>7620</xdr:rowOff>
    </xdr:from>
    <xdr:to>
      <xdr:col>5</xdr:col>
      <xdr:colOff>91440</xdr:colOff>
      <xdr:row>151</xdr:row>
      <xdr:rowOff>7620</xdr:rowOff>
    </xdr:to>
    <xdr:sp macro="" textlink="">
      <xdr:nvSpPr>
        <xdr:cNvPr id="573" name="Isosceles Triangle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868680" y="140893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150</xdr:row>
      <xdr:rowOff>7620</xdr:rowOff>
    </xdr:from>
    <xdr:to>
      <xdr:col>5</xdr:col>
      <xdr:colOff>91440</xdr:colOff>
      <xdr:row>151</xdr:row>
      <xdr:rowOff>7620</xdr:rowOff>
    </xdr:to>
    <xdr:sp macro="" textlink="">
      <xdr:nvSpPr>
        <xdr:cNvPr id="574" name="Isosceles Triangle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868680" y="140893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150</xdr:row>
      <xdr:rowOff>7620</xdr:rowOff>
    </xdr:from>
    <xdr:to>
      <xdr:col>5</xdr:col>
      <xdr:colOff>91440</xdr:colOff>
      <xdr:row>151</xdr:row>
      <xdr:rowOff>7620</xdr:rowOff>
    </xdr:to>
    <xdr:sp macro="" textlink="">
      <xdr:nvSpPr>
        <xdr:cNvPr id="575" name="Isosceles Triangle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868680" y="140893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150</xdr:row>
      <xdr:rowOff>7620</xdr:rowOff>
    </xdr:from>
    <xdr:to>
      <xdr:col>5</xdr:col>
      <xdr:colOff>91440</xdr:colOff>
      <xdr:row>151</xdr:row>
      <xdr:rowOff>7620</xdr:rowOff>
    </xdr:to>
    <xdr:sp macro="" textlink="">
      <xdr:nvSpPr>
        <xdr:cNvPr id="576" name="Isosceles Triangle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868680" y="140893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150</xdr:row>
      <xdr:rowOff>7620</xdr:rowOff>
    </xdr:from>
    <xdr:to>
      <xdr:col>5</xdr:col>
      <xdr:colOff>91440</xdr:colOff>
      <xdr:row>151</xdr:row>
      <xdr:rowOff>7620</xdr:rowOff>
    </xdr:to>
    <xdr:sp macro="" textlink="">
      <xdr:nvSpPr>
        <xdr:cNvPr id="577" name="Isosceles Triangle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868680" y="140893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110490</xdr:colOff>
      <xdr:row>141</xdr:row>
      <xdr:rowOff>7620</xdr:rowOff>
    </xdr:from>
    <xdr:to>
      <xdr:col>5</xdr:col>
      <xdr:colOff>95250</xdr:colOff>
      <xdr:row>142</xdr:row>
      <xdr:rowOff>7620</xdr:rowOff>
    </xdr:to>
    <xdr:sp macro="" textlink="">
      <xdr:nvSpPr>
        <xdr:cNvPr id="578" name="Isosceles Triangle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872490" y="129159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143</xdr:row>
      <xdr:rowOff>99060</xdr:rowOff>
    </xdr:from>
    <xdr:to>
      <xdr:col>5</xdr:col>
      <xdr:colOff>38100</xdr:colOff>
      <xdr:row>144</xdr:row>
      <xdr:rowOff>30480</xdr:rowOff>
    </xdr:to>
    <xdr:cxnSp macro="">
      <xdr:nvCxnSpPr>
        <xdr:cNvPr id="579" name="Straight Connector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CxnSpPr/>
      </xdr:nvCxnSpPr>
      <xdr:spPr>
        <a:xfrm flipH="1">
          <a:off x="918210" y="132664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141</xdr:row>
      <xdr:rowOff>7620</xdr:rowOff>
    </xdr:from>
    <xdr:to>
      <xdr:col>5</xdr:col>
      <xdr:colOff>95250</xdr:colOff>
      <xdr:row>142</xdr:row>
      <xdr:rowOff>7620</xdr:rowOff>
    </xdr:to>
    <xdr:sp macro="" textlink="">
      <xdr:nvSpPr>
        <xdr:cNvPr id="580" name="Isosceles Triangle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872490" y="129159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143</xdr:row>
      <xdr:rowOff>99060</xdr:rowOff>
    </xdr:from>
    <xdr:to>
      <xdr:col>5</xdr:col>
      <xdr:colOff>38100</xdr:colOff>
      <xdr:row>144</xdr:row>
      <xdr:rowOff>30480</xdr:rowOff>
    </xdr:to>
    <xdr:cxnSp macro="">
      <xdr:nvCxnSpPr>
        <xdr:cNvPr id="581" name="Straight Connector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CxnSpPr/>
      </xdr:nvCxnSpPr>
      <xdr:spPr>
        <a:xfrm flipH="1">
          <a:off x="918210" y="132664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141</xdr:row>
      <xdr:rowOff>7620</xdr:rowOff>
    </xdr:from>
    <xdr:to>
      <xdr:col>5</xdr:col>
      <xdr:colOff>95250</xdr:colOff>
      <xdr:row>142</xdr:row>
      <xdr:rowOff>7620</xdr:rowOff>
    </xdr:to>
    <xdr:sp macro="" textlink="">
      <xdr:nvSpPr>
        <xdr:cNvPr id="582" name="Isosceles Triangle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872490" y="129159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143</xdr:row>
      <xdr:rowOff>99060</xdr:rowOff>
    </xdr:from>
    <xdr:to>
      <xdr:col>5</xdr:col>
      <xdr:colOff>38100</xdr:colOff>
      <xdr:row>144</xdr:row>
      <xdr:rowOff>30480</xdr:rowOff>
    </xdr:to>
    <xdr:cxnSp macro="">
      <xdr:nvCxnSpPr>
        <xdr:cNvPr id="583" name="Straight Connector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CxnSpPr/>
      </xdr:nvCxnSpPr>
      <xdr:spPr>
        <a:xfrm flipH="1">
          <a:off x="918210" y="132664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142</xdr:row>
      <xdr:rowOff>118110</xdr:rowOff>
    </xdr:from>
    <xdr:to>
      <xdr:col>3</xdr:col>
      <xdr:colOff>0</xdr:colOff>
      <xdr:row>144</xdr:row>
      <xdr:rowOff>68580</xdr:rowOff>
    </xdr:to>
    <xdr:cxnSp macro="">
      <xdr:nvCxnSpPr>
        <xdr:cNvPr id="584" name="Straight Connector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CxnSpPr/>
      </xdr:nvCxnSpPr>
      <xdr:spPr>
        <a:xfrm>
          <a:off x="571500" y="131559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</xdr:colOff>
      <xdr:row>143</xdr:row>
      <xdr:rowOff>99060</xdr:rowOff>
    </xdr:from>
    <xdr:to>
      <xdr:col>3</xdr:col>
      <xdr:colOff>38100</xdr:colOff>
      <xdr:row>144</xdr:row>
      <xdr:rowOff>30480</xdr:rowOff>
    </xdr:to>
    <xdr:cxnSp macro="">
      <xdr:nvCxnSpPr>
        <xdr:cNvPr id="585" name="Straight Connector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CxnSpPr/>
      </xdr:nvCxnSpPr>
      <xdr:spPr>
        <a:xfrm flipH="1">
          <a:off x="537210" y="132664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156210</xdr:colOff>
      <xdr:row>143</xdr:row>
      <xdr:rowOff>99060</xdr:rowOff>
    </xdr:from>
    <xdr:to>
      <xdr:col>40</xdr:col>
      <xdr:colOff>38100</xdr:colOff>
      <xdr:row>144</xdr:row>
      <xdr:rowOff>30480</xdr:rowOff>
    </xdr:to>
    <xdr:cxnSp macro="">
      <xdr:nvCxnSpPr>
        <xdr:cNvPr id="587" name="Straight Connector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CxnSpPr/>
      </xdr:nvCxnSpPr>
      <xdr:spPr>
        <a:xfrm flipH="1">
          <a:off x="6252210" y="132664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106680</xdr:colOff>
      <xdr:row>141</xdr:row>
      <xdr:rowOff>7620</xdr:rowOff>
    </xdr:from>
    <xdr:to>
      <xdr:col>40</xdr:col>
      <xdr:colOff>91440</xdr:colOff>
      <xdr:row>142</xdr:row>
      <xdr:rowOff>7620</xdr:rowOff>
    </xdr:to>
    <xdr:sp macro="" textlink="">
      <xdr:nvSpPr>
        <xdr:cNvPr id="588" name="Isosceles Triangle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6202680" y="129159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39</xdr:col>
      <xdr:colOff>156210</xdr:colOff>
      <xdr:row>143</xdr:row>
      <xdr:rowOff>99060</xdr:rowOff>
    </xdr:from>
    <xdr:to>
      <xdr:col>40</xdr:col>
      <xdr:colOff>38100</xdr:colOff>
      <xdr:row>144</xdr:row>
      <xdr:rowOff>30480</xdr:rowOff>
    </xdr:to>
    <xdr:cxnSp macro="">
      <xdr:nvCxnSpPr>
        <xdr:cNvPr id="589" name="Straight Connector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CxnSpPr/>
      </xdr:nvCxnSpPr>
      <xdr:spPr>
        <a:xfrm flipH="1">
          <a:off x="6252210" y="132664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106680</xdr:colOff>
      <xdr:row>141</xdr:row>
      <xdr:rowOff>7620</xdr:rowOff>
    </xdr:from>
    <xdr:to>
      <xdr:col>40</xdr:col>
      <xdr:colOff>91440</xdr:colOff>
      <xdr:row>142</xdr:row>
      <xdr:rowOff>7620</xdr:rowOff>
    </xdr:to>
    <xdr:sp macro="" textlink="">
      <xdr:nvSpPr>
        <xdr:cNvPr id="593" name="Isosceles Triangle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6202680" y="129159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39</xdr:col>
      <xdr:colOff>156210</xdr:colOff>
      <xdr:row>143</xdr:row>
      <xdr:rowOff>99060</xdr:rowOff>
    </xdr:from>
    <xdr:to>
      <xdr:col>40</xdr:col>
      <xdr:colOff>38100</xdr:colOff>
      <xdr:row>144</xdr:row>
      <xdr:rowOff>30480</xdr:rowOff>
    </xdr:to>
    <xdr:cxnSp macro="">
      <xdr:nvCxnSpPr>
        <xdr:cNvPr id="595" name="Straight Connector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CxnSpPr/>
      </xdr:nvCxnSpPr>
      <xdr:spPr>
        <a:xfrm flipH="1">
          <a:off x="6252210" y="132664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3810</xdr:colOff>
      <xdr:row>142</xdr:row>
      <xdr:rowOff>118110</xdr:rowOff>
    </xdr:from>
    <xdr:to>
      <xdr:col>42</xdr:col>
      <xdr:colOff>3810</xdr:colOff>
      <xdr:row>144</xdr:row>
      <xdr:rowOff>68580</xdr:rowOff>
    </xdr:to>
    <xdr:cxnSp macro="">
      <xdr:nvCxnSpPr>
        <xdr:cNvPr id="597" name="Straight Connector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CxnSpPr/>
      </xdr:nvCxnSpPr>
      <xdr:spPr>
        <a:xfrm>
          <a:off x="6671310" y="131559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160020</xdr:colOff>
      <xdr:row>143</xdr:row>
      <xdr:rowOff>99060</xdr:rowOff>
    </xdr:from>
    <xdr:to>
      <xdr:col>42</xdr:col>
      <xdr:colOff>41910</xdr:colOff>
      <xdr:row>144</xdr:row>
      <xdr:rowOff>30480</xdr:rowOff>
    </xdr:to>
    <xdr:cxnSp macro="">
      <xdr:nvCxnSpPr>
        <xdr:cNvPr id="600" name="Straight Connector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CxnSpPr/>
      </xdr:nvCxnSpPr>
      <xdr:spPr>
        <a:xfrm flipH="1">
          <a:off x="6637020" y="132664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151</xdr:row>
      <xdr:rowOff>87630</xdr:rowOff>
    </xdr:from>
    <xdr:to>
      <xdr:col>9</xdr:col>
      <xdr:colOff>129540</xdr:colOff>
      <xdr:row>152</xdr:row>
      <xdr:rowOff>53340</xdr:rowOff>
    </xdr:to>
    <xdr:cxnSp macro="">
      <xdr:nvCxnSpPr>
        <xdr:cNvPr id="603" name="Straight Arrow Connector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CxnSpPr/>
      </xdr:nvCxnSpPr>
      <xdr:spPr>
        <a:xfrm>
          <a:off x="1356360" y="20836890"/>
          <a:ext cx="487680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22860</xdr:colOff>
      <xdr:row>151</xdr:row>
      <xdr:rowOff>83820</xdr:rowOff>
    </xdr:from>
    <xdr:to>
      <xdr:col>38</xdr:col>
      <xdr:colOff>0</xdr:colOff>
      <xdr:row>152</xdr:row>
      <xdr:rowOff>57150</xdr:rowOff>
    </xdr:to>
    <xdr:cxnSp macro="">
      <xdr:nvCxnSpPr>
        <xdr:cNvPr id="605" name="Straight Arrow Connector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CxnSpPr/>
      </xdr:nvCxnSpPr>
      <xdr:spPr>
        <a:xfrm flipH="1">
          <a:off x="6690360" y="20833080"/>
          <a:ext cx="548640" cy="1028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165</xdr:row>
      <xdr:rowOff>19050</xdr:rowOff>
    </xdr:from>
    <xdr:to>
      <xdr:col>42</xdr:col>
      <xdr:colOff>0</xdr:colOff>
      <xdr:row>182</xdr:row>
      <xdr:rowOff>60960</xdr:rowOff>
    </xdr:to>
    <xdr:grpSp>
      <xdr:nvGrpSpPr>
        <xdr:cNvPr id="167" name="Group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GrpSpPr/>
      </xdr:nvGrpSpPr>
      <xdr:grpSpPr>
        <a:xfrm>
          <a:off x="542925" y="24669750"/>
          <a:ext cx="7058025" cy="2461260"/>
          <a:chOff x="571500" y="22581870"/>
          <a:chExt cx="7429500" cy="2251710"/>
        </a:xfrm>
      </xdr:grpSpPr>
      <xdr:cxnSp macro="">
        <xdr:nvCxnSpPr>
          <xdr:cNvPr id="403" name="Straight Connector 402">
            <a:extLst>
              <a:ext uri="{FF2B5EF4-FFF2-40B4-BE49-F238E27FC236}">
                <a16:creationId xmlns:a16="http://schemas.microsoft.com/office/drawing/2014/main" id="{00000000-0008-0000-0000-000093010000}"/>
              </a:ext>
            </a:extLst>
          </xdr:cNvPr>
          <xdr:cNvCxnSpPr/>
        </xdr:nvCxnSpPr>
        <xdr:spPr>
          <a:xfrm flipV="1">
            <a:off x="960120" y="23736300"/>
            <a:ext cx="0" cy="651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Straight Connector 403">
            <a:extLst>
              <a:ext uri="{FF2B5EF4-FFF2-40B4-BE49-F238E27FC236}">
                <a16:creationId xmlns:a16="http://schemas.microsoft.com/office/drawing/2014/main" id="{00000000-0008-0000-0000-000094010000}"/>
              </a:ext>
            </a:extLst>
          </xdr:cNvPr>
          <xdr:cNvCxnSpPr/>
        </xdr:nvCxnSpPr>
        <xdr:spPr>
          <a:xfrm>
            <a:off x="952500" y="2372868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Straight Connector 404">
            <a:extLst>
              <a:ext uri="{FF2B5EF4-FFF2-40B4-BE49-F238E27FC236}">
                <a16:creationId xmlns:a16="http://schemas.microsoft.com/office/drawing/2014/main" id="{00000000-0008-0000-0000-000095010000}"/>
              </a:ext>
            </a:extLst>
          </xdr:cNvPr>
          <xdr:cNvCxnSpPr/>
        </xdr:nvCxnSpPr>
        <xdr:spPr>
          <a:xfrm flipV="1">
            <a:off x="2286000" y="2372868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Straight Connector 405">
            <a:extLst>
              <a:ext uri="{FF2B5EF4-FFF2-40B4-BE49-F238E27FC236}">
                <a16:creationId xmlns:a16="http://schemas.microsoft.com/office/drawing/2014/main" id="{00000000-0008-0000-0000-000096010000}"/>
              </a:ext>
            </a:extLst>
          </xdr:cNvPr>
          <xdr:cNvCxnSpPr/>
        </xdr:nvCxnSpPr>
        <xdr:spPr>
          <a:xfrm>
            <a:off x="2278380" y="2372106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Straight Connector 406">
            <a:extLst>
              <a:ext uri="{FF2B5EF4-FFF2-40B4-BE49-F238E27FC236}">
                <a16:creationId xmlns:a16="http://schemas.microsoft.com/office/drawing/2014/main" id="{00000000-0008-0000-0000-000097010000}"/>
              </a:ext>
            </a:extLst>
          </xdr:cNvPr>
          <xdr:cNvCxnSpPr/>
        </xdr:nvCxnSpPr>
        <xdr:spPr>
          <a:xfrm flipV="1">
            <a:off x="3611880" y="23732490"/>
            <a:ext cx="0" cy="7810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Straight Connector 407">
            <a:extLst>
              <a:ext uri="{FF2B5EF4-FFF2-40B4-BE49-F238E27FC236}">
                <a16:creationId xmlns:a16="http://schemas.microsoft.com/office/drawing/2014/main" id="{00000000-0008-0000-0000-000098010000}"/>
              </a:ext>
            </a:extLst>
          </xdr:cNvPr>
          <xdr:cNvCxnSpPr/>
        </xdr:nvCxnSpPr>
        <xdr:spPr>
          <a:xfrm flipV="1">
            <a:off x="1626870" y="2374011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Straight Connector 408">
            <a:extLst>
              <a:ext uri="{FF2B5EF4-FFF2-40B4-BE49-F238E27FC236}">
                <a16:creationId xmlns:a16="http://schemas.microsoft.com/office/drawing/2014/main" id="{00000000-0008-0000-0000-000099010000}"/>
              </a:ext>
            </a:extLst>
          </xdr:cNvPr>
          <xdr:cNvCxnSpPr/>
        </xdr:nvCxnSpPr>
        <xdr:spPr>
          <a:xfrm flipV="1">
            <a:off x="2967990" y="2373630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Straight Connector 411">
            <a:extLst>
              <a:ext uri="{FF2B5EF4-FFF2-40B4-BE49-F238E27FC236}">
                <a16:creationId xmlns:a16="http://schemas.microsoft.com/office/drawing/2014/main" id="{00000000-0008-0000-0000-00009C010000}"/>
              </a:ext>
            </a:extLst>
          </xdr:cNvPr>
          <xdr:cNvCxnSpPr/>
        </xdr:nvCxnSpPr>
        <xdr:spPr>
          <a:xfrm>
            <a:off x="956310" y="2464689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3" name="Straight Connector 412">
            <a:extLst>
              <a:ext uri="{FF2B5EF4-FFF2-40B4-BE49-F238E27FC236}">
                <a16:creationId xmlns:a16="http://schemas.microsoft.com/office/drawing/2014/main" id="{00000000-0008-0000-0000-00009D010000}"/>
              </a:ext>
            </a:extLst>
          </xdr:cNvPr>
          <xdr:cNvCxnSpPr/>
        </xdr:nvCxnSpPr>
        <xdr:spPr>
          <a:xfrm>
            <a:off x="902970" y="2477262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Straight Connector 413">
            <a:extLst>
              <a:ext uri="{FF2B5EF4-FFF2-40B4-BE49-F238E27FC236}">
                <a16:creationId xmlns:a16="http://schemas.microsoft.com/office/drawing/2014/main" id="{00000000-0008-0000-0000-00009E010000}"/>
              </a:ext>
            </a:extLst>
          </xdr:cNvPr>
          <xdr:cNvCxnSpPr/>
        </xdr:nvCxnSpPr>
        <xdr:spPr>
          <a:xfrm flipH="1">
            <a:off x="922020" y="2474214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Straight Connector 414">
            <a:extLst>
              <a:ext uri="{FF2B5EF4-FFF2-40B4-BE49-F238E27FC236}">
                <a16:creationId xmlns:a16="http://schemas.microsoft.com/office/drawing/2014/main" id="{00000000-0008-0000-0000-00009F010000}"/>
              </a:ext>
            </a:extLst>
          </xdr:cNvPr>
          <xdr:cNvCxnSpPr/>
        </xdr:nvCxnSpPr>
        <xdr:spPr>
          <a:xfrm>
            <a:off x="1623060" y="2464308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Connector 415">
            <a:extLst>
              <a:ext uri="{FF2B5EF4-FFF2-40B4-BE49-F238E27FC236}">
                <a16:creationId xmlns:a16="http://schemas.microsoft.com/office/drawing/2014/main" id="{00000000-0008-0000-0000-0000A0010000}"/>
              </a:ext>
            </a:extLst>
          </xdr:cNvPr>
          <xdr:cNvCxnSpPr/>
        </xdr:nvCxnSpPr>
        <xdr:spPr>
          <a:xfrm flipH="1">
            <a:off x="1588770" y="2474595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Straight Connector 416">
            <a:extLst>
              <a:ext uri="{FF2B5EF4-FFF2-40B4-BE49-F238E27FC236}">
                <a16:creationId xmlns:a16="http://schemas.microsoft.com/office/drawing/2014/main" id="{00000000-0008-0000-0000-0000A1010000}"/>
              </a:ext>
            </a:extLst>
          </xdr:cNvPr>
          <xdr:cNvCxnSpPr/>
        </xdr:nvCxnSpPr>
        <xdr:spPr>
          <a:xfrm>
            <a:off x="2236470" y="2477262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Connector 417">
            <a:extLst>
              <a:ext uri="{FF2B5EF4-FFF2-40B4-BE49-F238E27FC236}">
                <a16:creationId xmlns:a16="http://schemas.microsoft.com/office/drawing/2014/main" id="{00000000-0008-0000-0000-0000A2010000}"/>
              </a:ext>
            </a:extLst>
          </xdr:cNvPr>
          <xdr:cNvCxnSpPr/>
        </xdr:nvCxnSpPr>
        <xdr:spPr>
          <a:xfrm flipH="1">
            <a:off x="2255520" y="2474214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>
            <a:extLst>
              <a:ext uri="{FF2B5EF4-FFF2-40B4-BE49-F238E27FC236}">
                <a16:creationId xmlns:a16="http://schemas.microsoft.com/office/drawing/2014/main" id="{00000000-0008-0000-0000-0000A3010000}"/>
              </a:ext>
            </a:extLst>
          </xdr:cNvPr>
          <xdr:cNvCxnSpPr/>
        </xdr:nvCxnSpPr>
        <xdr:spPr>
          <a:xfrm flipH="1">
            <a:off x="2922270" y="2474595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Connector 419">
            <a:extLst>
              <a:ext uri="{FF2B5EF4-FFF2-40B4-BE49-F238E27FC236}">
                <a16:creationId xmlns:a16="http://schemas.microsoft.com/office/drawing/2014/main" id="{00000000-0008-0000-0000-0000A4010000}"/>
              </a:ext>
            </a:extLst>
          </xdr:cNvPr>
          <xdr:cNvCxnSpPr/>
        </xdr:nvCxnSpPr>
        <xdr:spPr>
          <a:xfrm>
            <a:off x="2286000" y="2465070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Connector 420">
            <a:extLst>
              <a:ext uri="{FF2B5EF4-FFF2-40B4-BE49-F238E27FC236}">
                <a16:creationId xmlns:a16="http://schemas.microsoft.com/office/drawing/2014/main" id="{00000000-0008-0000-0000-0000A5010000}"/>
              </a:ext>
            </a:extLst>
          </xdr:cNvPr>
          <xdr:cNvCxnSpPr/>
        </xdr:nvCxnSpPr>
        <xdr:spPr>
          <a:xfrm>
            <a:off x="2956560" y="2464308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id="{00000000-0008-0000-0000-0000A6010000}"/>
              </a:ext>
            </a:extLst>
          </xdr:cNvPr>
          <xdr:cNvCxnSpPr/>
        </xdr:nvCxnSpPr>
        <xdr:spPr>
          <a:xfrm>
            <a:off x="3615690" y="2372868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>
            <a:extLst>
              <a:ext uri="{FF2B5EF4-FFF2-40B4-BE49-F238E27FC236}">
                <a16:creationId xmlns:a16="http://schemas.microsoft.com/office/drawing/2014/main" id="{00000000-0008-0000-0000-0000A7010000}"/>
              </a:ext>
            </a:extLst>
          </xdr:cNvPr>
          <xdr:cNvCxnSpPr/>
        </xdr:nvCxnSpPr>
        <xdr:spPr>
          <a:xfrm flipV="1">
            <a:off x="4949190" y="2372868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Connector 423">
            <a:extLst>
              <a:ext uri="{FF2B5EF4-FFF2-40B4-BE49-F238E27FC236}">
                <a16:creationId xmlns:a16="http://schemas.microsoft.com/office/drawing/2014/main" id="{00000000-0008-0000-0000-0000A8010000}"/>
              </a:ext>
            </a:extLst>
          </xdr:cNvPr>
          <xdr:cNvCxnSpPr/>
        </xdr:nvCxnSpPr>
        <xdr:spPr>
          <a:xfrm flipV="1">
            <a:off x="4305300" y="2374392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5" name="Freeform 424">
            <a:extLst>
              <a:ext uri="{FF2B5EF4-FFF2-40B4-BE49-F238E27FC236}">
                <a16:creationId xmlns:a16="http://schemas.microsoft.com/office/drawing/2014/main" id="{00000000-0008-0000-0000-0000A9010000}"/>
              </a:ext>
            </a:extLst>
          </xdr:cNvPr>
          <xdr:cNvSpPr/>
        </xdr:nvSpPr>
        <xdr:spPr>
          <a:xfrm>
            <a:off x="2293620" y="2294763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26" name="Freeform 425">
            <a:extLst>
              <a:ext uri="{FF2B5EF4-FFF2-40B4-BE49-F238E27FC236}">
                <a16:creationId xmlns:a16="http://schemas.microsoft.com/office/drawing/2014/main" id="{00000000-0008-0000-0000-0000AA010000}"/>
              </a:ext>
            </a:extLst>
          </xdr:cNvPr>
          <xdr:cNvSpPr/>
        </xdr:nvSpPr>
        <xdr:spPr>
          <a:xfrm>
            <a:off x="3619500" y="2295906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27" name="Straight Connector 426">
            <a:extLst>
              <a:ext uri="{FF2B5EF4-FFF2-40B4-BE49-F238E27FC236}">
                <a16:creationId xmlns:a16="http://schemas.microsoft.com/office/drawing/2014/main" id="{00000000-0008-0000-0000-0000AB010000}"/>
              </a:ext>
            </a:extLst>
          </xdr:cNvPr>
          <xdr:cNvCxnSpPr/>
        </xdr:nvCxnSpPr>
        <xdr:spPr>
          <a:xfrm>
            <a:off x="4949190" y="2372487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Straight Connector 427">
            <a:extLst>
              <a:ext uri="{FF2B5EF4-FFF2-40B4-BE49-F238E27FC236}">
                <a16:creationId xmlns:a16="http://schemas.microsoft.com/office/drawing/2014/main" id="{00000000-0008-0000-0000-0000AC010000}"/>
              </a:ext>
            </a:extLst>
          </xdr:cNvPr>
          <xdr:cNvCxnSpPr/>
        </xdr:nvCxnSpPr>
        <xdr:spPr>
          <a:xfrm flipV="1">
            <a:off x="6282690" y="2372487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Straight Connector 428">
            <a:extLst>
              <a:ext uri="{FF2B5EF4-FFF2-40B4-BE49-F238E27FC236}">
                <a16:creationId xmlns:a16="http://schemas.microsoft.com/office/drawing/2014/main" id="{00000000-0008-0000-0000-0000AD010000}"/>
              </a:ext>
            </a:extLst>
          </xdr:cNvPr>
          <xdr:cNvCxnSpPr/>
        </xdr:nvCxnSpPr>
        <xdr:spPr>
          <a:xfrm flipV="1">
            <a:off x="5638800" y="2374011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Connector 429">
            <a:extLst>
              <a:ext uri="{FF2B5EF4-FFF2-40B4-BE49-F238E27FC236}">
                <a16:creationId xmlns:a16="http://schemas.microsoft.com/office/drawing/2014/main" id="{00000000-0008-0000-0000-0000AE010000}"/>
              </a:ext>
            </a:extLst>
          </xdr:cNvPr>
          <xdr:cNvCxnSpPr/>
        </xdr:nvCxnSpPr>
        <xdr:spPr>
          <a:xfrm>
            <a:off x="3569970" y="2477262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Connector 430">
            <a:extLst>
              <a:ext uri="{FF2B5EF4-FFF2-40B4-BE49-F238E27FC236}">
                <a16:creationId xmlns:a16="http://schemas.microsoft.com/office/drawing/2014/main" id="{00000000-0008-0000-0000-0000AF010000}"/>
              </a:ext>
            </a:extLst>
          </xdr:cNvPr>
          <xdr:cNvCxnSpPr/>
        </xdr:nvCxnSpPr>
        <xdr:spPr>
          <a:xfrm flipH="1">
            <a:off x="3589020" y="2474214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Connector 431">
            <a:extLst>
              <a:ext uri="{FF2B5EF4-FFF2-40B4-BE49-F238E27FC236}">
                <a16:creationId xmlns:a16="http://schemas.microsoft.com/office/drawing/2014/main" id="{00000000-0008-0000-0000-0000B0010000}"/>
              </a:ext>
            </a:extLst>
          </xdr:cNvPr>
          <xdr:cNvCxnSpPr/>
        </xdr:nvCxnSpPr>
        <xdr:spPr>
          <a:xfrm flipH="1">
            <a:off x="4255770" y="2474595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id="{00000000-0008-0000-0000-0000B1010000}"/>
              </a:ext>
            </a:extLst>
          </xdr:cNvPr>
          <xdr:cNvCxnSpPr/>
        </xdr:nvCxnSpPr>
        <xdr:spPr>
          <a:xfrm>
            <a:off x="3619500" y="2465070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Connector 433">
            <a:extLst>
              <a:ext uri="{FF2B5EF4-FFF2-40B4-BE49-F238E27FC236}">
                <a16:creationId xmlns:a16="http://schemas.microsoft.com/office/drawing/2014/main" id="{00000000-0008-0000-0000-0000B2010000}"/>
              </a:ext>
            </a:extLst>
          </xdr:cNvPr>
          <xdr:cNvCxnSpPr/>
        </xdr:nvCxnSpPr>
        <xdr:spPr>
          <a:xfrm>
            <a:off x="4290060" y="2464308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Straight Connector 434">
            <a:extLst>
              <a:ext uri="{FF2B5EF4-FFF2-40B4-BE49-F238E27FC236}">
                <a16:creationId xmlns:a16="http://schemas.microsoft.com/office/drawing/2014/main" id="{00000000-0008-0000-0000-0000B3010000}"/>
              </a:ext>
            </a:extLst>
          </xdr:cNvPr>
          <xdr:cNvCxnSpPr/>
        </xdr:nvCxnSpPr>
        <xdr:spPr>
          <a:xfrm>
            <a:off x="4903470" y="2477262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Straight Connector 435">
            <a:extLst>
              <a:ext uri="{FF2B5EF4-FFF2-40B4-BE49-F238E27FC236}">
                <a16:creationId xmlns:a16="http://schemas.microsoft.com/office/drawing/2014/main" id="{00000000-0008-0000-0000-0000B4010000}"/>
              </a:ext>
            </a:extLst>
          </xdr:cNvPr>
          <xdr:cNvCxnSpPr/>
        </xdr:nvCxnSpPr>
        <xdr:spPr>
          <a:xfrm flipH="1">
            <a:off x="4922520" y="2474214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Straight Connector 436">
            <a:extLst>
              <a:ext uri="{FF2B5EF4-FFF2-40B4-BE49-F238E27FC236}">
                <a16:creationId xmlns:a16="http://schemas.microsoft.com/office/drawing/2014/main" id="{00000000-0008-0000-0000-0000B5010000}"/>
              </a:ext>
            </a:extLst>
          </xdr:cNvPr>
          <xdr:cNvCxnSpPr/>
        </xdr:nvCxnSpPr>
        <xdr:spPr>
          <a:xfrm flipH="1">
            <a:off x="5589270" y="2474595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Straight Connector 437">
            <a:extLst>
              <a:ext uri="{FF2B5EF4-FFF2-40B4-BE49-F238E27FC236}">
                <a16:creationId xmlns:a16="http://schemas.microsoft.com/office/drawing/2014/main" id="{00000000-0008-0000-0000-0000B6010000}"/>
              </a:ext>
            </a:extLst>
          </xdr:cNvPr>
          <xdr:cNvCxnSpPr/>
        </xdr:nvCxnSpPr>
        <xdr:spPr>
          <a:xfrm>
            <a:off x="4953000" y="2465070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Connector 438">
            <a:extLst>
              <a:ext uri="{FF2B5EF4-FFF2-40B4-BE49-F238E27FC236}">
                <a16:creationId xmlns:a16="http://schemas.microsoft.com/office/drawing/2014/main" id="{00000000-0008-0000-0000-0000B7010000}"/>
              </a:ext>
            </a:extLst>
          </xdr:cNvPr>
          <xdr:cNvCxnSpPr/>
        </xdr:nvCxnSpPr>
        <xdr:spPr>
          <a:xfrm>
            <a:off x="5623560" y="2464308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Connector 439">
            <a:extLst>
              <a:ext uri="{FF2B5EF4-FFF2-40B4-BE49-F238E27FC236}">
                <a16:creationId xmlns:a16="http://schemas.microsoft.com/office/drawing/2014/main" id="{00000000-0008-0000-0000-0000B8010000}"/>
              </a:ext>
            </a:extLst>
          </xdr:cNvPr>
          <xdr:cNvCxnSpPr/>
        </xdr:nvCxnSpPr>
        <xdr:spPr>
          <a:xfrm flipV="1">
            <a:off x="1626870" y="2334387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Straight Connector 440">
            <a:extLst>
              <a:ext uri="{FF2B5EF4-FFF2-40B4-BE49-F238E27FC236}">
                <a16:creationId xmlns:a16="http://schemas.microsoft.com/office/drawing/2014/main" id="{00000000-0008-0000-0000-0000B9010000}"/>
              </a:ext>
            </a:extLst>
          </xdr:cNvPr>
          <xdr:cNvCxnSpPr/>
        </xdr:nvCxnSpPr>
        <xdr:spPr>
          <a:xfrm flipV="1">
            <a:off x="2964180" y="2334006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Connector 441">
            <a:extLst>
              <a:ext uri="{FF2B5EF4-FFF2-40B4-BE49-F238E27FC236}">
                <a16:creationId xmlns:a16="http://schemas.microsoft.com/office/drawing/2014/main" id="{00000000-0008-0000-0000-0000BA010000}"/>
              </a:ext>
            </a:extLst>
          </xdr:cNvPr>
          <xdr:cNvCxnSpPr/>
        </xdr:nvCxnSpPr>
        <xdr:spPr>
          <a:xfrm flipV="1">
            <a:off x="4305300" y="2334387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Connector 442">
            <a:extLst>
              <a:ext uri="{FF2B5EF4-FFF2-40B4-BE49-F238E27FC236}">
                <a16:creationId xmlns:a16="http://schemas.microsoft.com/office/drawing/2014/main" id="{00000000-0008-0000-0000-0000BB010000}"/>
              </a:ext>
            </a:extLst>
          </xdr:cNvPr>
          <xdr:cNvCxnSpPr/>
        </xdr:nvCxnSpPr>
        <xdr:spPr>
          <a:xfrm flipV="1">
            <a:off x="5642610" y="2333625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Straight Connector 443">
            <a:extLst>
              <a:ext uri="{FF2B5EF4-FFF2-40B4-BE49-F238E27FC236}">
                <a16:creationId xmlns:a16="http://schemas.microsoft.com/office/drawing/2014/main" id="{00000000-0008-0000-0000-0000BC010000}"/>
              </a:ext>
            </a:extLst>
          </xdr:cNvPr>
          <xdr:cNvCxnSpPr/>
        </xdr:nvCxnSpPr>
        <xdr:spPr>
          <a:xfrm>
            <a:off x="6286500" y="2373249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Straight Connector 444">
            <a:extLst>
              <a:ext uri="{FF2B5EF4-FFF2-40B4-BE49-F238E27FC236}">
                <a16:creationId xmlns:a16="http://schemas.microsoft.com/office/drawing/2014/main" id="{00000000-0008-0000-0000-0000BD010000}"/>
              </a:ext>
            </a:extLst>
          </xdr:cNvPr>
          <xdr:cNvCxnSpPr/>
        </xdr:nvCxnSpPr>
        <xdr:spPr>
          <a:xfrm flipV="1">
            <a:off x="7620000" y="23858220"/>
            <a:ext cx="0" cy="6667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Connector 445">
            <a:extLst>
              <a:ext uri="{FF2B5EF4-FFF2-40B4-BE49-F238E27FC236}">
                <a16:creationId xmlns:a16="http://schemas.microsoft.com/office/drawing/2014/main" id="{00000000-0008-0000-0000-0000BE010000}"/>
              </a:ext>
            </a:extLst>
          </xdr:cNvPr>
          <xdr:cNvCxnSpPr/>
        </xdr:nvCxnSpPr>
        <xdr:spPr>
          <a:xfrm flipV="1">
            <a:off x="6976110" y="2374773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Straight Connector 446">
            <a:extLst>
              <a:ext uri="{FF2B5EF4-FFF2-40B4-BE49-F238E27FC236}">
                <a16:creationId xmlns:a16="http://schemas.microsoft.com/office/drawing/2014/main" id="{00000000-0008-0000-0000-0000BF010000}"/>
              </a:ext>
            </a:extLst>
          </xdr:cNvPr>
          <xdr:cNvCxnSpPr/>
        </xdr:nvCxnSpPr>
        <xdr:spPr>
          <a:xfrm flipV="1">
            <a:off x="6979920" y="2334387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8" name="Freeform 447">
            <a:extLst>
              <a:ext uri="{FF2B5EF4-FFF2-40B4-BE49-F238E27FC236}">
                <a16:creationId xmlns:a16="http://schemas.microsoft.com/office/drawing/2014/main" id="{00000000-0008-0000-0000-0000C0010000}"/>
              </a:ext>
            </a:extLst>
          </xdr:cNvPr>
          <xdr:cNvSpPr/>
        </xdr:nvSpPr>
        <xdr:spPr>
          <a:xfrm>
            <a:off x="4953000" y="2295906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11" name="Straight Connector 510">
            <a:extLst>
              <a:ext uri="{FF2B5EF4-FFF2-40B4-BE49-F238E27FC236}">
                <a16:creationId xmlns:a16="http://schemas.microsoft.com/office/drawing/2014/main" id="{00000000-0008-0000-0000-0000FF010000}"/>
              </a:ext>
            </a:extLst>
          </xdr:cNvPr>
          <xdr:cNvCxnSpPr/>
        </xdr:nvCxnSpPr>
        <xdr:spPr>
          <a:xfrm>
            <a:off x="6236970" y="2477262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2" name="Straight Connector 511">
            <a:extLst>
              <a:ext uri="{FF2B5EF4-FFF2-40B4-BE49-F238E27FC236}">
                <a16:creationId xmlns:a16="http://schemas.microsoft.com/office/drawing/2014/main" id="{00000000-0008-0000-0000-000000020000}"/>
              </a:ext>
            </a:extLst>
          </xdr:cNvPr>
          <xdr:cNvCxnSpPr/>
        </xdr:nvCxnSpPr>
        <xdr:spPr>
          <a:xfrm flipH="1">
            <a:off x="6256020" y="2474214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" name="Straight Connector 512">
            <a:extLst>
              <a:ext uri="{FF2B5EF4-FFF2-40B4-BE49-F238E27FC236}">
                <a16:creationId xmlns:a16="http://schemas.microsoft.com/office/drawing/2014/main" id="{00000000-0008-0000-0000-000001020000}"/>
              </a:ext>
            </a:extLst>
          </xdr:cNvPr>
          <xdr:cNvCxnSpPr/>
        </xdr:nvCxnSpPr>
        <xdr:spPr>
          <a:xfrm flipH="1">
            <a:off x="6922770" y="2474595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Straight Connector 513">
            <a:extLst>
              <a:ext uri="{FF2B5EF4-FFF2-40B4-BE49-F238E27FC236}">
                <a16:creationId xmlns:a16="http://schemas.microsoft.com/office/drawing/2014/main" id="{00000000-0008-0000-0000-000002020000}"/>
              </a:ext>
            </a:extLst>
          </xdr:cNvPr>
          <xdr:cNvCxnSpPr/>
        </xdr:nvCxnSpPr>
        <xdr:spPr>
          <a:xfrm>
            <a:off x="6286500" y="2465070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5" name="Straight Connector 514">
            <a:extLst>
              <a:ext uri="{FF2B5EF4-FFF2-40B4-BE49-F238E27FC236}">
                <a16:creationId xmlns:a16="http://schemas.microsoft.com/office/drawing/2014/main" id="{00000000-0008-0000-0000-000003020000}"/>
              </a:ext>
            </a:extLst>
          </xdr:cNvPr>
          <xdr:cNvCxnSpPr/>
        </xdr:nvCxnSpPr>
        <xdr:spPr>
          <a:xfrm>
            <a:off x="6957060" y="2464308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Connector 538">
            <a:extLst>
              <a:ext uri="{FF2B5EF4-FFF2-40B4-BE49-F238E27FC236}">
                <a16:creationId xmlns:a16="http://schemas.microsoft.com/office/drawing/2014/main" id="{00000000-0008-0000-0000-00001B020000}"/>
              </a:ext>
            </a:extLst>
          </xdr:cNvPr>
          <xdr:cNvCxnSpPr/>
        </xdr:nvCxnSpPr>
        <xdr:spPr>
          <a:xfrm>
            <a:off x="575310" y="22597110"/>
            <a:ext cx="0" cy="68580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Connector 540">
            <a:extLst>
              <a:ext uri="{FF2B5EF4-FFF2-40B4-BE49-F238E27FC236}">
                <a16:creationId xmlns:a16="http://schemas.microsoft.com/office/drawing/2014/main" id="{00000000-0008-0000-0000-00001D020000}"/>
              </a:ext>
            </a:extLst>
          </xdr:cNvPr>
          <xdr:cNvCxnSpPr/>
        </xdr:nvCxnSpPr>
        <xdr:spPr>
          <a:xfrm>
            <a:off x="2289810" y="22593300"/>
            <a:ext cx="0" cy="23241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Connector 542">
            <a:extLst>
              <a:ext uri="{FF2B5EF4-FFF2-40B4-BE49-F238E27FC236}">
                <a16:creationId xmlns:a16="http://schemas.microsoft.com/office/drawing/2014/main" id="{00000000-0008-0000-0000-00001F020000}"/>
              </a:ext>
            </a:extLst>
          </xdr:cNvPr>
          <xdr:cNvCxnSpPr/>
        </xdr:nvCxnSpPr>
        <xdr:spPr>
          <a:xfrm>
            <a:off x="3619500" y="22581870"/>
            <a:ext cx="0" cy="24384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Connector 544">
            <a:extLst>
              <a:ext uri="{FF2B5EF4-FFF2-40B4-BE49-F238E27FC236}">
                <a16:creationId xmlns:a16="http://schemas.microsoft.com/office/drawing/2014/main" id="{00000000-0008-0000-0000-000021020000}"/>
              </a:ext>
            </a:extLst>
          </xdr:cNvPr>
          <xdr:cNvCxnSpPr/>
        </xdr:nvCxnSpPr>
        <xdr:spPr>
          <a:xfrm>
            <a:off x="4956810" y="22581870"/>
            <a:ext cx="0" cy="23241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Connector 546">
            <a:extLst>
              <a:ext uri="{FF2B5EF4-FFF2-40B4-BE49-F238E27FC236}">
                <a16:creationId xmlns:a16="http://schemas.microsoft.com/office/drawing/2014/main" id="{00000000-0008-0000-0000-000023020000}"/>
              </a:ext>
            </a:extLst>
          </xdr:cNvPr>
          <xdr:cNvCxnSpPr/>
        </xdr:nvCxnSpPr>
        <xdr:spPr>
          <a:xfrm>
            <a:off x="6286500" y="22581870"/>
            <a:ext cx="0" cy="22479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9" name="Straight Connector 548">
            <a:extLst>
              <a:ext uri="{FF2B5EF4-FFF2-40B4-BE49-F238E27FC236}">
                <a16:creationId xmlns:a16="http://schemas.microsoft.com/office/drawing/2014/main" id="{00000000-0008-0000-0000-000025020000}"/>
              </a:ext>
            </a:extLst>
          </xdr:cNvPr>
          <xdr:cNvCxnSpPr/>
        </xdr:nvCxnSpPr>
        <xdr:spPr>
          <a:xfrm>
            <a:off x="8001000" y="22581870"/>
            <a:ext cx="0" cy="69723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Connector 605">
            <a:extLst>
              <a:ext uri="{FF2B5EF4-FFF2-40B4-BE49-F238E27FC236}">
                <a16:creationId xmlns:a16="http://schemas.microsoft.com/office/drawing/2014/main" id="{00000000-0008-0000-0000-00005E020000}"/>
              </a:ext>
            </a:extLst>
          </xdr:cNvPr>
          <xdr:cNvCxnSpPr/>
        </xdr:nvCxnSpPr>
        <xdr:spPr>
          <a:xfrm>
            <a:off x="952500" y="22585680"/>
            <a:ext cx="0" cy="23241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Straight Connector 606">
            <a:extLst>
              <a:ext uri="{FF2B5EF4-FFF2-40B4-BE49-F238E27FC236}">
                <a16:creationId xmlns:a16="http://schemas.microsoft.com/office/drawing/2014/main" id="{00000000-0008-0000-0000-00005F020000}"/>
              </a:ext>
            </a:extLst>
          </xdr:cNvPr>
          <xdr:cNvCxnSpPr/>
        </xdr:nvCxnSpPr>
        <xdr:spPr>
          <a:xfrm>
            <a:off x="7620000" y="22585680"/>
            <a:ext cx="0" cy="22479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Freeform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6282690" y="22966680"/>
            <a:ext cx="1341120" cy="632920"/>
          </a:xfrm>
          <a:custGeom>
            <a:avLst/>
            <a:gdLst>
              <a:gd name="connsiteX0" fmla="*/ 0 w 1341120"/>
              <a:gd name="connsiteY0" fmla="*/ 0 h 632920"/>
              <a:gd name="connsiteX1" fmla="*/ 697230 w 1341120"/>
              <a:gd name="connsiteY1" fmla="*/ 632460 h 632920"/>
              <a:gd name="connsiteX2" fmla="*/ 1341120 w 1341120"/>
              <a:gd name="connsiteY2" fmla="*/ 110490 h 632920"/>
              <a:gd name="connsiteX3" fmla="*/ 1341120 w 1341120"/>
              <a:gd name="connsiteY3" fmla="*/ 110490 h 6329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41120" h="632920">
                <a:moveTo>
                  <a:pt x="0" y="0"/>
                </a:moveTo>
                <a:cubicBezTo>
                  <a:pt x="236855" y="307022"/>
                  <a:pt x="473710" y="614045"/>
                  <a:pt x="697230" y="632460"/>
                </a:cubicBezTo>
                <a:cubicBezTo>
                  <a:pt x="920750" y="650875"/>
                  <a:pt x="1341120" y="110490"/>
                  <a:pt x="1341120" y="110490"/>
                </a:cubicBezTo>
                <a:lnTo>
                  <a:pt x="1341120" y="11049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24" name="Freeform 523">
            <a:extLst>
              <a:ext uri="{FF2B5EF4-FFF2-40B4-BE49-F238E27FC236}">
                <a16:creationId xmlns:a16="http://schemas.microsoft.com/office/drawing/2014/main" id="{00000000-0008-0000-0000-00000C020000}"/>
              </a:ext>
            </a:extLst>
          </xdr:cNvPr>
          <xdr:cNvSpPr/>
        </xdr:nvSpPr>
        <xdr:spPr>
          <a:xfrm>
            <a:off x="7623810" y="23077170"/>
            <a:ext cx="373380" cy="262890"/>
          </a:xfrm>
          <a:custGeom>
            <a:avLst/>
            <a:gdLst>
              <a:gd name="connsiteX0" fmla="*/ 0 w 373380"/>
              <a:gd name="connsiteY0" fmla="*/ 0 h 262890"/>
              <a:gd name="connsiteX1" fmla="*/ 87630 w 373380"/>
              <a:gd name="connsiteY1" fmla="*/ 179070 h 262890"/>
              <a:gd name="connsiteX2" fmla="*/ 373380 w 373380"/>
              <a:gd name="connsiteY2" fmla="*/ 262890 h 2628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73380" h="262890">
                <a:moveTo>
                  <a:pt x="0" y="0"/>
                </a:moveTo>
                <a:cubicBezTo>
                  <a:pt x="12700" y="67627"/>
                  <a:pt x="25400" y="135255"/>
                  <a:pt x="87630" y="179070"/>
                </a:cubicBezTo>
                <a:cubicBezTo>
                  <a:pt x="149860" y="222885"/>
                  <a:pt x="261620" y="242887"/>
                  <a:pt x="373380" y="26289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38" name="Freeform 537">
            <a:extLst>
              <a:ext uri="{FF2B5EF4-FFF2-40B4-BE49-F238E27FC236}">
                <a16:creationId xmlns:a16="http://schemas.microsoft.com/office/drawing/2014/main" id="{00000000-0008-0000-0000-00001A020000}"/>
              </a:ext>
            </a:extLst>
          </xdr:cNvPr>
          <xdr:cNvSpPr/>
        </xdr:nvSpPr>
        <xdr:spPr>
          <a:xfrm>
            <a:off x="571500" y="23088600"/>
            <a:ext cx="388620" cy="247650"/>
          </a:xfrm>
          <a:custGeom>
            <a:avLst/>
            <a:gdLst>
              <a:gd name="connsiteX0" fmla="*/ 0 w 388620"/>
              <a:gd name="connsiteY0" fmla="*/ 247650 h 247650"/>
              <a:gd name="connsiteX1" fmla="*/ 281940 w 388620"/>
              <a:gd name="connsiteY1" fmla="*/ 171450 h 247650"/>
              <a:gd name="connsiteX2" fmla="*/ 388620 w 388620"/>
              <a:gd name="connsiteY2" fmla="*/ 0 h 247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88620" h="247650">
                <a:moveTo>
                  <a:pt x="0" y="247650"/>
                </a:moveTo>
                <a:cubicBezTo>
                  <a:pt x="108585" y="230187"/>
                  <a:pt x="217170" y="212725"/>
                  <a:pt x="281940" y="171450"/>
                </a:cubicBezTo>
                <a:cubicBezTo>
                  <a:pt x="346710" y="130175"/>
                  <a:pt x="367665" y="65087"/>
                  <a:pt x="38862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42" name="Freeform 541">
            <a:extLst>
              <a:ext uri="{FF2B5EF4-FFF2-40B4-BE49-F238E27FC236}">
                <a16:creationId xmlns:a16="http://schemas.microsoft.com/office/drawing/2014/main" id="{00000000-0008-0000-0000-00001E020000}"/>
              </a:ext>
            </a:extLst>
          </xdr:cNvPr>
          <xdr:cNvSpPr/>
        </xdr:nvSpPr>
        <xdr:spPr>
          <a:xfrm>
            <a:off x="956310" y="22947630"/>
            <a:ext cx="1337310" cy="652793"/>
          </a:xfrm>
          <a:custGeom>
            <a:avLst/>
            <a:gdLst>
              <a:gd name="connsiteX0" fmla="*/ 0 w 1337310"/>
              <a:gd name="connsiteY0" fmla="*/ 133350 h 652793"/>
              <a:gd name="connsiteX1" fmla="*/ 670560 w 1337310"/>
              <a:gd name="connsiteY1" fmla="*/ 651510 h 652793"/>
              <a:gd name="connsiteX2" fmla="*/ 1337310 w 1337310"/>
              <a:gd name="connsiteY2" fmla="*/ 0 h 6527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7310" h="652793">
                <a:moveTo>
                  <a:pt x="0" y="133350"/>
                </a:moveTo>
                <a:cubicBezTo>
                  <a:pt x="223837" y="403542"/>
                  <a:pt x="447675" y="673735"/>
                  <a:pt x="670560" y="651510"/>
                </a:cubicBezTo>
                <a:cubicBezTo>
                  <a:pt x="893445" y="629285"/>
                  <a:pt x="1115377" y="314642"/>
                  <a:pt x="133731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50" name="Straight Connector 549">
            <a:extLst>
              <a:ext uri="{FF2B5EF4-FFF2-40B4-BE49-F238E27FC236}">
                <a16:creationId xmlns:a16="http://schemas.microsoft.com/office/drawing/2014/main" id="{00000000-0008-0000-0000-000026020000}"/>
              </a:ext>
            </a:extLst>
          </xdr:cNvPr>
          <xdr:cNvCxnSpPr/>
        </xdr:nvCxnSpPr>
        <xdr:spPr>
          <a:xfrm>
            <a:off x="571500" y="24124920"/>
            <a:ext cx="388620" cy="2667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Connector 555">
            <a:extLst>
              <a:ext uri="{FF2B5EF4-FFF2-40B4-BE49-F238E27FC236}">
                <a16:creationId xmlns:a16="http://schemas.microsoft.com/office/drawing/2014/main" id="{00000000-0008-0000-0000-00002C020000}"/>
              </a:ext>
            </a:extLst>
          </xdr:cNvPr>
          <xdr:cNvCxnSpPr/>
        </xdr:nvCxnSpPr>
        <xdr:spPr>
          <a:xfrm flipH="1" flipV="1">
            <a:off x="7620000" y="23854410"/>
            <a:ext cx="381000" cy="2667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186</xdr:row>
      <xdr:rowOff>102870</xdr:rowOff>
    </xdr:from>
    <xdr:to>
      <xdr:col>4</xdr:col>
      <xdr:colOff>57150</xdr:colOff>
      <xdr:row>188</xdr:row>
      <xdr:rowOff>11430</xdr:rowOff>
    </xdr:to>
    <xdr:cxnSp macro="">
      <xdr:nvCxnSpPr>
        <xdr:cNvPr id="609" name="Straight Connector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CxnSpPr/>
      </xdr:nvCxnSpPr>
      <xdr:spPr>
        <a:xfrm flipV="1">
          <a:off x="666750" y="1915287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95250</xdr:colOff>
      <xdr:row>186</xdr:row>
      <xdr:rowOff>102870</xdr:rowOff>
    </xdr:from>
    <xdr:to>
      <xdr:col>48</xdr:col>
      <xdr:colOff>57150</xdr:colOff>
      <xdr:row>188</xdr:row>
      <xdr:rowOff>11430</xdr:rowOff>
    </xdr:to>
    <xdr:cxnSp macro="">
      <xdr:nvCxnSpPr>
        <xdr:cNvPr id="610" name="Straight Connector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CxnSpPr/>
      </xdr:nvCxnSpPr>
      <xdr:spPr>
        <a:xfrm flipV="1">
          <a:off x="6381750" y="1261491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189</xdr:row>
      <xdr:rowOff>7620</xdr:rowOff>
    </xdr:from>
    <xdr:to>
      <xdr:col>5</xdr:col>
      <xdr:colOff>95250</xdr:colOff>
      <xdr:row>190</xdr:row>
      <xdr:rowOff>7620</xdr:rowOff>
    </xdr:to>
    <xdr:sp macro="" textlink="">
      <xdr:nvSpPr>
        <xdr:cNvPr id="614" name="Isosceles Triangle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872490" y="194538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191</xdr:row>
      <xdr:rowOff>99060</xdr:rowOff>
    </xdr:from>
    <xdr:to>
      <xdr:col>5</xdr:col>
      <xdr:colOff>38100</xdr:colOff>
      <xdr:row>192</xdr:row>
      <xdr:rowOff>30480</xdr:rowOff>
    </xdr:to>
    <xdr:cxnSp macro="">
      <xdr:nvCxnSpPr>
        <xdr:cNvPr id="616" name="Straight Connector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CxnSpPr/>
      </xdr:nvCxnSpPr>
      <xdr:spPr>
        <a:xfrm flipH="1">
          <a:off x="9182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189</xdr:row>
      <xdr:rowOff>7620</xdr:rowOff>
    </xdr:from>
    <xdr:to>
      <xdr:col>5</xdr:col>
      <xdr:colOff>95250</xdr:colOff>
      <xdr:row>190</xdr:row>
      <xdr:rowOff>7620</xdr:rowOff>
    </xdr:to>
    <xdr:sp macro="" textlink="">
      <xdr:nvSpPr>
        <xdr:cNvPr id="621" name="Isosceles Triangle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872490" y="194538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191</xdr:row>
      <xdr:rowOff>99060</xdr:rowOff>
    </xdr:from>
    <xdr:to>
      <xdr:col>5</xdr:col>
      <xdr:colOff>38100</xdr:colOff>
      <xdr:row>192</xdr:row>
      <xdr:rowOff>30480</xdr:rowOff>
    </xdr:to>
    <xdr:cxnSp macro="">
      <xdr:nvCxnSpPr>
        <xdr:cNvPr id="624" name="Straight Connector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CxnSpPr/>
      </xdr:nvCxnSpPr>
      <xdr:spPr>
        <a:xfrm flipH="1">
          <a:off x="9182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189</xdr:row>
      <xdr:rowOff>7620</xdr:rowOff>
    </xdr:from>
    <xdr:to>
      <xdr:col>5</xdr:col>
      <xdr:colOff>95250</xdr:colOff>
      <xdr:row>190</xdr:row>
      <xdr:rowOff>7620</xdr:rowOff>
    </xdr:to>
    <xdr:sp macro="" textlink="">
      <xdr:nvSpPr>
        <xdr:cNvPr id="628" name="Isosceles Triangle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872490" y="194538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191</xdr:row>
      <xdr:rowOff>99060</xdr:rowOff>
    </xdr:from>
    <xdr:to>
      <xdr:col>5</xdr:col>
      <xdr:colOff>38100</xdr:colOff>
      <xdr:row>192</xdr:row>
      <xdr:rowOff>30480</xdr:rowOff>
    </xdr:to>
    <xdr:cxnSp macro="">
      <xdr:nvCxnSpPr>
        <xdr:cNvPr id="631" name="Straight Connector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CxnSpPr/>
      </xdr:nvCxnSpPr>
      <xdr:spPr>
        <a:xfrm flipH="1">
          <a:off x="9182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189</xdr:row>
      <xdr:rowOff>7620</xdr:rowOff>
    </xdr:from>
    <xdr:to>
      <xdr:col>5</xdr:col>
      <xdr:colOff>95250</xdr:colOff>
      <xdr:row>190</xdr:row>
      <xdr:rowOff>7620</xdr:rowOff>
    </xdr:to>
    <xdr:sp macro="" textlink="">
      <xdr:nvSpPr>
        <xdr:cNvPr id="632" name="Isosceles Triangle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872490" y="194538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156210</xdr:colOff>
      <xdr:row>191</xdr:row>
      <xdr:rowOff>99060</xdr:rowOff>
    </xdr:from>
    <xdr:to>
      <xdr:col>5</xdr:col>
      <xdr:colOff>38100</xdr:colOff>
      <xdr:row>192</xdr:row>
      <xdr:rowOff>30480</xdr:rowOff>
    </xdr:to>
    <xdr:cxnSp macro="">
      <xdr:nvCxnSpPr>
        <xdr:cNvPr id="633" name="Straight Connector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CxnSpPr/>
      </xdr:nvCxnSpPr>
      <xdr:spPr>
        <a:xfrm flipH="1">
          <a:off x="9182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190</xdr:row>
      <xdr:rowOff>118110</xdr:rowOff>
    </xdr:from>
    <xdr:to>
      <xdr:col>3</xdr:col>
      <xdr:colOff>0</xdr:colOff>
      <xdr:row>192</xdr:row>
      <xdr:rowOff>68580</xdr:rowOff>
    </xdr:to>
    <xdr:cxnSp macro="">
      <xdr:nvCxnSpPr>
        <xdr:cNvPr id="634" name="Straight Connector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CxnSpPr/>
      </xdr:nvCxnSpPr>
      <xdr:spPr>
        <a:xfrm>
          <a:off x="571500" y="1969389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</xdr:colOff>
      <xdr:row>191</xdr:row>
      <xdr:rowOff>99060</xdr:rowOff>
    </xdr:from>
    <xdr:to>
      <xdr:col>3</xdr:col>
      <xdr:colOff>38100</xdr:colOff>
      <xdr:row>192</xdr:row>
      <xdr:rowOff>30480</xdr:rowOff>
    </xdr:to>
    <xdr:cxnSp macro="">
      <xdr:nvCxnSpPr>
        <xdr:cNvPr id="635" name="Straight Connector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CxnSpPr/>
      </xdr:nvCxnSpPr>
      <xdr:spPr>
        <a:xfrm flipH="1">
          <a:off x="5372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106680</xdr:colOff>
      <xdr:row>189</xdr:row>
      <xdr:rowOff>7620</xdr:rowOff>
    </xdr:from>
    <xdr:to>
      <xdr:col>47</xdr:col>
      <xdr:colOff>91440</xdr:colOff>
      <xdr:row>190</xdr:row>
      <xdr:rowOff>7620</xdr:rowOff>
    </xdr:to>
    <xdr:sp macro="" textlink="">
      <xdr:nvSpPr>
        <xdr:cNvPr id="639" name="Isosceles Triangle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7536180" y="194538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46</xdr:col>
      <xdr:colOff>156210</xdr:colOff>
      <xdr:row>191</xdr:row>
      <xdr:rowOff>99060</xdr:rowOff>
    </xdr:from>
    <xdr:to>
      <xdr:col>47</xdr:col>
      <xdr:colOff>38100</xdr:colOff>
      <xdr:row>192</xdr:row>
      <xdr:rowOff>30480</xdr:rowOff>
    </xdr:to>
    <xdr:cxnSp macro="">
      <xdr:nvCxnSpPr>
        <xdr:cNvPr id="640" name="Straight Connector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CxnSpPr/>
      </xdr:nvCxnSpPr>
      <xdr:spPr>
        <a:xfrm flipH="1">
          <a:off x="75857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156210</xdr:colOff>
      <xdr:row>191</xdr:row>
      <xdr:rowOff>99060</xdr:rowOff>
    </xdr:from>
    <xdr:to>
      <xdr:col>47</xdr:col>
      <xdr:colOff>38100</xdr:colOff>
      <xdr:row>192</xdr:row>
      <xdr:rowOff>30480</xdr:rowOff>
    </xdr:to>
    <xdr:cxnSp macro="">
      <xdr:nvCxnSpPr>
        <xdr:cNvPr id="675" name="Straight Connector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CxnSpPr/>
      </xdr:nvCxnSpPr>
      <xdr:spPr>
        <a:xfrm flipH="1">
          <a:off x="75857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106680</xdr:colOff>
      <xdr:row>189</xdr:row>
      <xdr:rowOff>7620</xdr:rowOff>
    </xdr:from>
    <xdr:to>
      <xdr:col>47</xdr:col>
      <xdr:colOff>91440</xdr:colOff>
      <xdr:row>190</xdr:row>
      <xdr:rowOff>7620</xdr:rowOff>
    </xdr:to>
    <xdr:sp macro="" textlink="">
      <xdr:nvSpPr>
        <xdr:cNvPr id="676" name="Isosceles Triangle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7536180" y="194538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46</xdr:col>
      <xdr:colOff>156210</xdr:colOff>
      <xdr:row>191</xdr:row>
      <xdr:rowOff>99060</xdr:rowOff>
    </xdr:from>
    <xdr:to>
      <xdr:col>47</xdr:col>
      <xdr:colOff>38100</xdr:colOff>
      <xdr:row>192</xdr:row>
      <xdr:rowOff>30480</xdr:rowOff>
    </xdr:to>
    <xdr:cxnSp macro="">
      <xdr:nvCxnSpPr>
        <xdr:cNvPr id="677" name="Straight Connector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CxnSpPr/>
      </xdr:nvCxnSpPr>
      <xdr:spPr>
        <a:xfrm flipH="1">
          <a:off x="75857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106680</xdr:colOff>
      <xdr:row>189</xdr:row>
      <xdr:rowOff>7620</xdr:rowOff>
    </xdr:from>
    <xdr:to>
      <xdr:col>47</xdr:col>
      <xdr:colOff>91440</xdr:colOff>
      <xdr:row>190</xdr:row>
      <xdr:rowOff>7620</xdr:rowOff>
    </xdr:to>
    <xdr:sp macro="" textlink="">
      <xdr:nvSpPr>
        <xdr:cNvPr id="678" name="Isosceles Triangle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7536180" y="194538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46</xdr:col>
      <xdr:colOff>156210</xdr:colOff>
      <xdr:row>191</xdr:row>
      <xdr:rowOff>99060</xdr:rowOff>
    </xdr:from>
    <xdr:to>
      <xdr:col>47</xdr:col>
      <xdr:colOff>38100</xdr:colOff>
      <xdr:row>192</xdr:row>
      <xdr:rowOff>30480</xdr:rowOff>
    </xdr:to>
    <xdr:cxnSp macro="">
      <xdr:nvCxnSpPr>
        <xdr:cNvPr id="679" name="Straight Connector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CxnSpPr/>
      </xdr:nvCxnSpPr>
      <xdr:spPr>
        <a:xfrm flipH="1">
          <a:off x="758571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3810</xdr:colOff>
      <xdr:row>190</xdr:row>
      <xdr:rowOff>118110</xdr:rowOff>
    </xdr:from>
    <xdr:to>
      <xdr:col>49</xdr:col>
      <xdr:colOff>3810</xdr:colOff>
      <xdr:row>192</xdr:row>
      <xdr:rowOff>68580</xdr:rowOff>
    </xdr:to>
    <xdr:cxnSp macro="">
      <xdr:nvCxnSpPr>
        <xdr:cNvPr id="680" name="Straight Connector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CxnSpPr/>
      </xdr:nvCxnSpPr>
      <xdr:spPr>
        <a:xfrm>
          <a:off x="8004810" y="1969389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160020</xdr:colOff>
      <xdr:row>191</xdr:row>
      <xdr:rowOff>99060</xdr:rowOff>
    </xdr:from>
    <xdr:to>
      <xdr:col>49</xdr:col>
      <xdr:colOff>41910</xdr:colOff>
      <xdr:row>192</xdr:row>
      <xdr:rowOff>30480</xdr:rowOff>
    </xdr:to>
    <xdr:cxnSp macro="">
      <xdr:nvCxnSpPr>
        <xdr:cNvPr id="681" name="Straight Connector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CxnSpPr/>
      </xdr:nvCxnSpPr>
      <xdr:spPr>
        <a:xfrm flipH="1">
          <a:off x="7970520" y="1980438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198</xdr:row>
      <xdr:rowOff>7620</xdr:rowOff>
    </xdr:from>
    <xdr:to>
      <xdr:col>5</xdr:col>
      <xdr:colOff>91440</xdr:colOff>
      <xdr:row>199</xdr:row>
      <xdr:rowOff>7620</xdr:rowOff>
    </xdr:to>
    <xdr:sp macro="" textlink="">
      <xdr:nvSpPr>
        <xdr:cNvPr id="682" name="Isosceles Triangle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868680" y="206273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198</xdr:row>
      <xdr:rowOff>7620</xdr:rowOff>
    </xdr:from>
    <xdr:to>
      <xdr:col>5</xdr:col>
      <xdr:colOff>91440</xdr:colOff>
      <xdr:row>199</xdr:row>
      <xdr:rowOff>7620</xdr:rowOff>
    </xdr:to>
    <xdr:sp macro="" textlink="">
      <xdr:nvSpPr>
        <xdr:cNvPr id="683" name="Isosceles Triangle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868680" y="206273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198</xdr:row>
      <xdr:rowOff>7620</xdr:rowOff>
    </xdr:from>
    <xdr:to>
      <xdr:col>5</xdr:col>
      <xdr:colOff>91440</xdr:colOff>
      <xdr:row>199</xdr:row>
      <xdr:rowOff>7620</xdr:rowOff>
    </xdr:to>
    <xdr:sp macro="" textlink="">
      <xdr:nvSpPr>
        <xdr:cNvPr id="684" name="Isosceles Triangle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868680" y="206273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198</xdr:row>
      <xdr:rowOff>7620</xdr:rowOff>
    </xdr:from>
    <xdr:to>
      <xdr:col>5</xdr:col>
      <xdr:colOff>91440</xdr:colOff>
      <xdr:row>199</xdr:row>
      <xdr:rowOff>7620</xdr:rowOff>
    </xdr:to>
    <xdr:sp macro="" textlink="">
      <xdr:nvSpPr>
        <xdr:cNvPr id="685" name="Isosceles Triangle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868680" y="206273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198</xdr:row>
      <xdr:rowOff>7620</xdr:rowOff>
    </xdr:from>
    <xdr:to>
      <xdr:col>5</xdr:col>
      <xdr:colOff>91440</xdr:colOff>
      <xdr:row>199</xdr:row>
      <xdr:rowOff>7620</xdr:rowOff>
    </xdr:to>
    <xdr:sp macro="" textlink="">
      <xdr:nvSpPr>
        <xdr:cNvPr id="686" name="Isosceles Triangle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868680" y="206273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106680</xdr:colOff>
      <xdr:row>198</xdr:row>
      <xdr:rowOff>7620</xdr:rowOff>
    </xdr:from>
    <xdr:to>
      <xdr:col>5</xdr:col>
      <xdr:colOff>91440</xdr:colOff>
      <xdr:row>199</xdr:row>
      <xdr:rowOff>7620</xdr:rowOff>
    </xdr:to>
    <xdr:sp macro="" textlink="">
      <xdr:nvSpPr>
        <xdr:cNvPr id="687" name="Isosceles Triangle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868680" y="206273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7</xdr:col>
      <xdr:colOff>0</xdr:colOff>
      <xdr:row>199</xdr:row>
      <xdr:rowOff>80010</xdr:rowOff>
    </xdr:from>
    <xdr:to>
      <xdr:col>9</xdr:col>
      <xdr:colOff>106680</xdr:colOff>
      <xdr:row>200</xdr:row>
      <xdr:rowOff>45720</xdr:rowOff>
    </xdr:to>
    <xdr:cxnSp macro="">
      <xdr:nvCxnSpPr>
        <xdr:cNvPr id="688" name="Straight Arrow Connector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CxnSpPr/>
      </xdr:nvCxnSpPr>
      <xdr:spPr>
        <a:xfrm>
          <a:off x="1333500" y="27390090"/>
          <a:ext cx="487680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15240</xdr:colOff>
      <xdr:row>199</xdr:row>
      <xdr:rowOff>83820</xdr:rowOff>
    </xdr:from>
    <xdr:to>
      <xdr:col>44</xdr:col>
      <xdr:colOff>182880</xdr:colOff>
      <xdr:row>200</xdr:row>
      <xdr:rowOff>57150</xdr:rowOff>
    </xdr:to>
    <xdr:cxnSp macro="">
      <xdr:nvCxnSpPr>
        <xdr:cNvPr id="689" name="Straight Arrow Connector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CxnSpPr/>
      </xdr:nvCxnSpPr>
      <xdr:spPr>
        <a:xfrm flipH="1">
          <a:off x="8016240" y="27393900"/>
          <a:ext cx="548640" cy="1028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213</xdr:row>
      <xdr:rowOff>11430</xdr:rowOff>
    </xdr:from>
    <xdr:to>
      <xdr:col>49</xdr:col>
      <xdr:colOff>0</xdr:colOff>
      <xdr:row>230</xdr:row>
      <xdr:rowOff>60960</xdr:rowOff>
    </xdr:to>
    <xdr:grpSp>
      <xdr:nvGrpSpPr>
        <xdr:cNvPr id="166" name="Group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GrpSpPr/>
      </xdr:nvGrpSpPr>
      <xdr:grpSpPr>
        <a:xfrm>
          <a:off x="542925" y="31834455"/>
          <a:ext cx="8324850" cy="2468880"/>
          <a:chOff x="571500" y="29135070"/>
          <a:chExt cx="8763000" cy="2259330"/>
        </a:xfrm>
      </xdr:grpSpPr>
      <xdr:cxnSp macro="">
        <xdr:nvCxnSpPr>
          <xdr:cNvPr id="449" name="Straight Connector 448">
            <a:extLst>
              <a:ext uri="{FF2B5EF4-FFF2-40B4-BE49-F238E27FC236}">
                <a16:creationId xmlns:a16="http://schemas.microsoft.com/office/drawing/2014/main" id="{00000000-0008-0000-0000-0000C1010000}"/>
              </a:ext>
            </a:extLst>
          </xdr:cNvPr>
          <xdr:cNvCxnSpPr/>
        </xdr:nvCxnSpPr>
        <xdr:spPr>
          <a:xfrm flipV="1">
            <a:off x="960120" y="30297120"/>
            <a:ext cx="0" cy="6553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Connector 449">
            <a:extLst>
              <a:ext uri="{FF2B5EF4-FFF2-40B4-BE49-F238E27FC236}">
                <a16:creationId xmlns:a16="http://schemas.microsoft.com/office/drawing/2014/main" id="{00000000-0008-0000-0000-0000C2010000}"/>
              </a:ext>
            </a:extLst>
          </xdr:cNvPr>
          <xdr:cNvCxnSpPr/>
        </xdr:nvCxnSpPr>
        <xdr:spPr>
          <a:xfrm>
            <a:off x="952500" y="3028950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Connector 450">
            <a:extLst>
              <a:ext uri="{FF2B5EF4-FFF2-40B4-BE49-F238E27FC236}">
                <a16:creationId xmlns:a16="http://schemas.microsoft.com/office/drawing/2014/main" id="{00000000-0008-0000-0000-0000C3010000}"/>
              </a:ext>
            </a:extLst>
          </xdr:cNvPr>
          <xdr:cNvCxnSpPr/>
        </xdr:nvCxnSpPr>
        <xdr:spPr>
          <a:xfrm flipV="1">
            <a:off x="2286000" y="3028950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Connector 451">
            <a:extLst>
              <a:ext uri="{FF2B5EF4-FFF2-40B4-BE49-F238E27FC236}">
                <a16:creationId xmlns:a16="http://schemas.microsoft.com/office/drawing/2014/main" id="{00000000-0008-0000-0000-0000C4010000}"/>
              </a:ext>
            </a:extLst>
          </xdr:cNvPr>
          <xdr:cNvCxnSpPr/>
        </xdr:nvCxnSpPr>
        <xdr:spPr>
          <a:xfrm>
            <a:off x="2278380" y="3028188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Connector 452">
            <a:extLst>
              <a:ext uri="{FF2B5EF4-FFF2-40B4-BE49-F238E27FC236}">
                <a16:creationId xmlns:a16="http://schemas.microsoft.com/office/drawing/2014/main" id="{00000000-0008-0000-0000-0000C5010000}"/>
              </a:ext>
            </a:extLst>
          </xdr:cNvPr>
          <xdr:cNvCxnSpPr/>
        </xdr:nvCxnSpPr>
        <xdr:spPr>
          <a:xfrm flipV="1">
            <a:off x="3611880" y="30293310"/>
            <a:ext cx="0" cy="7810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Connector 453">
            <a:extLst>
              <a:ext uri="{FF2B5EF4-FFF2-40B4-BE49-F238E27FC236}">
                <a16:creationId xmlns:a16="http://schemas.microsoft.com/office/drawing/2014/main" id="{00000000-0008-0000-0000-0000C6010000}"/>
              </a:ext>
            </a:extLst>
          </xdr:cNvPr>
          <xdr:cNvCxnSpPr/>
        </xdr:nvCxnSpPr>
        <xdr:spPr>
          <a:xfrm flipV="1">
            <a:off x="1626870" y="3030093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Connector 454">
            <a:extLst>
              <a:ext uri="{FF2B5EF4-FFF2-40B4-BE49-F238E27FC236}">
                <a16:creationId xmlns:a16="http://schemas.microsoft.com/office/drawing/2014/main" id="{00000000-0008-0000-0000-0000C7010000}"/>
              </a:ext>
            </a:extLst>
          </xdr:cNvPr>
          <xdr:cNvCxnSpPr/>
        </xdr:nvCxnSpPr>
        <xdr:spPr>
          <a:xfrm flipV="1">
            <a:off x="2967990" y="3029712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Connector 457">
            <a:extLst>
              <a:ext uri="{FF2B5EF4-FFF2-40B4-BE49-F238E27FC236}">
                <a16:creationId xmlns:a16="http://schemas.microsoft.com/office/drawing/2014/main" id="{00000000-0008-0000-0000-0000CA010000}"/>
              </a:ext>
            </a:extLst>
          </xdr:cNvPr>
          <xdr:cNvCxnSpPr/>
        </xdr:nvCxnSpPr>
        <xdr:spPr>
          <a:xfrm>
            <a:off x="956310" y="3120771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Connector 458">
            <a:extLst>
              <a:ext uri="{FF2B5EF4-FFF2-40B4-BE49-F238E27FC236}">
                <a16:creationId xmlns:a16="http://schemas.microsoft.com/office/drawing/2014/main" id="{00000000-0008-0000-0000-0000CB010000}"/>
              </a:ext>
            </a:extLst>
          </xdr:cNvPr>
          <xdr:cNvCxnSpPr/>
        </xdr:nvCxnSpPr>
        <xdr:spPr>
          <a:xfrm>
            <a:off x="902970" y="3133344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Connector 459">
            <a:extLst>
              <a:ext uri="{FF2B5EF4-FFF2-40B4-BE49-F238E27FC236}">
                <a16:creationId xmlns:a16="http://schemas.microsoft.com/office/drawing/2014/main" id="{00000000-0008-0000-0000-0000CC010000}"/>
              </a:ext>
            </a:extLst>
          </xdr:cNvPr>
          <xdr:cNvCxnSpPr/>
        </xdr:nvCxnSpPr>
        <xdr:spPr>
          <a:xfrm flipH="1">
            <a:off x="922020" y="313029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Straight Connector 460">
            <a:extLst>
              <a:ext uri="{FF2B5EF4-FFF2-40B4-BE49-F238E27FC236}">
                <a16:creationId xmlns:a16="http://schemas.microsoft.com/office/drawing/2014/main" id="{00000000-0008-0000-0000-0000CD010000}"/>
              </a:ext>
            </a:extLst>
          </xdr:cNvPr>
          <xdr:cNvCxnSpPr/>
        </xdr:nvCxnSpPr>
        <xdr:spPr>
          <a:xfrm>
            <a:off x="1623060" y="3120390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Straight Connector 461">
            <a:extLst>
              <a:ext uri="{FF2B5EF4-FFF2-40B4-BE49-F238E27FC236}">
                <a16:creationId xmlns:a16="http://schemas.microsoft.com/office/drawing/2014/main" id="{00000000-0008-0000-0000-0000CE010000}"/>
              </a:ext>
            </a:extLst>
          </xdr:cNvPr>
          <xdr:cNvCxnSpPr/>
        </xdr:nvCxnSpPr>
        <xdr:spPr>
          <a:xfrm flipH="1">
            <a:off x="1588770" y="313067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Connector 462">
            <a:extLst>
              <a:ext uri="{FF2B5EF4-FFF2-40B4-BE49-F238E27FC236}">
                <a16:creationId xmlns:a16="http://schemas.microsoft.com/office/drawing/2014/main" id="{00000000-0008-0000-0000-0000CF010000}"/>
              </a:ext>
            </a:extLst>
          </xdr:cNvPr>
          <xdr:cNvCxnSpPr/>
        </xdr:nvCxnSpPr>
        <xdr:spPr>
          <a:xfrm>
            <a:off x="2236470" y="313334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Connector 463">
            <a:extLst>
              <a:ext uri="{FF2B5EF4-FFF2-40B4-BE49-F238E27FC236}">
                <a16:creationId xmlns:a16="http://schemas.microsoft.com/office/drawing/2014/main" id="{00000000-0008-0000-0000-0000D0010000}"/>
              </a:ext>
            </a:extLst>
          </xdr:cNvPr>
          <xdr:cNvCxnSpPr/>
        </xdr:nvCxnSpPr>
        <xdr:spPr>
          <a:xfrm flipH="1">
            <a:off x="2255520" y="313029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Straight Connector 464">
            <a:extLst>
              <a:ext uri="{FF2B5EF4-FFF2-40B4-BE49-F238E27FC236}">
                <a16:creationId xmlns:a16="http://schemas.microsoft.com/office/drawing/2014/main" id="{00000000-0008-0000-0000-0000D1010000}"/>
              </a:ext>
            </a:extLst>
          </xdr:cNvPr>
          <xdr:cNvCxnSpPr/>
        </xdr:nvCxnSpPr>
        <xdr:spPr>
          <a:xfrm flipH="1">
            <a:off x="2922270" y="313067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Straight Connector 465">
            <a:extLst>
              <a:ext uri="{FF2B5EF4-FFF2-40B4-BE49-F238E27FC236}">
                <a16:creationId xmlns:a16="http://schemas.microsoft.com/office/drawing/2014/main" id="{00000000-0008-0000-0000-0000D2010000}"/>
              </a:ext>
            </a:extLst>
          </xdr:cNvPr>
          <xdr:cNvCxnSpPr/>
        </xdr:nvCxnSpPr>
        <xdr:spPr>
          <a:xfrm>
            <a:off x="2286000" y="312115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Straight Connector 466">
            <a:extLst>
              <a:ext uri="{FF2B5EF4-FFF2-40B4-BE49-F238E27FC236}">
                <a16:creationId xmlns:a16="http://schemas.microsoft.com/office/drawing/2014/main" id="{00000000-0008-0000-0000-0000D3010000}"/>
              </a:ext>
            </a:extLst>
          </xdr:cNvPr>
          <xdr:cNvCxnSpPr/>
        </xdr:nvCxnSpPr>
        <xdr:spPr>
          <a:xfrm>
            <a:off x="2956560" y="312039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00000000-0008-0000-0000-0000D4010000}"/>
              </a:ext>
            </a:extLst>
          </xdr:cNvPr>
          <xdr:cNvCxnSpPr/>
        </xdr:nvCxnSpPr>
        <xdr:spPr>
          <a:xfrm>
            <a:off x="3615690" y="3028950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00000000-0008-0000-0000-0000D5010000}"/>
              </a:ext>
            </a:extLst>
          </xdr:cNvPr>
          <xdr:cNvCxnSpPr/>
        </xdr:nvCxnSpPr>
        <xdr:spPr>
          <a:xfrm flipV="1">
            <a:off x="4949190" y="3028950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Connector 469">
            <a:extLst>
              <a:ext uri="{FF2B5EF4-FFF2-40B4-BE49-F238E27FC236}">
                <a16:creationId xmlns:a16="http://schemas.microsoft.com/office/drawing/2014/main" id="{00000000-0008-0000-0000-0000D6010000}"/>
              </a:ext>
            </a:extLst>
          </xdr:cNvPr>
          <xdr:cNvCxnSpPr/>
        </xdr:nvCxnSpPr>
        <xdr:spPr>
          <a:xfrm flipV="1">
            <a:off x="4305300" y="303047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1" name="Freeform 470">
            <a:extLst>
              <a:ext uri="{FF2B5EF4-FFF2-40B4-BE49-F238E27FC236}">
                <a16:creationId xmlns:a16="http://schemas.microsoft.com/office/drawing/2014/main" id="{00000000-0008-0000-0000-0000D7010000}"/>
              </a:ext>
            </a:extLst>
          </xdr:cNvPr>
          <xdr:cNvSpPr/>
        </xdr:nvSpPr>
        <xdr:spPr>
          <a:xfrm>
            <a:off x="2293620" y="2950845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72" name="Freeform 471">
            <a:extLst>
              <a:ext uri="{FF2B5EF4-FFF2-40B4-BE49-F238E27FC236}">
                <a16:creationId xmlns:a16="http://schemas.microsoft.com/office/drawing/2014/main" id="{00000000-0008-0000-0000-0000D8010000}"/>
              </a:ext>
            </a:extLst>
          </xdr:cNvPr>
          <xdr:cNvSpPr/>
        </xdr:nvSpPr>
        <xdr:spPr>
          <a:xfrm>
            <a:off x="3619500" y="2951988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73" name="Straight Connector 472">
            <a:extLst>
              <a:ext uri="{FF2B5EF4-FFF2-40B4-BE49-F238E27FC236}">
                <a16:creationId xmlns:a16="http://schemas.microsoft.com/office/drawing/2014/main" id="{00000000-0008-0000-0000-0000D9010000}"/>
              </a:ext>
            </a:extLst>
          </xdr:cNvPr>
          <xdr:cNvCxnSpPr/>
        </xdr:nvCxnSpPr>
        <xdr:spPr>
          <a:xfrm>
            <a:off x="4949190" y="3028569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Connector 473">
            <a:extLst>
              <a:ext uri="{FF2B5EF4-FFF2-40B4-BE49-F238E27FC236}">
                <a16:creationId xmlns:a16="http://schemas.microsoft.com/office/drawing/2014/main" id="{00000000-0008-0000-0000-0000DA010000}"/>
              </a:ext>
            </a:extLst>
          </xdr:cNvPr>
          <xdr:cNvCxnSpPr/>
        </xdr:nvCxnSpPr>
        <xdr:spPr>
          <a:xfrm flipV="1">
            <a:off x="6282690" y="3028569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00000000-0008-0000-0000-0000DB010000}"/>
              </a:ext>
            </a:extLst>
          </xdr:cNvPr>
          <xdr:cNvCxnSpPr/>
        </xdr:nvCxnSpPr>
        <xdr:spPr>
          <a:xfrm flipV="1">
            <a:off x="5638800" y="3030093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00000000-0008-0000-0000-0000DC010000}"/>
              </a:ext>
            </a:extLst>
          </xdr:cNvPr>
          <xdr:cNvCxnSpPr/>
        </xdr:nvCxnSpPr>
        <xdr:spPr>
          <a:xfrm>
            <a:off x="3569970" y="313334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Connector 476">
            <a:extLst>
              <a:ext uri="{FF2B5EF4-FFF2-40B4-BE49-F238E27FC236}">
                <a16:creationId xmlns:a16="http://schemas.microsoft.com/office/drawing/2014/main" id="{00000000-0008-0000-0000-0000DD010000}"/>
              </a:ext>
            </a:extLst>
          </xdr:cNvPr>
          <xdr:cNvCxnSpPr/>
        </xdr:nvCxnSpPr>
        <xdr:spPr>
          <a:xfrm flipH="1">
            <a:off x="3589020" y="313029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Connector 477">
            <a:extLst>
              <a:ext uri="{FF2B5EF4-FFF2-40B4-BE49-F238E27FC236}">
                <a16:creationId xmlns:a16="http://schemas.microsoft.com/office/drawing/2014/main" id="{00000000-0008-0000-0000-0000DE010000}"/>
              </a:ext>
            </a:extLst>
          </xdr:cNvPr>
          <xdr:cNvCxnSpPr/>
        </xdr:nvCxnSpPr>
        <xdr:spPr>
          <a:xfrm flipH="1">
            <a:off x="4255770" y="313067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9" name="Straight Connector 478">
            <a:extLst>
              <a:ext uri="{FF2B5EF4-FFF2-40B4-BE49-F238E27FC236}">
                <a16:creationId xmlns:a16="http://schemas.microsoft.com/office/drawing/2014/main" id="{00000000-0008-0000-0000-0000DF010000}"/>
              </a:ext>
            </a:extLst>
          </xdr:cNvPr>
          <xdr:cNvCxnSpPr/>
        </xdr:nvCxnSpPr>
        <xdr:spPr>
          <a:xfrm>
            <a:off x="3619500" y="312115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Straight Connector 479">
            <a:extLst>
              <a:ext uri="{FF2B5EF4-FFF2-40B4-BE49-F238E27FC236}">
                <a16:creationId xmlns:a16="http://schemas.microsoft.com/office/drawing/2014/main" id="{00000000-0008-0000-0000-0000E0010000}"/>
              </a:ext>
            </a:extLst>
          </xdr:cNvPr>
          <xdr:cNvCxnSpPr/>
        </xdr:nvCxnSpPr>
        <xdr:spPr>
          <a:xfrm>
            <a:off x="4290060" y="312039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1" name="Straight Connector 480">
            <a:extLst>
              <a:ext uri="{FF2B5EF4-FFF2-40B4-BE49-F238E27FC236}">
                <a16:creationId xmlns:a16="http://schemas.microsoft.com/office/drawing/2014/main" id="{00000000-0008-0000-0000-0000E1010000}"/>
              </a:ext>
            </a:extLst>
          </xdr:cNvPr>
          <xdr:cNvCxnSpPr/>
        </xdr:nvCxnSpPr>
        <xdr:spPr>
          <a:xfrm>
            <a:off x="4903470" y="313334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2" name="Straight Connector 481">
            <a:extLst>
              <a:ext uri="{FF2B5EF4-FFF2-40B4-BE49-F238E27FC236}">
                <a16:creationId xmlns:a16="http://schemas.microsoft.com/office/drawing/2014/main" id="{00000000-0008-0000-0000-0000E2010000}"/>
              </a:ext>
            </a:extLst>
          </xdr:cNvPr>
          <xdr:cNvCxnSpPr/>
        </xdr:nvCxnSpPr>
        <xdr:spPr>
          <a:xfrm flipH="1">
            <a:off x="4922520" y="313029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3" name="Straight Connector 482">
            <a:extLst>
              <a:ext uri="{FF2B5EF4-FFF2-40B4-BE49-F238E27FC236}">
                <a16:creationId xmlns:a16="http://schemas.microsoft.com/office/drawing/2014/main" id="{00000000-0008-0000-0000-0000E3010000}"/>
              </a:ext>
            </a:extLst>
          </xdr:cNvPr>
          <xdr:cNvCxnSpPr/>
        </xdr:nvCxnSpPr>
        <xdr:spPr>
          <a:xfrm flipH="1">
            <a:off x="5589270" y="313067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Straight Connector 483">
            <a:extLst>
              <a:ext uri="{FF2B5EF4-FFF2-40B4-BE49-F238E27FC236}">
                <a16:creationId xmlns:a16="http://schemas.microsoft.com/office/drawing/2014/main" id="{00000000-0008-0000-0000-0000E4010000}"/>
              </a:ext>
            </a:extLst>
          </xdr:cNvPr>
          <xdr:cNvCxnSpPr/>
        </xdr:nvCxnSpPr>
        <xdr:spPr>
          <a:xfrm>
            <a:off x="4953000" y="312115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5" name="Straight Connector 484">
            <a:extLst>
              <a:ext uri="{FF2B5EF4-FFF2-40B4-BE49-F238E27FC236}">
                <a16:creationId xmlns:a16="http://schemas.microsoft.com/office/drawing/2014/main" id="{00000000-0008-0000-0000-0000E5010000}"/>
              </a:ext>
            </a:extLst>
          </xdr:cNvPr>
          <xdr:cNvCxnSpPr/>
        </xdr:nvCxnSpPr>
        <xdr:spPr>
          <a:xfrm>
            <a:off x="5623560" y="312039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Straight Connector 485">
            <a:extLst>
              <a:ext uri="{FF2B5EF4-FFF2-40B4-BE49-F238E27FC236}">
                <a16:creationId xmlns:a16="http://schemas.microsoft.com/office/drawing/2014/main" id="{00000000-0008-0000-0000-0000E6010000}"/>
              </a:ext>
            </a:extLst>
          </xdr:cNvPr>
          <xdr:cNvCxnSpPr/>
        </xdr:nvCxnSpPr>
        <xdr:spPr>
          <a:xfrm flipV="1">
            <a:off x="1626870" y="299046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Straight Connector 486">
            <a:extLst>
              <a:ext uri="{FF2B5EF4-FFF2-40B4-BE49-F238E27FC236}">
                <a16:creationId xmlns:a16="http://schemas.microsoft.com/office/drawing/2014/main" id="{00000000-0008-0000-0000-0000E7010000}"/>
              </a:ext>
            </a:extLst>
          </xdr:cNvPr>
          <xdr:cNvCxnSpPr/>
        </xdr:nvCxnSpPr>
        <xdr:spPr>
          <a:xfrm flipV="1">
            <a:off x="2964180" y="2990088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8" name="Straight Connector 487">
            <a:extLst>
              <a:ext uri="{FF2B5EF4-FFF2-40B4-BE49-F238E27FC236}">
                <a16:creationId xmlns:a16="http://schemas.microsoft.com/office/drawing/2014/main" id="{00000000-0008-0000-0000-0000E8010000}"/>
              </a:ext>
            </a:extLst>
          </xdr:cNvPr>
          <xdr:cNvCxnSpPr/>
        </xdr:nvCxnSpPr>
        <xdr:spPr>
          <a:xfrm flipV="1">
            <a:off x="4305300" y="299046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" name="Straight Connector 488">
            <a:extLst>
              <a:ext uri="{FF2B5EF4-FFF2-40B4-BE49-F238E27FC236}">
                <a16:creationId xmlns:a16="http://schemas.microsoft.com/office/drawing/2014/main" id="{00000000-0008-0000-0000-0000E9010000}"/>
              </a:ext>
            </a:extLst>
          </xdr:cNvPr>
          <xdr:cNvCxnSpPr/>
        </xdr:nvCxnSpPr>
        <xdr:spPr>
          <a:xfrm flipV="1">
            <a:off x="5642610" y="2989707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Straight Connector 489">
            <a:extLst>
              <a:ext uri="{FF2B5EF4-FFF2-40B4-BE49-F238E27FC236}">
                <a16:creationId xmlns:a16="http://schemas.microsoft.com/office/drawing/2014/main" id="{00000000-0008-0000-0000-0000EA010000}"/>
              </a:ext>
            </a:extLst>
          </xdr:cNvPr>
          <xdr:cNvCxnSpPr/>
        </xdr:nvCxnSpPr>
        <xdr:spPr>
          <a:xfrm>
            <a:off x="6286500" y="3029331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Straight Connector 490">
            <a:extLst>
              <a:ext uri="{FF2B5EF4-FFF2-40B4-BE49-F238E27FC236}">
                <a16:creationId xmlns:a16="http://schemas.microsoft.com/office/drawing/2014/main" id="{00000000-0008-0000-0000-0000EB010000}"/>
              </a:ext>
            </a:extLst>
          </xdr:cNvPr>
          <xdr:cNvCxnSpPr/>
        </xdr:nvCxnSpPr>
        <xdr:spPr>
          <a:xfrm flipV="1">
            <a:off x="7620000" y="30289500"/>
            <a:ext cx="0" cy="7962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Straight Connector 491">
            <a:extLst>
              <a:ext uri="{FF2B5EF4-FFF2-40B4-BE49-F238E27FC236}">
                <a16:creationId xmlns:a16="http://schemas.microsoft.com/office/drawing/2014/main" id="{00000000-0008-0000-0000-0000EC010000}"/>
              </a:ext>
            </a:extLst>
          </xdr:cNvPr>
          <xdr:cNvCxnSpPr/>
        </xdr:nvCxnSpPr>
        <xdr:spPr>
          <a:xfrm flipV="1">
            <a:off x="6976110" y="3030855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Straight Connector 492">
            <a:extLst>
              <a:ext uri="{FF2B5EF4-FFF2-40B4-BE49-F238E27FC236}">
                <a16:creationId xmlns:a16="http://schemas.microsoft.com/office/drawing/2014/main" id="{00000000-0008-0000-0000-0000ED010000}"/>
              </a:ext>
            </a:extLst>
          </xdr:cNvPr>
          <xdr:cNvCxnSpPr/>
        </xdr:nvCxnSpPr>
        <xdr:spPr>
          <a:xfrm flipV="1">
            <a:off x="6979920" y="299046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4" name="Freeform 493">
            <a:extLst>
              <a:ext uri="{FF2B5EF4-FFF2-40B4-BE49-F238E27FC236}">
                <a16:creationId xmlns:a16="http://schemas.microsoft.com/office/drawing/2014/main" id="{00000000-0008-0000-0000-0000EE010000}"/>
              </a:ext>
            </a:extLst>
          </xdr:cNvPr>
          <xdr:cNvSpPr/>
        </xdr:nvSpPr>
        <xdr:spPr>
          <a:xfrm>
            <a:off x="4953000" y="2951988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96" name="Freeform 495">
            <a:extLst>
              <a:ext uri="{FF2B5EF4-FFF2-40B4-BE49-F238E27FC236}">
                <a16:creationId xmlns:a16="http://schemas.microsoft.com/office/drawing/2014/main" id="{00000000-0008-0000-0000-0000F0010000}"/>
              </a:ext>
            </a:extLst>
          </xdr:cNvPr>
          <xdr:cNvSpPr/>
        </xdr:nvSpPr>
        <xdr:spPr>
          <a:xfrm>
            <a:off x="6286500" y="2951226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97" name="Straight Connector 496">
            <a:extLst>
              <a:ext uri="{FF2B5EF4-FFF2-40B4-BE49-F238E27FC236}">
                <a16:creationId xmlns:a16="http://schemas.microsoft.com/office/drawing/2014/main" id="{00000000-0008-0000-0000-0000F1010000}"/>
              </a:ext>
            </a:extLst>
          </xdr:cNvPr>
          <xdr:cNvCxnSpPr/>
        </xdr:nvCxnSpPr>
        <xdr:spPr>
          <a:xfrm>
            <a:off x="7616190" y="3028950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8" name="Straight Connector 497">
            <a:extLst>
              <a:ext uri="{FF2B5EF4-FFF2-40B4-BE49-F238E27FC236}">
                <a16:creationId xmlns:a16="http://schemas.microsoft.com/office/drawing/2014/main" id="{00000000-0008-0000-0000-0000F2010000}"/>
              </a:ext>
            </a:extLst>
          </xdr:cNvPr>
          <xdr:cNvCxnSpPr/>
        </xdr:nvCxnSpPr>
        <xdr:spPr>
          <a:xfrm flipV="1">
            <a:off x="8949690" y="30419040"/>
            <a:ext cx="0" cy="66294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9" name="Straight Connector 498">
            <a:extLst>
              <a:ext uri="{FF2B5EF4-FFF2-40B4-BE49-F238E27FC236}">
                <a16:creationId xmlns:a16="http://schemas.microsoft.com/office/drawing/2014/main" id="{00000000-0008-0000-0000-0000F3010000}"/>
              </a:ext>
            </a:extLst>
          </xdr:cNvPr>
          <xdr:cNvCxnSpPr/>
        </xdr:nvCxnSpPr>
        <xdr:spPr>
          <a:xfrm flipV="1">
            <a:off x="8305800" y="303047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Straight Connector 499">
            <a:extLst>
              <a:ext uri="{FF2B5EF4-FFF2-40B4-BE49-F238E27FC236}">
                <a16:creationId xmlns:a16="http://schemas.microsoft.com/office/drawing/2014/main" id="{00000000-0008-0000-0000-0000F4010000}"/>
              </a:ext>
            </a:extLst>
          </xdr:cNvPr>
          <xdr:cNvCxnSpPr/>
        </xdr:nvCxnSpPr>
        <xdr:spPr>
          <a:xfrm flipV="1">
            <a:off x="8309610" y="2989707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Straight Connector 500">
            <a:extLst>
              <a:ext uri="{FF2B5EF4-FFF2-40B4-BE49-F238E27FC236}">
                <a16:creationId xmlns:a16="http://schemas.microsoft.com/office/drawing/2014/main" id="{00000000-0008-0000-0000-0000F5010000}"/>
              </a:ext>
            </a:extLst>
          </xdr:cNvPr>
          <xdr:cNvCxnSpPr/>
        </xdr:nvCxnSpPr>
        <xdr:spPr>
          <a:xfrm>
            <a:off x="6236970" y="313334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Straight Connector 501">
            <a:extLst>
              <a:ext uri="{FF2B5EF4-FFF2-40B4-BE49-F238E27FC236}">
                <a16:creationId xmlns:a16="http://schemas.microsoft.com/office/drawing/2014/main" id="{00000000-0008-0000-0000-0000F6010000}"/>
              </a:ext>
            </a:extLst>
          </xdr:cNvPr>
          <xdr:cNvCxnSpPr/>
        </xdr:nvCxnSpPr>
        <xdr:spPr>
          <a:xfrm flipH="1">
            <a:off x="6256020" y="313029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" name="Straight Connector 502">
            <a:extLst>
              <a:ext uri="{FF2B5EF4-FFF2-40B4-BE49-F238E27FC236}">
                <a16:creationId xmlns:a16="http://schemas.microsoft.com/office/drawing/2014/main" id="{00000000-0008-0000-0000-0000F7010000}"/>
              </a:ext>
            </a:extLst>
          </xdr:cNvPr>
          <xdr:cNvCxnSpPr/>
        </xdr:nvCxnSpPr>
        <xdr:spPr>
          <a:xfrm flipH="1">
            <a:off x="6922770" y="313067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00000000-0008-0000-0000-0000F8010000}"/>
              </a:ext>
            </a:extLst>
          </xdr:cNvPr>
          <xdr:cNvCxnSpPr/>
        </xdr:nvCxnSpPr>
        <xdr:spPr>
          <a:xfrm>
            <a:off x="6286500" y="312115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" name="Straight Connector 504">
            <a:extLst>
              <a:ext uri="{FF2B5EF4-FFF2-40B4-BE49-F238E27FC236}">
                <a16:creationId xmlns:a16="http://schemas.microsoft.com/office/drawing/2014/main" id="{00000000-0008-0000-0000-0000F9010000}"/>
              </a:ext>
            </a:extLst>
          </xdr:cNvPr>
          <xdr:cNvCxnSpPr/>
        </xdr:nvCxnSpPr>
        <xdr:spPr>
          <a:xfrm>
            <a:off x="6957060" y="312039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" name="Straight Connector 505">
            <a:extLst>
              <a:ext uri="{FF2B5EF4-FFF2-40B4-BE49-F238E27FC236}">
                <a16:creationId xmlns:a16="http://schemas.microsoft.com/office/drawing/2014/main" id="{00000000-0008-0000-0000-0000FA010000}"/>
              </a:ext>
            </a:extLst>
          </xdr:cNvPr>
          <xdr:cNvCxnSpPr/>
        </xdr:nvCxnSpPr>
        <xdr:spPr>
          <a:xfrm>
            <a:off x="7570470" y="313334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" name="Straight Connector 506">
            <a:extLst>
              <a:ext uri="{FF2B5EF4-FFF2-40B4-BE49-F238E27FC236}">
                <a16:creationId xmlns:a16="http://schemas.microsoft.com/office/drawing/2014/main" id="{00000000-0008-0000-0000-0000FB010000}"/>
              </a:ext>
            </a:extLst>
          </xdr:cNvPr>
          <xdr:cNvCxnSpPr/>
        </xdr:nvCxnSpPr>
        <xdr:spPr>
          <a:xfrm flipH="1">
            <a:off x="7589520" y="313029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00000000-0008-0000-0000-0000FC010000}"/>
              </a:ext>
            </a:extLst>
          </xdr:cNvPr>
          <xdr:cNvCxnSpPr/>
        </xdr:nvCxnSpPr>
        <xdr:spPr>
          <a:xfrm flipH="1">
            <a:off x="8256270" y="313067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" name="Straight Connector 508">
            <a:extLst>
              <a:ext uri="{FF2B5EF4-FFF2-40B4-BE49-F238E27FC236}">
                <a16:creationId xmlns:a16="http://schemas.microsoft.com/office/drawing/2014/main" id="{00000000-0008-0000-0000-0000FD010000}"/>
              </a:ext>
            </a:extLst>
          </xdr:cNvPr>
          <xdr:cNvCxnSpPr/>
        </xdr:nvCxnSpPr>
        <xdr:spPr>
          <a:xfrm>
            <a:off x="7620000" y="312115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" name="Straight Connector 509">
            <a:extLst>
              <a:ext uri="{FF2B5EF4-FFF2-40B4-BE49-F238E27FC236}">
                <a16:creationId xmlns:a16="http://schemas.microsoft.com/office/drawing/2014/main" id="{00000000-0008-0000-0000-0000FE010000}"/>
              </a:ext>
            </a:extLst>
          </xdr:cNvPr>
          <xdr:cNvCxnSpPr/>
        </xdr:nvCxnSpPr>
        <xdr:spPr>
          <a:xfrm>
            <a:off x="8290560" y="312039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Straight Connector 550">
            <a:extLst>
              <a:ext uri="{FF2B5EF4-FFF2-40B4-BE49-F238E27FC236}">
                <a16:creationId xmlns:a16="http://schemas.microsoft.com/office/drawing/2014/main" id="{00000000-0008-0000-0000-000027020000}"/>
              </a:ext>
            </a:extLst>
          </xdr:cNvPr>
          <xdr:cNvCxnSpPr/>
        </xdr:nvCxnSpPr>
        <xdr:spPr>
          <a:xfrm>
            <a:off x="9330690" y="29154120"/>
            <a:ext cx="0" cy="70485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Connector 552">
            <a:extLst>
              <a:ext uri="{FF2B5EF4-FFF2-40B4-BE49-F238E27FC236}">
                <a16:creationId xmlns:a16="http://schemas.microsoft.com/office/drawing/2014/main" id="{00000000-0008-0000-0000-000029020000}"/>
              </a:ext>
            </a:extLst>
          </xdr:cNvPr>
          <xdr:cNvCxnSpPr/>
        </xdr:nvCxnSpPr>
        <xdr:spPr>
          <a:xfrm>
            <a:off x="7623810" y="29146500"/>
            <a:ext cx="0" cy="2514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Connector 554">
            <a:extLst>
              <a:ext uri="{FF2B5EF4-FFF2-40B4-BE49-F238E27FC236}">
                <a16:creationId xmlns:a16="http://schemas.microsoft.com/office/drawing/2014/main" id="{00000000-0008-0000-0000-00002B020000}"/>
              </a:ext>
            </a:extLst>
          </xdr:cNvPr>
          <xdr:cNvCxnSpPr/>
        </xdr:nvCxnSpPr>
        <xdr:spPr>
          <a:xfrm>
            <a:off x="6286500" y="29142690"/>
            <a:ext cx="0" cy="2514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Connector 556">
            <a:extLst>
              <a:ext uri="{FF2B5EF4-FFF2-40B4-BE49-F238E27FC236}">
                <a16:creationId xmlns:a16="http://schemas.microsoft.com/office/drawing/2014/main" id="{00000000-0008-0000-0000-00002D020000}"/>
              </a:ext>
            </a:extLst>
          </xdr:cNvPr>
          <xdr:cNvCxnSpPr/>
        </xdr:nvCxnSpPr>
        <xdr:spPr>
          <a:xfrm>
            <a:off x="4956810" y="29142690"/>
            <a:ext cx="0" cy="2514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Straight Connector 558">
            <a:extLst>
              <a:ext uri="{FF2B5EF4-FFF2-40B4-BE49-F238E27FC236}">
                <a16:creationId xmlns:a16="http://schemas.microsoft.com/office/drawing/2014/main" id="{00000000-0008-0000-0000-00002F020000}"/>
              </a:ext>
            </a:extLst>
          </xdr:cNvPr>
          <xdr:cNvCxnSpPr/>
        </xdr:nvCxnSpPr>
        <xdr:spPr>
          <a:xfrm>
            <a:off x="3619500" y="29138880"/>
            <a:ext cx="0" cy="24003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1" name="Straight Connector 560">
            <a:extLst>
              <a:ext uri="{FF2B5EF4-FFF2-40B4-BE49-F238E27FC236}">
                <a16:creationId xmlns:a16="http://schemas.microsoft.com/office/drawing/2014/main" id="{00000000-0008-0000-0000-000031020000}"/>
              </a:ext>
            </a:extLst>
          </xdr:cNvPr>
          <xdr:cNvCxnSpPr/>
        </xdr:nvCxnSpPr>
        <xdr:spPr>
          <a:xfrm>
            <a:off x="2286000" y="29138880"/>
            <a:ext cx="0" cy="25908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3" name="Straight Connector 562">
            <a:extLst>
              <a:ext uri="{FF2B5EF4-FFF2-40B4-BE49-F238E27FC236}">
                <a16:creationId xmlns:a16="http://schemas.microsoft.com/office/drawing/2014/main" id="{00000000-0008-0000-0000-000033020000}"/>
              </a:ext>
            </a:extLst>
          </xdr:cNvPr>
          <xdr:cNvCxnSpPr/>
        </xdr:nvCxnSpPr>
        <xdr:spPr>
          <a:xfrm>
            <a:off x="579120" y="29138880"/>
            <a:ext cx="0" cy="7086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id="{00000000-0008-0000-0000-0000B2020000}"/>
              </a:ext>
            </a:extLst>
          </xdr:cNvPr>
          <xdr:cNvCxnSpPr/>
        </xdr:nvCxnSpPr>
        <xdr:spPr>
          <a:xfrm>
            <a:off x="8957310" y="29138880"/>
            <a:ext cx="0" cy="25146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Connector 690">
            <a:extLst>
              <a:ext uri="{FF2B5EF4-FFF2-40B4-BE49-F238E27FC236}">
                <a16:creationId xmlns:a16="http://schemas.microsoft.com/office/drawing/2014/main" id="{00000000-0008-0000-0000-0000B3020000}"/>
              </a:ext>
            </a:extLst>
          </xdr:cNvPr>
          <xdr:cNvCxnSpPr/>
        </xdr:nvCxnSpPr>
        <xdr:spPr>
          <a:xfrm>
            <a:off x="948690" y="29135070"/>
            <a:ext cx="0" cy="259080"/>
          </a:xfrm>
          <a:prstGeom prst="line">
            <a:avLst/>
          </a:prstGeom>
          <a:ln>
            <a:solidFill>
              <a:schemeClr val="tx2">
                <a:lumMod val="60000"/>
                <a:lumOff val="4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5" name="Freeform 564">
            <a:extLst>
              <a:ext uri="{FF2B5EF4-FFF2-40B4-BE49-F238E27FC236}">
                <a16:creationId xmlns:a16="http://schemas.microsoft.com/office/drawing/2014/main" id="{00000000-0008-0000-0000-000035020000}"/>
              </a:ext>
            </a:extLst>
          </xdr:cNvPr>
          <xdr:cNvSpPr/>
        </xdr:nvSpPr>
        <xdr:spPr>
          <a:xfrm>
            <a:off x="571500" y="29641800"/>
            <a:ext cx="388620" cy="255270"/>
          </a:xfrm>
          <a:custGeom>
            <a:avLst/>
            <a:gdLst>
              <a:gd name="connsiteX0" fmla="*/ 0 w 388620"/>
              <a:gd name="connsiteY0" fmla="*/ 255270 h 255270"/>
              <a:gd name="connsiteX1" fmla="*/ 289560 w 388620"/>
              <a:gd name="connsiteY1" fmla="*/ 179070 h 255270"/>
              <a:gd name="connsiteX2" fmla="*/ 388620 w 388620"/>
              <a:gd name="connsiteY2" fmla="*/ 0 h 2552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88620" h="255270">
                <a:moveTo>
                  <a:pt x="0" y="255270"/>
                </a:moveTo>
                <a:cubicBezTo>
                  <a:pt x="112395" y="238442"/>
                  <a:pt x="224790" y="221615"/>
                  <a:pt x="289560" y="179070"/>
                </a:cubicBezTo>
                <a:cubicBezTo>
                  <a:pt x="354330" y="136525"/>
                  <a:pt x="371475" y="68262"/>
                  <a:pt x="38862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6" name="Freeform 565">
            <a:extLst>
              <a:ext uri="{FF2B5EF4-FFF2-40B4-BE49-F238E27FC236}">
                <a16:creationId xmlns:a16="http://schemas.microsoft.com/office/drawing/2014/main" id="{00000000-0008-0000-0000-000036020000}"/>
              </a:ext>
            </a:extLst>
          </xdr:cNvPr>
          <xdr:cNvSpPr/>
        </xdr:nvSpPr>
        <xdr:spPr>
          <a:xfrm>
            <a:off x="952500" y="29512260"/>
            <a:ext cx="1337310" cy="652872"/>
          </a:xfrm>
          <a:custGeom>
            <a:avLst/>
            <a:gdLst>
              <a:gd name="connsiteX0" fmla="*/ 0 w 1337310"/>
              <a:gd name="connsiteY0" fmla="*/ 137160 h 652872"/>
              <a:gd name="connsiteX1" fmla="*/ 674370 w 1337310"/>
              <a:gd name="connsiteY1" fmla="*/ 651510 h 652872"/>
              <a:gd name="connsiteX2" fmla="*/ 1337310 w 1337310"/>
              <a:gd name="connsiteY2" fmla="*/ 0 h 65287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7310" h="652872">
                <a:moveTo>
                  <a:pt x="0" y="137160"/>
                </a:moveTo>
                <a:cubicBezTo>
                  <a:pt x="225742" y="405765"/>
                  <a:pt x="451485" y="674370"/>
                  <a:pt x="674370" y="651510"/>
                </a:cubicBezTo>
                <a:cubicBezTo>
                  <a:pt x="897255" y="628650"/>
                  <a:pt x="1117282" y="314325"/>
                  <a:pt x="133731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9" name="Freeform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/>
        </xdr:nvSpPr>
        <xdr:spPr>
          <a:xfrm>
            <a:off x="7616190" y="29519880"/>
            <a:ext cx="1337310" cy="644965"/>
          </a:xfrm>
          <a:custGeom>
            <a:avLst/>
            <a:gdLst>
              <a:gd name="connsiteX0" fmla="*/ 0 w 1337310"/>
              <a:gd name="connsiteY0" fmla="*/ 0 h 644965"/>
              <a:gd name="connsiteX1" fmla="*/ 697230 w 1337310"/>
              <a:gd name="connsiteY1" fmla="*/ 643890 h 644965"/>
              <a:gd name="connsiteX2" fmla="*/ 1337310 w 1337310"/>
              <a:gd name="connsiteY2" fmla="*/ 121920 h 6449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7310" h="644965">
                <a:moveTo>
                  <a:pt x="0" y="0"/>
                </a:moveTo>
                <a:cubicBezTo>
                  <a:pt x="237172" y="311785"/>
                  <a:pt x="474345" y="623570"/>
                  <a:pt x="697230" y="643890"/>
                </a:cubicBezTo>
                <a:cubicBezTo>
                  <a:pt x="920115" y="664210"/>
                  <a:pt x="1128712" y="393065"/>
                  <a:pt x="1337310" y="12192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8" name="Freeform 157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/>
        </xdr:nvSpPr>
        <xdr:spPr>
          <a:xfrm>
            <a:off x="8953500" y="29641800"/>
            <a:ext cx="377190" cy="259080"/>
          </a:xfrm>
          <a:custGeom>
            <a:avLst/>
            <a:gdLst>
              <a:gd name="connsiteX0" fmla="*/ 0 w 377190"/>
              <a:gd name="connsiteY0" fmla="*/ 0 h 259080"/>
              <a:gd name="connsiteX1" fmla="*/ 87630 w 377190"/>
              <a:gd name="connsiteY1" fmla="*/ 186690 h 259080"/>
              <a:gd name="connsiteX2" fmla="*/ 377190 w 377190"/>
              <a:gd name="connsiteY2" fmla="*/ 259080 h 2590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77190" h="259080">
                <a:moveTo>
                  <a:pt x="0" y="0"/>
                </a:moveTo>
                <a:cubicBezTo>
                  <a:pt x="12382" y="71755"/>
                  <a:pt x="24765" y="143510"/>
                  <a:pt x="87630" y="186690"/>
                </a:cubicBezTo>
                <a:cubicBezTo>
                  <a:pt x="150495" y="229870"/>
                  <a:pt x="263842" y="244475"/>
                  <a:pt x="377190" y="25908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CxnSpPr/>
        </xdr:nvCxnSpPr>
        <xdr:spPr>
          <a:xfrm flipH="1" flipV="1">
            <a:off x="571500" y="30685740"/>
            <a:ext cx="38481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CxnSpPr/>
        </xdr:nvCxnSpPr>
        <xdr:spPr>
          <a:xfrm>
            <a:off x="8949690" y="30407610"/>
            <a:ext cx="384810" cy="27813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accent6">
              <a:lumMod val="75000"/>
            </a:schemeClr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6">
              <a:lumMod val="75000"/>
            </a:schemeClr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F231"/>
  <sheetViews>
    <sheetView showGridLines="0" tabSelected="1" zoomScaleNormal="100" workbookViewId="0">
      <selection activeCell="BM179" sqref="BM179"/>
    </sheetView>
  </sheetViews>
  <sheetFormatPr defaultColWidth="8.85546875" defaultRowHeight="11.25" x14ac:dyDescent="0.25"/>
  <cols>
    <col min="1" max="1012" width="2.7109375" style="1" customWidth="1"/>
    <col min="1013" max="16384" width="8.85546875" style="1"/>
  </cols>
  <sheetData>
    <row r="1" spans="2:30" ht="12" thickBot="1" x14ac:dyDescent="0.3"/>
    <row r="2" spans="2:30" ht="31.15" customHeight="1" x14ac:dyDescent="0.25">
      <c r="B2" s="60" t="s">
        <v>17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2"/>
    </row>
    <row r="3" spans="2:30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 t="s">
        <v>11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5"/>
    </row>
    <row r="4" spans="2:30" x14ac:dyDescent="0.25">
      <c r="B4" s="2"/>
      <c r="C4" s="3"/>
      <c r="D4" s="51">
        <v>4</v>
      </c>
      <c r="E4" s="51"/>
      <c r="F4" s="3" t="s">
        <v>1</v>
      </c>
      <c r="G4" s="3"/>
      <c r="H4" s="51">
        <v>2</v>
      </c>
      <c r="I4" s="51"/>
      <c r="J4" s="3" t="s">
        <v>1</v>
      </c>
      <c r="K4" s="3"/>
      <c r="L4" s="3"/>
      <c r="M4" s="3"/>
      <c r="N4" s="3"/>
      <c r="O4" s="51">
        <v>3.5</v>
      </c>
      <c r="P4" s="51"/>
      <c r="Q4" s="3" t="s">
        <v>1</v>
      </c>
      <c r="R4" s="3"/>
      <c r="S4" s="3"/>
      <c r="T4" s="51">
        <v>3</v>
      </c>
      <c r="U4" s="51"/>
      <c r="V4" s="3" t="s">
        <v>1</v>
      </c>
      <c r="W4" s="3"/>
      <c r="X4" s="3"/>
      <c r="Y4" s="3"/>
      <c r="Z4" s="3"/>
      <c r="AA4" s="3"/>
      <c r="AB4" s="3"/>
      <c r="AC4" s="3"/>
      <c r="AD4" s="5"/>
    </row>
    <row r="5" spans="2:30" x14ac:dyDescent="0.25">
      <c r="B5" s="2"/>
      <c r="C5" s="3"/>
      <c r="D5" s="6"/>
      <c r="E5" s="8"/>
      <c r="F5" s="3"/>
      <c r="G5" s="3"/>
      <c r="H5" s="3"/>
      <c r="I5" s="3"/>
      <c r="J5" s="3"/>
      <c r="K5" s="3"/>
      <c r="L5" s="3"/>
      <c r="M5" s="6"/>
      <c r="N5" s="7"/>
      <c r="O5" s="7"/>
      <c r="P5" s="7"/>
      <c r="Q5" s="7"/>
      <c r="R5" s="7"/>
      <c r="S5" s="8"/>
      <c r="T5" s="3"/>
      <c r="U5" s="3"/>
      <c r="V5" s="3"/>
      <c r="W5" s="3"/>
      <c r="X5" s="3"/>
      <c r="Y5" s="3"/>
      <c r="Z5" s="3"/>
      <c r="AA5" s="3"/>
      <c r="AB5" s="3"/>
      <c r="AC5" s="3"/>
      <c r="AD5" s="5"/>
    </row>
    <row r="6" spans="2:30" ht="12" thickBot="1" x14ac:dyDescent="0.3">
      <c r="B6" s="2"/>
      <c r="C6" s="3"/>
      <c r="D6" s="11"/>
      <c r="E6" s="13"/>
      <c r="F6" s="10"/>
      <c r="G6" s="10"/>
      <c r="H6" s="10"/>
      <c r="I6" s="10"/>
      <c r="J6" s="10"/>
      <c r="K6" s="10"/>
      <c r="L6" s="10"/>
      <c r="M6" s="11"/>
      <c r="N6" s="12"/>
      <c r="O6" s="12"/>
      <c r="P6" s="12"/>
      <c r="Q6" s="12"/>
      <c r="R6" s="12"/>
      <c r="S6" s="13"/>
      <c r="T6" s="9"/>
      <c r="U6" s="18"/>
      <c r="V6" s="3"/>
      <c r="W6" s="3"/>
      <c r="X6" s="3"/>
      <c r="Y6" s="3"/>
      <c r="Z6" s="3"/>
      <c r="AA6" s="3"/>
      <c r="AB6" s="3"/>
      <c r="AC6" s="3"/>
      <c r="AD6" s="5"/>
    </row>
    <row r="7" spans="2:30" x14ac:dyDescent="0.25">
      <c r="B7" s="2"/>
      <c r="C7" s="3"/>
      <c r="D7" s="3"/>
      <c r="E7" s="3"/>
      <c r="F7" s="3"/>
      <c r="G7" s="3" t="s">
        <v>0</v>
      </c>
      <c r="H7" s="63">
        <v>125</v>
      </c>
      <c r="I7" s="63"/>
      <c r="J7" s="3" t="s">
        <v>22</v>
      </c>
      <c r="K7" s="3"/>
      <c r="L7" s="3"/>
      <c r="M7" s="3"/>
      <c r="N7" s="3" t="s">
        <v>0</v>
      </c>
      <c r="O7" s="63">
        <v>653</v>
      </c>
      <c r="P7" s="63"/>
      <c r="Q7" s="3" t="s">
        <v>22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5"/>
    </row>
    <row r="8" spans="2:30" x14ac:dyDescent="0.2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/>
    </row>
    <row r="9" spans="2:30" x14ac:dyDescent="0.25">
      <c r="B9" s="2"/>
      <c r="C9" s="3"/>
      <c r="D9" s="51">
        <v>1.5</v>
      </c>
      <c r="E9" s="51"/>
      <c r="F9" s="3" t="s">
        <v>2</v>
      </c>
      <c r="G9" s="3"/>
      <c r="H9" s="51">
        <v>4.5</v>
      </c>
      <c r="I9" s="51"/>
      <c r="J9" s="3" t="s">
        <v>2</v>
      </c>
      <c r="K9" s="3"/>
      <c r="L9" s="3"/>
      <c r="M9" s="3"/>
      <c r="N9" s="3"/>
      <c r="O9" s="51">
        <v>3.5</v>
      </c>
      <c r="P9" s="51"/>
      <c r="Q9" s="3" t="s">
        <v>2</v>
      </c>
      <c r="R9" s="3"/>
      <c r="S9" s="3"/>
      <c r="T9" s="51">
        <v>1.5</v>
      </c>
      <c r="U9" s="51"/>
      <c r="V9" s="3" t="s">
        <v>2</v>
      </c>
      <c r="W9" s="3"/>
      <c r="X9" s="3"/>
      <c r="Y9" s="3"/>
      <c r="Z9" s="3"/>
      <c r="AA9" s="3"/>
      <c r="AB9" s="3"/>
      <c r="AC9" s="3"/>
      <c r="AD9" s="5"/>
    </row>
    <row r="10" spans="2:30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"/>
    </row>
    <row r="11" spans="2:30" x14ac:dyDescent="0.25">
      <c r="B11" s="2"/>
      <c r="C11" s="3"/>
      <c r="D11" s="3"/>
      <c r="E11" s="3"/>
      <c r="F11" s="3"/>
      <c r="G11" s="3"/>
      <c r="H11" s="3"/>
      <c r="I11" s="3" t="s">
        <v>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5"/>
    </row>
    <row r="12" spans="2:30" x14ac:dyDescent="0.25">
      <c r="B12" s="2"/>
      <c r="C12" s="3"/>
      <c r="D12" s="3"/>
      <c r="E12" s="3"/>
      <c r="F12" s="3"/>
      <c r="G12" s="3"/>
      <c r="H12" s="3"/>
      <c r="I12" s="3" t="s">
        <v>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5"/>
    </row>
    <row r="13" spans="2:30" x14ac:dyDescent="0.25">
      <c r="B13" s="2"/>
      <c r="C13" s="3"/>
      <c r="D13" s="3"/>
      <c r="E13" s="3"/>
      <c r="F13" s="3"/>
      <c r="G13" s="3"/>
      <c r="H13" s="3"/>
      <c r="I13" s="3" t="s">
        <v>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5"/>
    </row>
    <row r="14" spans="2:30" x14ac:dyDescent="0.25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5"/>
    </row>
    <row r="15" spans="2:30" ht="10.15" customHeight="1" thickBot="1" x14ac:dyDescent="0.3">
      <c r="B15" s="2"/>
      <c r="C15" s="3"/>
      <c r="D15" s="52">
        <v>0</v>
      </c>
      <c r="E15" s="53"/>
      <c r="F15" s="52">
        <v>0</v>
      </c>
      <c r="G15" s="53"/>
      <c r="H15" s="14"/>
      <c r="I15" s="14"/>
      <c r="J15" s="14"/>
      <c r="K15" s="52">
        <f>(3*H7/H9)/((3*H7/H9)+(3*O7/O9))</f>
        <v>0.12959123222748814</v>
      </c>
      <c r="L15" s="53"/>
      <c r="M15" s="52">
        <f>(3*O7/O9)/((3*H7/H9)+(3*O7/O9))</f>
        <v>0.87040876777251175</v>
      </c>
      <c r="N15" s="53"/>
      <c r="O15" s="14"/>
      <c r="P15" s="14"/>
      <c r="Q15" s="14"/>
      <c r="R15" s="52">
        <v>0</v>
      </c>
      <c r="S15" s="53"/>
      <c r="T15" s="52">
        <v>0</v>
      </c>
      <c r="U15" s="53"/>
      <c r="V15" s="3"/>
      <c r="W15" s="3"/>
      <c r="X15" s="3"/>
      <c r="Y15" s="3" t="s">
        <v>16</v>
      </c>
      <c r="Z15" s="3"/>
      <c r="AA15" s="3"/>
      <c r="AB15" s="3"/>
      <c r="AC15" s="3"/>
      <c r="AD15" s="5"/>
    </row>
    <row r="16" spans="2:30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5"/>
    </row>
    <row r="17" spans="2:30" x14ac:dyDescent="0.25">
      <c r="B17" s="2"/>
      <c r="C17" s="3"/>
      <c r="D17" s="50">
        <f>IF(OR(D9="",D9=0),0,-D4*D9*D9/2)</f>
        <v>-4.5</v>
      </c>
      <c r="E17" s="54"/>
      <c r="F17" s="55">
        <f>IF(OR(D9="",D9=0),0,D4*D9*D9/2)</f>
        <v>4.5</v>
      </c>
      <c r="G17" s="50"/>
      <c r="H17" s="3"/>
      <c r="I17" s="3"/>
      <c r="J17" s="3"/>
      <c r="K17" s="50">
        <f>-H4*H9^2/8</f>
        <v>-5.0625</v>
      </c>
      <c r="L17" s="54"/>
      <c r="M17" s="55">
        <f>O4*O9^2/8</f>
        <v>5.359375</v>
      </c>
      <c r="N17" s="50"/>
      <c r="O17" s="3"/>
      <c r="P17" s="3"/>
      <c r="Q17" s="3"/>
      <c r="R17" s="50">
        <f>IF(OR(T9="",T9=0),0,-T4*T9*T9/2)</f>
        <v>-3.375</v>
      </c>
      <c r="S17" s="54"/>
      <c r="T17" s="55">
        <f>IF(OR(T9="",T9=0),0,T4*T9*T9/2)</f>
        <v>3.375</v>
      </c>
      <c r="U17" s="50"/>
      <c r="V17" s="3"/>
      <c r="W17" s="3"/>
      <c r="X17" s="3"/>
      <c r="Y17" s="3" t="s">
        <v>5</v>
      </c>
      <c r="Z17" s="3"/>
      <c r="AA17" s="3"/>
      <c r="AB17" s="3"/>
      <c r="AC17" s="3"/>
      <c r="AD17" s="5"/>
    </row>
    <row r="18" spans="2:30" x14ac:dyDescent="0.25">
      <c r="B18" s="2"/>
      <c r="C18" s="3"/>
      <c r="D18" s="36"/>
      <c r="E18" s="36"/>
      <c r="F18" s="35"/>
      <c r="G18" s="36"/>
      <c r="H18" s="3"/>
      <c r="I18" s="3"/>
      <c r="J18" s="3"/>
      <c r="K18" s="50">
        <f>+F17/2</f>
        <v>2.25</v>
      </c>
      <c r="L18" s="54"/>
      <c r="M18" s="55">
        <f>+R17/2</f>
        <v>-1.6875</v>
      </c>
      <c r="N18" s="50"/>
      <c r="O18" s="3"/>
      <c r="P18" s="3"/>
      <c r="Q18" s="3"/>
      <c r="R18" s="36"/>
      <c r="S18" s="37"/>
      <c r="T18" s="36"/>
      <c r="U18" s="36"/>
      <c r="V18" s="3"/>
      <c r="W18" s="3"/>
      <c r="X18" s="3"/>
      <c r="Y18" s="3"/>
      <c r="Z18" s="3"/>
      <c r="AA18" s="3"/>
      <c r="AB18" s="3"/>
      <c r="AC18" s="3"/>
      <c r="AD18" s="5"/>
    </row>
    <row r="19" spans="2:30" x14ac:dyDescent="0.25">
      <c r="B19" s="2"/>
      <c r="C19" s="3"/>
      <c r="D19" s="3"/>
      <c r="E19" s="3"/>
      <c r="F19" s="71">
        <v>0</v>
      </c>
      <c r="G19" s="72"/>
      <c r="H19" s="29"/>
      <c r="I19" s="29"/>
      <c r="J19" s="29"/>
      <c r="K19" s="72">
        <f>-(K17+M17+K18+M18)*K15</f>
        <v>-0.11136746519549762</v>
      </c>
      <c r="L19" s="73"/>
      <c r="M19" s="71">
        <f>-(K17+M17+K18+M18)*M15</f>
        <v>-0.74800753480450233</v>
      </c>
      <c r="N19" s="72"/>
      <c r="O19" s="29"/>
      <c r="P19" s="29"/>
      <c r="Q19" s="29"/>
      <c r="R19" s="72">
        <v>0</v>
      </c>
      <c r="S19" s="73"/>
      <c r="T19" s="3"/>
      <c r="U19" s="3"/>
      <c r="V19" s="3"/>
      <c r="W19" s="3"/>
      <c r="X19" s="3"/>
      <c r="Y19" s="3"/>
      <c r="Z19" s="3"/>
      <c r="AA19" s="3"/>
      <c r="AB19" s="3"/>
      <c r="AC19" s="3"/>
      <c r="AD19" s="5"/>
    </row>
    <row r="20" spans="2:30" x14ac:dyDescent="0.25">
      <c r="B20" s="2"/>
      <c r="C20" s="3"/>
      <c r="D20" s="56" t="s">
        <v>8</v>
      </c>
      <c r="E20" s="56"/>
      <c r="F20" s="56" t="s">
        <v>8</v>
      </c>
      <c r="G20" s="56"/>
      <c r="H20" s="56" t="s">
        <v>9</v>
      </c>
      <c r="I20" s="56"/>
      <c r="J20" s="56"/>
      <c r="K20" s="56" t="s">
        <v>8</v>
      </c>
      <c r="L20" s="56"/>
      <c r="M20" s="56" t="s">
        <v>8</v>
      </c>
      <c r="N20" s="56"/>
      <c r="O20" s="56" t="s">
        <v>9</v>
      </c>
      <c r="P20" s="56"/>
      <c r="Q20" s="56"/>
      <c r="R20" s="56" t="s">
        <v>8</v>
      </c>
      <c r="S20" s="56"/>
      <c r="T20" s="56" t="s">
        <v>8</v>
      </c>
      <c r="U20" s="56"/>
      <c r="V20" s="3"/>
      <c r="W20" s="3"/>
      <c r="X20" s="3"/>
      <c r="Y20" s="3"/>
      <c r="Z20" s="3"/>
      <c r="AA20" s="3"/>
      <c r="AB20" s="3"/>
      <c r="AC20" s="3"/>
      <c r="AD20" s="5"/>
    </row>
    <row r="21" spans="2:30" x14ac:dyDescent="0.25">
      <c r="B21" s="2"/>
      <c r="C21" s="3"/>
      <c r="D21" s="56">
        <f>SUM(D17:E19)</f>
        <v>-4.5</v>
      </c>
      <c r="E21" s="56"/>
      <c r="F21" s="56">
        <f>SUM(F17:G19)</f>
        <v>4.5</v>
      </c>
      <c r="G21" s="56"/>
      <c r="H21" s="67">
        <f>(((F21-(-K21))/H9+H4*H9*0.5)^2/(2*H4))-F21</f>
        <v>1.3812353262574284</v>
      </c>
      <c r="I21" s="67"/>
      <c r="J21" s="67"/>
      <c r="K21" s="56">
        <f>SUM(K17:L19)</f>
        <v>-2.9238674651954977</v>
      </c>
      <c r="L21" s="56"/>
      <c r="M21" s="56">
        <f>SUM(M17:N19)</f>
        <v>2.9238674651954977</v>
      </c>
      <c r="N21" s="56"/>
      <c r="O21" s="67">
        <f>(((M21-(-R21))/O9+O4*O9*0.5)^2/(2*O4))-M21</f>
        <v>2.212314685057752</v>
      </c>
      <c r="P21" s="67"/>
      <c r="Q21" s="67"/>
      <c r="R21" s="56">
        <f>SUM(R17:S19)</f>
        <v>-3.375</v>
      </c>
      <c r="S21" s="56"/>
      <c r="T21" s="56">
        <f>SUM(T17:U19)</f>
        <v>3.375</v>
      </c>
      <c r="U21" s="56"/>
      <c r="V21" s="3"/>
      <c r="W21" s="3"/>
      <c r="X21" s="3"/>
      <c r="Y21" s="3" t="s">
        <v>6</v>
      </c>
      <c r="Z21" s="3"/>
      <c r="AA21" s="3"/>
      <c r="AB21" s="3"/>
      <c r="AC21" s="3"/>
      <c r="AD21" s="5"/>
    </row>
    <row r="22" spans="2:30" x14ac:dyDescent="0.25">
      <c r="B22" s="2"/>
      <c r="C22" s="3"/>
      <c r="D22" s="3"/>
      <c r="E22" s="3"/>
      <c r="F22" s="3"/>
      <c r="G22" s="3"/>
      <c r="H22" s="15" t="s">
        <v>10</v>
      </c>
      <c r="I22" s="65">
        <f>((H4*H9-((0.5*H4*H9^2+(-K21)-F21)/H9))*H9)/((H4*H9-((0.5*H4*H9^2+(-K21)-F21)/H9))+((0.5*H4*H9^2+(-K21)-F21)/H9))</f>
        <v>2.4251258372005</v>
      </c>
      <c r="J22" s="66"/>
      <c r="K22" s="3"/>
      <c r="L22" s="3"/>
      <c r="M22" s="3"/>
      <c r="N22" s="3"/>
      <c r="O22" s="15" t="s">
        <v>10</v>
      </c>
      <c r="P22" s="65">
        <f>((O4*O9-((0.5*O4*O9^2+(-R21)-M21)/O9))*O9)/((O4*O9-((0.5*O4*O9^2+(-R21)-M21)/O9))+((0.5*O4*O9^2+(-R21)-M21)/O9))</f>
        <v>1.7131728543016733</v>
      </c>
      <c r="Q22" s="66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5"/>
    </row>
    <row r="23" spans="2:30" x14ac:dyDescent="0.25">
      <c r="B23" s="2"/>
      <c r="C23" s="3"/>
      <c r="D23" s="3"/>
      <c r="E23" s="3"/>
      <c r="F23" s="3"/>
      <c r="G23" s="3"/>
      <c r="H23" s="3"/>
      <c r="I23" s="36"/>
      <c r="J23" s="36"/>
      <c r="K23" s="3"/>
      <c r="L23" s="3"/>
      <c r="M23" s="3"/>
      <c r="N23" s="3"/>
      <c r="O23" s="3"/>
      <c r="P23" s="36"/>
      <c r="Q23" s="36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5"/>
    </row>
    <row r="24" spans="2:30" x14ac:dyDescent="0.25">
      <c r="B24" s="2"/>
      <c r="C24" s="3"/>
      <c r="D24" s="3"/>
      <c r="E24" s="3"/>
      <c r="F24" s="3"/>
      <c r="G24" s="3"/>
      <c r="H24" s="3"/>
      <c r="I24" s="36"/>
      <c r="J24" s="36"/>
      <c r="K24" s="3"/>
      <c r="L24" s="50">
        <f>+M21</f>
        <v>2.9238674651954977</v>
      </c>
      <c r="M24" s="50"/>
      <c r="N24" s="3"/>
      <c r="O24" s="3"/>
      <c r="P24" s="36"/>
      <c r="Q24" s="36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5"/>
    </row>
    <row r="25" spans="2:30" x14ac:dyDescent="0.25">
      <c r="B25" s="2"/>
      <c r="C25" s="3"/>
      <c r="D25" s="3"/>
      <c r="E25" s="50">
        <f>+F21</f>
        <v>4.5</v>
      </c>
      <c r="F25" s="50"/>
      <c r="G25" s="3"/>
      <c r="H25" s="3"/>
      <c r="I25" s="36"/>
      <c r="J25" s="36"/>
      <c r="K25" s="3"/>
      <c r="L25" s="3"/>
      <c r="M25" s="3"/>
      <c r="N25" s="3"/>
      <c r="O25" s="3"/>
      <c r="P25" s="36"/>
      <c r="Q25" s="36"/>
      <c r="R25" s="3"/>
      <c r="S25" s="50">
        <f>+T21</f>
        <v>3.375</v>
      </c>
      <c r="T25" s="50"/>
      <c r="U25" s="3"/>
      <c r="V25" s="3"/>
      <c r="W25" s="3"/>
      <c r="X25" s="3"/>
      <c r="Y25" s="3"/>
      <c r="Z25" s="3"/>
      <c r="AA25" s="3"/>
      <c r="AB25" s="3"/>
      <c r="AC25" s="3"/>
      <c r="AD25" s="5"/>
    </row>
    <row r="26" spans="2:30" x14ac:dyDescent="0.25">
      <c r="B26" s="2"/>
      <c r="C26" s="3"/>
      <c r="D26" s="3"/>
      <c r="E26" s="3"/>
      <c r="F26" s="3"/>
      <c r="G26" s="3"/>
      <c r="H26" s="3"/>
      <c r="I26" s="36"/>
      <c r="J26" s="36"/>
      <c r="K26" s="3"/>
      <c r="L26" s="3"/>
      <c r="M26" s="3"/>
      <c r="N26" s="3"/>
      <c r="O26" s="3"/>
      <c r="P26" s="36"/>
      <c r="Q26" s="36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5"/>
    </row>
    <row r="27" spans="2:30" ht="10.15" customHeight="1" thickBot="1" x14ac:dyDescent="0.3">
      <c r="B27" s="2"/>
      <c r="C27" s="3"/>
      <c r="D27" s="14"/>
      <c r="E27" s="14"/>
      <c r="F27" s="14"/>
      <c r="G27" s="14"/>
      <c r="H27" s="14"/>
      <c r="I27" s="34"/>
      <c r="J27" s="34"/>
      <c r="K27" s="14"/>
      <c r="L27" s="64" t="s">
        <v>15</v>
      </c>
      <c r="M27" s="64"/>
      <c r="N27" s="14"/>
      <c r="O27" s="14"/>
      <c r="P27" s="34"/>
      <c r="Q27" s="34"/>
      <c r="R27" s="14"/>
      <c r="S27" s="14"/>
      <c r="T27" s="14"/>
      <c r="U27" s="14"/>
      <c r="V27" s="3"/>
      <c r="W27" s="3" t="s">
        <v>13</v>
      </c>
      <c r="X27" s="3"/>
      <c r="Y27" s="3"/>
      <c r="Z27" s="3"/>
      <c r="AA27" s="3"/>
      <c r="AB27" s="3"/>
      <c r="AC27" s="3"/>
      <c r="AD27" s="5"/>
    </row>
    <row r="28" spans="2:30" x14ac:dyDescent="0.25">
      <c r="B28" s="2"/>
      <c r="C28" s="3"/>
      <c r="D28" s="3"/>
      <c r="E28" s="3"/>
      <c r="F28" s="3"/>
      <c r="G28" s="3"/>
      <c r="H28" s="16" t="s">
        <v>14</v>
      </c>
      <c r="I28" s="36"/>
      <c r="J28" s="36"/>
      <c r="K28" s="3"/>
      <c r="L28" s="3"/>
      <c r="M28" s="3"/>
      <c r="N28" s="3"/>
      <c r="O28" s="3"/>
      <c r="P28" s="36"/>
      <c r="Q28" s="36" t="s">
        <v>14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5"/>
    </row>
    <row r="29" spans="2:30" x14ac:dyDescent="0.25">
      <c r="B29" s="2"/>
      <c r="C29" s="3"/>
      <c r="D29" s="3"/>
      <c r="E29" s="3"/>
      <c r="F29" s="3"/>
      <c r="G29" s="3"/>
      <c r="H29" s="16"/>
      <c r="I29" s="36"/>
      <c r="J29" s="36"/>
      <c r="K29" s="3"/>
      <c r="L29" s="3"/>
      <c r="M29" s="3"/>
      <c r="N29" s="3"/>
      <c r="O29" s="3"/>
      <c r="P29" s="36"/>
      <c r="Q29" s="36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5"/>
    </row>
    <row r="30" spans="2:30" x14ac:dyDescent="0.25">
      <c r="B30" s="2"/>
      <c r="C30" s="3"/>
      <c r="D30" s="3"/>
      <c r="E30" s="50">
        <f>H4*H9-L37</f>
        <v>4.850251674401</v>
      </c>
      <c r="F30" s="50"/>
      <c r="G30" s="3"/>
      <c r="H30" s="50">
        <f>+H21</f>
        <v>1.3812353262574284</v>
      </c>
      <c r="I30" s="50"/>
      <c r="J30" s="3"/>
      <c r="K30" s="3"/>
      <c r="L30" s="50">
        <f>O4*O9-S37</f>
        <v>5.9961049900558567</v>
      </c>
      <c r="M30" s="50"/>
      <c r="N30" s="3"/>
      <c r="O30" s="3"/>
      <c r="P30" s="50">
        <f>+O21</f>
        <v>2.212314685057752</v>
      </c>
      <c r="Q30" s="50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5"/>
    </row>
    <row r="31" spans="2:30" x14ac:dyDescent="0.25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6"/>
      <c r="R31" s="3"/>
      <c r="S31" s="50">
        <f>+T4*T9</f>
        <v>4.5</v>
      </c>
      <c r="T31" s="50"/>
      <c r="U31" s="3"/>
      <c r="V31" s="3"/>
      <c r="W31" s="3"/>
      <c r="X31" s="3"/>
      <c r="Y31" s="3"/>
      <c r="Z31" s="3"/>
      <c r="AA31" s="3"/>
      <c r="AB31" s="3"/>
      <c r="AC31" s="3"/>
      <c r="AD31" s="5"/>
    </row>
    <row r="32" spans="2:30" x14ac:dyDescent="0.25">
      <c r="B32" s="2"/>
      <c r="C32" s="3"/>
      <c r="D32" s="3"/>
      <c r="E32" s="3"/>
      <c r="F32" s="16" t="s">
        <v>14</v>
      </c>
      <c r="G32" s="3"/>
      <c r="H32" s="3"/>
      <c r="I32" s="36"/>
      <c r="J32" s="36"/>
      <c r="K32" s="3"/>
      <c r="L32" s="3"/>
      <c r="M32" s="36" t="s">
        <v>14</v>
      </c>
      <c r="N32" s="3"/>
      <c r="O32" s="3"/>
      <c r="P32" s="36"/>
      <c r="Q32" s="36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5"/>
    </row>
    <row r="33" spans="2:38" ht="12" thickBot="1" x14ac:dyDescent="0.3">
      <c r="B33" s="2"/>
      <c r="C33" s="3"/>
      <c r="D33" s="14"/>
      <c r="E33" s="14"/>
      <c r="F33" s="14"/>
      <c r="G33" s="14"/>
      <c r="H33" s="14"/>
      <c r="I33" s="34"/>
      <c r="J33" s="34"/>
      <c r="K33" s="14"/>
      <c r="L33" s="14"/>
      <c r="M33" s="14"/>
      <c r="N33" s="14"/>
      <c r="O33" s="14"/>
      <c r="P33" s="34"/>
      <c r="Q33" s="34"/>
      <c r="R33" s="14"/>
      <c r="S33" s="14"/>
      <c r="T33" s="34" t="s">
        <v>14</v>
      </c>
      <c r="U33" s="14"/>
      <c r="V33" s="3"/>
      <c r="W33" s="3"/>
      <c r="X33" s="3"/>
      <c r="Y33" s="3"/>
      <c r="Z33" s="3"/>
      <c r="AA33" s="3"/>
      <c r="AB33" s="3"/>
      <c r="AC33" s="3"/>
      <c r="AD33" s="5"/>
    </row>
    <row r="34" spans="2:38" x14ac:dyDescent="0.25">
      <c r="B34" s="2"/>
      <c r="C34" s="3"/>
      <c r="D34" s="3"/>
      <c r="E34" s="36" t="s">
        <v>15</v>
      </c>
      <c r="F34" s="3"/>
      <c r="G34" s="3"/>
      <c r="H34" s="3"/>
      <c r="I34" s="36"/>
      <c r="J34" s="36"/>
      <c r="K34" s="3"/>
      <c r="L34" s="3"/>
      <c r="M34" s="3"/>
      <c r="N34" s="3"/>
      <c r="O34" s="3"/>
      <c r="P34" s="36"/>
      <c r="Q34" s="36"/>
      <c r="R34" s="3"/>
      <c r="S34" s="3"/>
      <c r="T34" s="3"/>
      <c r="U34" s="3"/>
      <c r="V34" s="3"/>
      <c r="W34" s="3" t="s">
        <v>12</v>
      </c>
      <c r="X34" s="3"/>
      <c r="Y34" s="3"/>
      <c r="Z34" s="3"/>
      <c r="AA34" s="3"/>
      <c r="AB34" s="3"/>
      <c r="AC34" s="3"/>
      <c r="AD34" s="5"/>
    </row>
    <row r="35" spans="2:38" x14ac:dyDescent="0.25">
      <c r="B35" s="2"/>
      <c r="C35" s="3"/>
      <c r="D35" s="3"/>
      <c r="E35" s="3"/>
      <c r="F35" s="3"/>
      <c r="G35" s="3"/>
      <c r="H35" s="3"/>
      <c r="I35" s="3"/>
      <c r="J35" s="36"/>
      <c r="K35" s="3"/>
      <c r="L35" s="3" t="s">
        <v>15</v>
      </c>
      <c r="M35" s="3"/>
      <c r="N35" s="3"/>
      <c r="O35" s="3"/>
      <c r="P35" s="36"/>
      <c r="Q35" s="36"/>
      <c r="R35" s="3"/>
      <c r="S35" s="3" t="s">
        <v>15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5"/>
    </row>
    <row r="36" spans="2:38" x14ac:dyDescent="0.25">
      <c r="B36" s="2"/>
      <c r="C36" s="3"/>
      <c r="D36" s="3"/>
      <c r="E36" s="50">
        <f>D4*D9</f>
        <v>6</v>
      </c>
      <c r="F36" s="50"/>
      <c r="G36" s="3"/>
      <c r="H36" s="3"/>
      <c r="I36" s="3"/>
      <c r="J36" s="36"/>
      <c r="K36" s="3"/>
      <c r="L36" s="3"/>
      <c r="M36" s="3"/>
      <c r="N36" s="3"/>
      <c r="O36" s="3"/>
      <c r="P36" s="36"/>
      <c r="Q36" s="36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5"/>
    </row>
    <row r="37" spans="2:38" x14ac:dyDescent="0.25">
      <c r="B37" s="2"/>
      <c r="C37" s="3"/>
      <c r="D37" s="3"/>
      <c r="E37" s="3"/>
      <c r="F37" s="3"/>
      <c r="G37" s="3"/>
      <c r="H37" s="3"/>
      <c r="I37" s="36"/>
      <c r="J37" s="36"/>
      <c r="K37" s="3"/>
      <c r="L37" s="50">
        <f>(0.5*H4*H9^2+(-K21)-F21)/H9</f>
        <v>4.149748325599</v>
      </c>
      <c r="M37" s="50"/>
      <c r="N37" s="3"/>
      <c r="O37" s="3"/>
      <c r="P37" s="36"/>
      <c r="Q37" s="36"/>
      <c r="R37" s="3"/>
      <c r="S37" s="50">
        <f>(0.5*O4*O9^2+(-R21)-M21)/O9</f>
        <v>6.2538950099441433</v>
      </c>
      <c r="T37" s="50"/>
      <c r="U37" s="3"/>
      <c r="V37" s="3"/>
      <c r="W37" s="3"/>
      <c r="X37" s="3"/>
      <c r="Y37" s="3"/>
      <c r="Z37" s="3"/>
      <c r="AA37" s="3"/>
      <c r="AB37" s="3"/>
      <c r="AC37" s="3"/>
      <c r="AD37" s="5"/>
    </row>
    <row r="38" spans="2:38" x14ac:dyDescent="0.25">
      <c r="B38" s="2"/>
      <c r="C38" s="3"/>
      <c r="D38" s="3"/>
      <c r="E38" s="3"/>
      <c r="F38" s="3"/>
      <c r="G38" s="50">
        <f>+I22</f>
        <v>2.4251258372005</v>
      </c>
      <c r="H38" s="50"/>
      <c r="I38" s="17"/>
      <c r="J38" s="36"/>
      <c r="K38" s="3"/>
      <c r="L38" s="3"/>
      <c r="M38" s="3"/>
      <c r="N38" s="50">
        <f>+P22</f>
        <v>1.7131728543016733</v>
      </c>
      <c r="O38" s="50"/>
      <c r="P38" s="17"/>
      <c r="Q38" s="36"/>
      <c r="R38" s="3"/>
      <c r="S38" s="36"/>
      <c r="T38" s="36"/>
      <c r="U38" s="3"/>
      <c r="V38" s="3"/>
      <c r="W38" s="3"/>
      <c r="X38" s="3"/>
      <c r="Y38" s="3"/>
      <c r="Z38" s="3"/>
      <c r="AA38" s="3"/>
      <c r="AB38" s="3"/>
      <c r="AC38" s="3"/>
      <c r="AD38" s="5"/>
    </row>
    <row r="39" spans="2:38" ht="12" thickBot="1" x14ac:dyDescent="0.3">
      <c r="B39" s="22"/>
      <c r="C39" s="14"/>
      <c r="D39" s="14"/>
      <c r="E39" s="14"/>
      <c r="F39" s="14"/>
      <c r="G39" s="14"/>
      <c r="H39" s="14"/>
      <c r="I39" s="34"/>
      <c r="J39" s="34"/>
      <c r="K39" s="14"/>
      <c r="L39" s="14"/>
      <c r="M39" s="14"/>
      <c r="N39" s="14"/>
      <c r="O39" s="14"/>
      <c r="P39" s="34"/>
      <c r="Q39" s="34"/>
      <c r="R39" s="14"/>
      <c r="S39" s="34"/>
      <c r="T39" s="34"/>
      <c r="U39" s="14"/>
      <c r="V39" s="14"/>
      <c r="W39" s="14"/>
      <c r="X39" s="14"/>
      <c r="Y39" s="14"/>
      <c r="Z39" s="14"/>
      <c r="AA39" s="14"/>
      <c r="AB39" s="14"/>
      <c r="AC39" s="14"/>
      <c r="AD39" s="23"/>
    </row>
    <row r="40" spans="2:38" ht="12" thickBot="1" x14ac:dyDescent="0.3">
      <c r="C40" s="3"/>
      <c r="D40" s="3"/>
      <c r="E40" s="3"/>
      <c r="F40" s="3"/>
      <c r="G40" s="3"/>
      <c r="H40" s="3"/>
      <c r="I40" s="38"/>
      <c r="J40" s="38"/>
      <c r="K40" s="3"/>
      <c r="L40" s="3"/>
      <c r="M40" s="3"/>
      <c r="N40" s="3"/>
      <c r="O40" s="3"/>
      <c r="P40" s="38"/>
      <c r="Q40" s="38"/>
      <c r="R40" s="3"/>
      <c r="S40" s="38"/>
      <c r="T40" s="38"/>
      <c r="U40" s="3"/>
      <c r="V40" s="3"/>
      <c r="W40" s="3"/>
      <c r="X40" s="3"/>
      <c r="Y40" s="3"/>
      <c r="Z40" s="3"/>
      <c r="AA40" s="3"/>
    </row>
    <row r="41" spans="2:38" ht="31.15" customHeight="1" x14ac:dyDescent="0.25">
      <c r="B41" s="60" t="s">
        <v>18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2"/>
    </row>
    <row r="42" spans="2:38" x14ac:dyDescent="0.25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4" t="s">
        <v>11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5"/>
    </row>
    <row r="43" spans="2:38" x14ac:dyDescent="0.25">
      <c r="B43" s="2"/>
      <c r="C43" s="3"/>
      <c r="D43" s="51">
        <v>4</v>
      </c>
      <c r="E43" s="51"/>
      <c r="F43" s="3"/>
      <c r="G43" s="3"/>
      <c r="H43" s="51">
        <v>2</v>
      </c>
      <c r="I43" s="51"/>
      <c r="J43" s="3" t="s">
        <v>1</v>
      </c>
      <c r="K43" s="3"/>
      <c r="L43" s="3"/>
      <c r="M43" s="3"/>
      <c r="N43" s="3"/>
      <c r="O43" s="51">
        <v>4.5</v>
      </c>
      <c r="P43" s="51"/>
      <c r="Q43" s="3" t="s">
        <v>1</v>
      </c>
      <c r="R43" s="3"/>
      <c r="S43" s="3"/>
      <c r="T43" s="3"/>
      <c r="U43" s="3"/>
      <c r="V43" s="51">
        <v>3.5</v>
      </c>
      <c r="W43" s="51"/>
      <c r="X43" s="3" t="s">
        <v>1</v>
      </c>
      <c r="Y43" s="3"/>
      <c r="Z43" s="3"/>
      <c r="AA43" s="51">
        <v>3</v>
      </c>
      <c r="AB43" s="51"/>
      <c r="AC43" s="3" t="s">
        <v>1</v>
      </c>
      <c r="AD43" s="3"/>
      <c r="AE43" s="3"/>
      <c r="AF43" s="3"/>
      <c r="AG43" s="3"/>
      <c r="AH43" s="3"/>
      <c r="AI43" s="3"/>
      <c r="AJ43" s="3"/>
      <c r="AK43" s="3"/>
      <c r="AL43" s="5"/>
    </row>
    <row r="44" spans="2:38" x14ac:dyDescent="0.25">
      <c r="B44" s="2"/>
      <c r="C44" s="3"/>
      <c r="D44" s="6"/>
      <c r="E44" s="8"/>
      <c r="F44" s="3"/>
      <c r="G44" s="3"/>
      <c r="H44" s="3"/>
      <c r="I44" s="3"/>
      <c r="J44" s="3"/>
      <c r="K44" s="3"/>
      <c r="L44" s="3"/>
      <c r="M44" s="6"/>
      <c r="N44" s="7"/>
      <c r="O44" s="7"/>
      <c r="P44" s="7"/>
      <c r="Q44" s="7"/>
      <c r="R44" s="7"/>
      <c r="S44" s="8"/>
      <c r="T44" s="3"/>
      <c r="U44" s="3"/>
      <c r="V44" s="3"/>
      <c r="W44" s="3"/>
      <c r="X44" s="3"/>
      <c r="Y44" s="3"/>
      <c r="Z44" s="3"/>
      <c r="AA44" s="6"/>
      <c r="AB44" s="8"/>
      <c r="AC44" s="3"/>
      <c r="AD44" s="3"/>
      <c r="AE44" s="3"/>
      <c r="AF44" s="3"/>
      <c r="AG44" s="3"/>
      <c r="AH44" s="3"/>
      <c r="AI44" s="3"/>
      <c r="AJ44" s="3"/>
      <c r="AK44" s="3"/>
      <c r="AL44" s="5"/>
    </row>
    <row r="45" spans="2:38" ht="12" thickBot="1" x14ac:dyDescent="0.3">
      <c r="B45" s="2"/>
      <c r="C45" s="3"/>
      <c r="D45" s="11"/>
      <c r="E45" s="13"/>
      <c r="F45" s="9"/>
      <c r="G45" s="10"/>
      <c r="H45" s="10"/>
      <c r="I45" s="10"/>
      <c r="J45" s="10"/>
      <c r="K45" s="10"/>
      <c r="L45" s="10"/>
      <c r="M45" s="11"/>
      <c r="N45" s="12"/>
      <c r="O45" s="12"/>
      <c r="P45" s="12"/>
      <c r="Q45" s="12"/>
      <c r="R45" s="12"/>
      <c r="S45" s="13"/>
      <c r="T45" s="9"/>
      <c r="U45" s="10"/>
      <c r="V45" s="10"/>
      <c r="W45" s="10"/>
      <c r="X45" s="10"/>
      <c r="Y45" s="10"/>
      <c r="Z45" s="18"/>
      <c r="AA45" s="11"/>
      <c r="AB45" s="13"/>
      <c r="AC45" s="3"/>
      <c r="AD45" s="3"/>
      <c r="AE45" s="3"/>
      <c r="AF45" s="3"/>
      <c r="AG45" s="3"/>
      <c r="AH45" s="3"/>
      <c r="AI45" s="3"/>
      <c r="AJ45" s="3"/>
      <c r="AK45" s="3"/>
      <c r="AL45" s="5"/>
    </row>
    <row r="46" spans="2:38" x14ac:dyDescent="0.25">
      <c r="B46" s="2"/>
      <c r="C46" s="3"/>
      <c r="D46" s="3"/>
      <c r="E46" s="3"/>
      <c r="F46" s="3"/>
      <c r="G46" s="3" t="s">
        <v>0</v>
      </c>
      <c r="H46" s="63">
        <v>125</v>
      </c>
      <c r="I46" s="63"/>
      <c r="J46" s="3" t="s">
        <v>22</v>
      </c>
      <c r="K46" s="3"/>
      <c r="L46" s="3"/>
      <c r="M46" s="3"/>
      <c r="N46" s="3" t="s">
        <v>0</v>
      </c>
      <c r="O46" s="63">
        <v>326</v>
      </c>
      <c r="P46" s="63"/>
      <c r="Q46" s="3" t="s">
        <v>22</v>
      </c>
      <c r="R46" s="3"/>
      <c r="S46" s="3"/>
      <c r="T46" s="3"/>
      <c r="U46" s="3" t="s">
        <v>0</v>
      </c>
      <c r="V46" s="63">
        <v>653</v>
      </c>
      <c r="W46" s="63"/>
      <c r="X46" s="3" t="s">
        <v>22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5"/>
    </row>
    <row r="47" spans="2:38" x14ac:dyDescent="0.25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5"/>
    </row>
    <row r="48" spans="2:38" x14ac:dyDescent="0.25">
      <c r="B48" s="2"/>
      <c r="C48" s="3"/>
      <c r="D48" s="51">
        <v>1.5</v>
      </c>
      <c r="E48" s="51"/>
      <c r="F48" s="3"/>
      <c r="G48" s="3"/>
      <c r="H48" s="51">
        <v>4.5</v>
      </c>
      <c r="I48" s="51"/>
      <c r="J48" s="3" t="s">
        <v>2</v>
      </c>
      <c r="K48" s="3"/>
      <c r="L48" s="3"/>
      <c r="M48" s="3"/>
      <c r="N48" s="3"/>
      <c r="O48" s="51">
        <v>5.0999999999999996</v>
      </c>
      <c r="P48" s="51"/>
      <c r="Q48" s="3" t="s">
        <v>2</v>
      </c>
      <c r="R48" s="3"/>
      <c r="S48" s="3"/>
      <c r="T48" s="3"/>
      <c r="U48" s="3"/>
      <c r="V48" s="51">
        <v>3.5</v>
      </c>
      <c r="W48" s="51"/>
      <c r="X48" s="3" t="s">
        <v>2</v>
      </c>
      <c r="Y48" s="3"/>
      <c r="Z48" s="3"/>
      <c r="AA48" s="51">
        <v>1.5</v>
      </c>
      <c r="AB48" s="51"/>
      <c r="AC48" s="3" t="s">
        <v>2</v>
      </c>
      <c r="AD48" s="3"/>
      <c r="AE48" s="3"/>
      <c r="AF48" s="3"/>
      <c r="AG48" s="3"/>
      <c r="AH48" s="3"/>
      <c r="AI48" s="3"/>
      <c r="AJ48" s="3"/>
      <c r="AK48" s="3"/>
      <c r="AL48" s="5"/>
    </row>
    <row r="49" spans="2:38" x14ac:dyDescent="0.25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5"/>
    </row>
    <row r="50" spans="2:38" x14ac:dyDescent="0.25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 t="s">
        <v>3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5"/>
    </row>
    <row r="51" spans="2:38" x14ac:dyDescent="0.25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 t="s">
        <v>4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"/>
    </row>
    <row r="52" spans="2:38" x14ac:dyDescent="0.2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 t="s">
        <v>7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5"/>
    </row>
    <row r="53" spans="2:38" x14ac:dyDescent="0.2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5"/>
    </row>
    <row r="54" spans="2:38" ht="12" thickBot="1" x14ac:dyDescent="0.3">
      <c r="B54" s="2"/>
      <c r="C54" s="3"/>
      <c r="D54" s="52">
        <v>0</v>
      </c>
      <c r="E54" s="53"/>
      <c r="F54" s="52">
        <v>0</v>
      </c>
      <c r="G54" s="53"/>
      <c r="H54" s="14"/>
      <c r="I54" s="14"/>
      <c r="J54" s="14"/>
      <c r="K54" s="52">
        <f>(3*H46/H48)/((3*H46/H48)+(4*O46/O48))</f>
        <v>0.24580682475419313</v>
      </c>
      <c r="L54" s="53"/>
      <c r="M54" s="52">
        <f>(4*O46/O48)/((3*H46/H48)+(4*O46/O48))</f>
        <v>0.75419317524580687</v>
      </c>
      <c r="N54" s="53"/>
      <c r="O54" s="14"/>
      <c r="P54" s="14"/>
      <c r="Q54" s="14"/>
      <c r="R54" s="52">
        <f>(4*O46/O48)/((4*O46/O48)+(3*V46/V48))</f>
        <v>0.31357137458862655</v>
      </c>
      <c r="S54" s="53"/>
      <c r="T54" s="52">
        <f>(3*V46/V48)/((4*O46/O48)+(3*V46/V48))</f>
        <v>0.68642862541137339</v>
      </c>
      <c r="U54" s="53"/>
      <c r="V54" s="14"/>
      <c r="W54" s="14"/>
      <c r="X54" s="14"/>
      <c r="Y54" s="52">
        <v>0</v>
      </c>
      <c r="Z54" s="53"/>
      <c r="AA54" s="52">
        <v>0</v>
      </c>
      <c r="AB54" s="53"/>
      <c r="AC54" s="3"/>
      <c r="AD54" s="3"/>
      <c r="AE54" s="3"/>
      <c r="AF54" s="3" t="s">
        <v>16</v>
      </c>
      <c r="AG54" s="3"/>
      <c r="AH54" s="3"/>
      <c r="AI54" s="3"/>
      <c r="AJ54" s="3"/>
      <c r="AK54" s="3"/>
      <c r="AL54" s="5"/>
    </row>
    <row r="55" spans="2:38" x14ac:dyDescent="0.25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"/>
    </row>
    <row r="56" spans="2:38" x14ac:dyDescent="0.25">
      <c r="B56" s="2"/>
      <c r="C56" s="3"/>
      <c r="D56" s="50">
        <f>IF(OR(D48="",D48=0),0,-D43*D48*D48/2)</f>
        <v>-4.5</v>
      </c>
      <c r="E56" s="54"/>
      <c r="F56" s="55">
        <f>IF(OR(D48="",D48=0),0,D43*D48*D48/2)</f>
        <v>4.5</v>
      </c>
      <c r="G56" s="50"/>
      <c r="H56" s="3"/>
      <c r="I56" s="3"/>
      <c r="J56" s="3"/>
      <c r="K56" s="50">
        <f>-H43*H48^2/8</f>
        <v>-5.0625</v>
      </c>
      <c r="L56" s="54"/>
      <c r="M56" s="50">
        <f>O43*O48^2/12</f>
        <v>9.7537499999999984</v>
      </c>
      <c r="N56" s="50"/>
      <c r="O56" s="3"/>
      <c r="P56" s="3"/>
      <c r="Q56" s="3"/>
      <c r="R56" s="50">
        <f>-O43*O48^2/12</f>
        <v>-9.7537499999999984</v>
      </c>
      <c r="S56" s="50"/>
      <c r="T56" s="55">
        <f>V43*V48^2/8</f>
        <v>5.359375</v>
      </c>
      <c r="U56" s="50"/>
      <c r="V56" s="3"/>
      <c r="W56" s="3"/>
      <c r="X56" s="3"/>
      <c r="Y56" s="50">
        <f>IF(OR(AA48="",AA48=0),0,-AA43*AA48*AA48/2)</f>
        <v>-3.375</v>
      </c>
      <c r="Z56" s="54"/>
      <c r="AA56" s="55">
        <f>IF(OR(AA48="",AA48=0),0,AA43*AA48*AA48/2)</f>
        <v>3.375</v>
      </c>
      <c r="AB56" s="50"/>
      <c r="AC56" s="3"/>
      <c r="AD56" s="3"/>
      <c r="AE56" s="3"/>
      <c r="AF56" s="3" t="s">
        <v>5</v>
      </c>
      <c r="AG56" s="3"/>
      <c r="AH56" s="3"/>
      <c r="AI56" s="3"/>
      <c r="AJ56" s="3"/>
      <c r="AK56" s="3"/>
      <c r="AL56" s="5"/>
    </row>
    <row r="57" spans="2:38" x14ac:dyDescent="0.25">
      <c r="B57" s="2"/>
      <c r="C57" s="3"/>
      <c r="D57" s="38"/>
      <c r="E57" s="38"/>
      <c r="F57" s="40"/>
      <c r="G57" s="38"/>
      <c r="H57" s="3"/>
      <c r="I57" s="3"/>
      <c r="J57" s="3"/>
      <c r="K57" s="50">
        <f>+F56/2</f>
        <v>2.25</v>
      </c>
      <c r="L57" s="54"/>
      <c r="M57" s="55"/>
      <c r="N57" s="50"/>
      <c r="O57" s="3"/>
      <c r="P57" s="3"/>
      <c r="Q57" s="3"/>
      <c r="R57" s="38"/>
      <c r="S57" s="38"/>
      <c r="T57" s="55">
        <f>+Y56/2</f>
        <v>-1.6875</v>
      </c>
      <c r="U57" s="50"/>
      <c r="V57" s="3"/>
      <c r="W57" s="3"/>
      <c r="X57" s="3"/>
      <c r="Y57" s="38"/>
      <c r="Z57" s="41"/>
      <c r="AA57" s="38"/>
      <c r="AB57" s="38"/>
      <c r="AC57" s="3"/>
      <c r="AD57" s="3"/>
      <c r="AE57" s="3"/>
      <c r="AF57" s="3"/>
      <c r="AG57" s="3"/>
      <c r="AH57" s="3"/>
      <c r="AI57" s="3"/>
      <c r="AJ57" s="3"/>
      <c r="AK57" s="3"/>
      <c r="AL57" s="5"/>
    </row>
    <row r="58" spans="2:38" x14ac:dyDescent="0.25">
      <c r="B58" s="2"/>
      <c r="C58" s="3"/>
      <c r="D58" s="3"/>
      <c r="E58" s="3"/>
      <c r="F58" s="55">
        <v>0</v>
      </c>
      <c r="G58" s="50"/>
      <c r="H58" s="3"/>
      <c r="I58" s="3"/>
      <c r="J58" s="3"/>
      <c r="K58" s="50">
        <f>-(K56+M56+K57)*K54</f>
        <v>-1.7062066223250427</v>
      </c>
      <c r="L58" s="54"/>
      <c r="M58" s="50">
        <f>-(K56+M56+K57)*M54</f>
        <v>-5.2350433776749554</v>
      </c>
      <c r="N58" s="50"/>
      <c r="O58" s="3"/>
      <c r="P58" s="3"/>
      <c r="Q58" s="3"/>
      <c r="R58" s="50">
        <f>+M58/2</f>
        <v>-2.6175216888374777</v>
      </c>
      <c r="S58" s="50"/>
      <c r="T58" s="55"/>
      <c r="U58" s="50"/>
      <c r="V58" s="3"/>
      <c r="W58" s="3"/>
      <c r="X58" s="3"/>
      <c r="Y58" s="50"/>
      <c r="Z58" s="54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5"/>
    </row>
    <row r="59" spans="2:38" x14ac:dyDescent="0.25">
      <c r="B59" s="2"/>
      <c r="C59" s="3"/>
      <c r="D59" s="3"/>
      <c r="E59" s="3"/>
      <c r="F59" s="55"/>
      <c r="G59" s="50"/>
      <c r="H59" s="3"/>
      <c r="I59" s="3"/>
      <c r="J59" s="3"/>
      <c r="K59" s="50"/>
      <c r="L59" s="54"/>
      <c r="M59" s="50">
        <f>+R59/2</f>
        <v>1.3639408889052569</v>
      </c>
      <c r="N59" s="50"/>
      <c r="O59" s="3"/>
      <c r="P59" s="3"/>
      <c r="Q59" s="3"/>
      <c r="R59" s="50">
        <f>-(R56+T56+R58+T57)*R54</f>
        <v>2.7278817778105138</v>
      </c>
      <c r="S59" s="50"/>
      <c r="T59" s="55">
        <f>-(R56+T56+R58+T57)*T54</f>
        <v>5.9715149110269623</v>
      </c>
      <c r="U59" s="50"/>
      <c r="V59" s="3"/>
      <c r="W59" s="3"/>
      <c r="X59" s="3"/>
      <c r="Y59" s="50">
        <v>0</v>
      </c>
      <c r="Z59" s="54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5"/>
    </row>
    <row r="60" spans="2:38" x14ac:dyDescent="0.25">
      <c r="B60" s="2"/>
      <c r="C60" s="3"/>
      <c r="D60" s="3"/>
      <c r="E60" s="3"/>
      <c r="F60" s="55">
        <v>0</v>
      </c>
      <c r="G60" s="50"/>
      <c r="H60" s="3"/>
      <c r="I60" s="3"/>
      <c r="J60" s="3"/>
      <c r="K60" s="50">
        <f>-M59*K54</f>
        <v>-0.3352659790542129</v>
      </c>
      <c r="L60" s="54"/>
      <c r="M60" s="50">
        <f>-M59*M54</f>
        <v>-1.0286749098510439</v>
      </c>
      <c r="N60" s="50"/>
      <c r="O60" s="3"/>
      <c r="P60" s="3"/>
      <c r="Q60" s="3"/>
      <c r="R60" s="50">
        <f>+M60/2</f>
        <v>-0.51433745492552196</v>
      </c>
      <c r="S60" s="50"/>
      <c r="T60" s="55"/>
      <c r="U60" s="50"/>
      <c r="V60" s="3"/>
      <c r="W60" s="3"/>
      <c r="X60" s="3"/>
      <c r="Y60" s="50"/>
      <c r="Z60" s="54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5"/>
    </row>
    <row r="61" spans="2:38" x14ac:dyDescent="0.25">
      <c r="B61" s="2"/>
      <c r="C61" s="3"/>
      <c r="D61" s="3"/>
      <c r="E61" s="3"/>
      <c r="F61" s="55"/>
      <c r="G61" s="50"/>
      <c r="H61" s="3"/>
      <c r="I61" s="3"/>
      <c r="J61" s="3"/>
      <c r="K61" s="50"/>
      <c r="L61" s="54"/>
      <c r="M61" s="50">
        <f>+R61/2</f>
        <v>8.0640751371705829E-2</v>
      </c>
      <c r="N61" s="50"/>
      <c r="O61" s="3"/>
      <c r="P61" s="3"/>
      <c r="Q61" s="3"/>
      <c r="R61" s="50">
        <f>-(R60)*R54</f>
        <v>0.16128150274341166</v>
      </c>
      <c r="S61" s="50"/>
      <c r="T61" s="55">
        <f>-(R60)*T54</f>
        <v>0.35305595218211028</v>
      </c>
      <c r="U61" s="50"/>
      <c r="V61" s="3"/>
      <c r="W61" s="3"/>
      <c r="X61" s="3"/>
      <c r="Y61" s="50">
        <v>0</v>
      </c>
      <c r="Z61" s="54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5"/>
    </row>
    <row r="62" spans="2:38" x14ac:dyDescent="0.25">
      <c r="B62" s="2"/>
      <c r="C62" s="3"/>
      <c r="D62" s="3"/>
      <c r="E62" s="3"/>
      <c r="F62" s="55">
        <v>0</v>
      </c>
      <c r="G62" s="50"/>
      <c r="H62" s="3"/>
      <c r="I62" s="3"/>
      <c r="J62" s="3"/>
      <c r="K62" s="50">
        <f>-M61*K54</f>
        <v>-1.9822047040471354E-2</v>
      </c>
      <c r="L62" s="54"/>
      <c r="M62" s="50">
        <f>-M61*M54</f>
        <v>-6.0818704331234479E-2</v>
      </c>
      <c r="N62" s="50"/>
      <c r="O62" s="3"/>
      <c r="P62" s="3"/>
      <c r="Q62" s="3"/>
      <c r="R62" s="50">
        <f>+M62/2</f>
        <v>-3.0409352165617239E-2</v>
      </c>
      <c r="S62" s="50"/>
      <c r="T62" s="55"/>
      <c r="U62" s="50"/>
      <c r="V62" s="3"/>
      <c r="W62" s="3"/>
      <c r="X62" s="3"/>
      <c r="Y62" s="50"/>
      <c r="Z62" s="54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5"/>
    </row>
    <row r="63" spans="2:38" x14ac:dyDescent="0.25">
      <c r="B63" s="2"/>
      <c r="C63" s="3"/>
      <c r="D63" s="3"/>
      <c r="E63" s="3"/>
      <c r="F63" s="55"/>
      <c r="G63" s="50"/>
      <c r="H63" s="3"/>
      <c r="I63" s="3"/>
      <c r="J63" s="3"/>
      <c r="K63" s="50"/>
      <c r="L63" s="54"/>
      <c r="M63" s="50">
        <f>+R63/2</f>
        <v>4.7677511794611124E-3</v>
      </c>
      <c r="N63" s="50"/>
      <c r="O63" s="3"/>
      <c r="P63" s="3"/>
      <c r="Q63" s="3"/>
      <c r="R63" s="50">
        <f>-(R62)*R54</f>
        <v>9.5355023589222248E-3</v>
      </c>
      <c r="S63" s="50"/>
      <c r="T63" s="55">
        <f>-(R62)*T54</f>
        <v>2.0873849806695013E-2</v>
      </c>
      <c r="U63" s="50"/>
      <c r="V63" s="3"/>
      <c r="W63" s="3"/>
      <c r="X63" s="3"/>
      <c r="Y63" s="50">
        <v>0</v>
      </c>
      <c r="Z63" s="54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5"/>
    </row>
    <row r="64" spans="2:38" x14ac:dyDescent="0.25">
      <c r="B64" s="2"/>
      <c r="C64" s="3"/>
      <c r="D64" s="3"/>
      <c r="E64" s="3"/>
      <c r="F64" s="55">
        <v>0</v>
      </c>
      <c r="G64" s="50"/>
      <c r="H64" s="3"/>
      <c r="I64" s="3"/>
      <c r="J64" s="3"/>
      <c r="K64" s="50">
        <f>-M63*K54</f>
        <v>-1.1719457786413953E-3</v>
      </c>
      <c r="L64" s="54"/>
      <c r="M64" s="50">
        <f>-M63*M54</f>
        <v>-3.5958054008197169E-3</v>
      </c>
      <c r="N64" s="50"/>
      <c r="O64" s="3"/>
      <c r="P64" s="3"/>
      <c r="Q64" s="3"/>
      <c r="R64" s="50">
        <f>+M64/2</f>
        <v>-1.7979027004098585E-3</v>
      </c>
      <c r="S64" s="50"/>
      <c r="T64" s="30"/>
      <c r="U64" s="3"/>
      <c r="V64" s="3"/>
      <c r="W64" s="3"/>
      <c r="X64" s="3"/>
      <c r="Y64" s="3"/>
      <c r="Z64" s="31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5"/>
    </row>
    <row r="65" spans="2:38" x14ac:dyDescent="0.25">
      <c r="B65" s="2"/>
      <c r="C65" s="3"/>
      <c r="D65" s="3"/>
      <c r="E65" s="3"/>
      <c r="F65" s="30"/>
      <c r="G65" s="3"/>
      <c r="H65" s="3"/>
      <c r="I65" s="3"/>
      <c r="J65" s="3"/>
      <c r="K65" s="3"/>
      <c r="L65" s="31"/>
      <c r="M65" s="50">
        <f>+R65/2</f>
        <v>2.8188541057206149E-4</v>
      </c>
      <c r="N65" s="50"/>
      <c r="O65" s="3"/>
      <c r="P65" s="3"/>
      <c r="Q65" s="3"/>
      <c r="R65" s="50">
        <f>-(R64)*R54</f>
        <v>5.6377082114412297E-4</v>
      </c>
      <c r="S65" s="50"/>
      <c r="T65" s="55">
        <f>-(R64)*T54</f>
        <v>1.2341318792657354E-3</v>
      </c>
      <c r="U65" s="50"/>
      <c r="V65" s="3"/>
      <c r="W65" s="3"/>
      <c r="X65" s="3"/>
      <c r="Y65" s="50">
        <v>0</v>
      </c>
      <c r="Z65" s="54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5"/>
    </row>
    <row r="66" spans="2:38" x14ac:dyDescent="0.25">
      <c r="B66" s="2"/>
      <c r="C66" s="3"/>
      <c r="D66" s="3"/>
      <c r="E66" s="3"/>
      <c r="F66" s="55">
        <v>0</v>
      </c>
      <c r="G66" s="50"/>
      <c r="H66" s="3"/>
      <c r="I66" s="3"/>
      <c r="J66" s="3"/>
      <c r="K66" s="50">
        <f>-M65*K54</f>
        <v>-6.9289357717250495E-5</v>
      </c>
      <c r="L66" s="54"/>
      <c r="M66" s="50">
        <f>-M65*M54</f>
        <v>-2.1259605285481098E-4</v>
      </c>
      <c r="N66" s="50"/>
      <c r="O66" s="3"/>
      <c r="P66" s="3"/>
      <c r="Q66" s="3"/>
      <c r="R66" s="50">
        <f>+M66/2</f>
        <v>-1.0629802642740549E-4</v>
      </c>
      <c r="S66" s="50"/>
      <c r="T66" s="30"/>
      <c r="U66" s="3"/>
      <c r="V66" s="3"/>
      <c r="W66" s="3"/>
      <c r="X66" s="3"/>
      <c r="Y66" s="3"/>
      <c r="Z66" s="31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5"/>
    </row>
    <row r="67" spans="2:38" x14ac:dyDescent="0.25">
      <c r="B67" s="2"/>
      <c r="C67" s="3"/>
      <c r="D67" s="3"/>
      <c r="E67" s="3"/>
      <c r="F67" s="32"/>
      <c r="G67" s="29"/>
      <c r="H67" s="29"/>
      <c r="I67" s="29"/>
      <c r="J67" s="29"/>
      <c r="K67" s="29"/>
      <c r="L67" s="33"/>
      <c r="M67" s="3"/>
      <c r="N67" s="3"/>
      <c r="O67" s="3"/>
      <c r="P67" s="3"/>
      <c r="Q67" s="3"/>
      <c r="R67" s="50">
        <f>-(R66)*R54</f>
        <v>3.3332018262899689E-5</v>
      </c>
      <c r="S67" s="50"/>
      <c r="T67" s="71">
        <f>-(R66)*T54</f>
        <v>7.2966008164505793E-5</v>
      </c>
      <c r="U67" s="72"/>
      <c r="V67" s="29"/>
      <c r="W67" s="29"/>
      <c r="X67" s="29"/>
      <c r="Y67" s="72">
        <v>0</v>
      </c>
      <c r="Z67" s="7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5"/>
    </row>
    <row r="68" spans="2:38" x14ac:dyDescent="0.25">
      <c r="B68" s="2"/>
      <c r="C68" s="3"/>
      <c r="D68" s="56" t="s">
        <v>8</v>
      </c>
      <c r="E68" s="56"/>
      <c r="F68" s="56" t="s">
        <v>8</v>
      </c>
      <c r="G68" s="56"/>
      <c r="H68" s="56" t="s">
        <v>9</v>
      </c>
      <c r="I68" s="56"/>
      <c r="J68" s="56"/>
      <c r="K68" s="56" t="s">
        <v>8</v>
      </c>
      <c r="L68" s="56"/>
      <c r="M68" s="56" t="s">
        <v>8</v>
      </c>
      <c r="N68" s="56"/>
      <c r="O68" s="56" t="s">
        <v>9</v>
      </c>
      <c r="P68" s="56"/>
      <c r="Q68" s="56"/>
      <c r="R68" s="56" t="s">
        <v>8</v>
      </c>
      <c r="S68" s="56"/>
      <c r="T68" s="56" t="s">
        <v>8</v>
      </c>
      <c r="U68" s="56"/>
      <c r="V68" s="56" t="s">
        <v>9</v>
      </c>
      <c r="W68" s="56"/>
      <c r="X68" s="56"/>
      <c r="Y68" s="56" t="s">
        <v>8</v>
      </c>
      <c r="Z68" s="56"/>
      <c r="AA68" s="56" t="s">
        <v>8</v>
      </c>
      <c r="AB68" s="56"/>
      <c r="AC68" s="3"/>
      <c r="AD68" s="3"/>
      <c r="AE68" s="3"/>
      <c r="AF68" s="3"/>
      <c r="AG68" s="3"/>
      <c r="AH68" s="3"/>
      <c r="AI68" s="3"/>
      <c r="AJ68" s="3"/>
      <c r="AK68" s="3"/>
      <c r="AL68" s="5"/>
    </row>
    <row r="69" spans="2:38" x14ac:dyDescent="0.25">
      <c r="B69" s="2"/>
      <c r="C69" s="3"/>
      <c r="D69" s="56">
        <f>SUM(D56:E67)</f>
        <v>-4.5</v>
      </c>
      <c r="E69" s="56"/>
      <c r="F69" s="56">
        <f>SUM(F56:G67)</f>
        <v>4.5</v>
      </c>
      <c r="G69" s="56"/>
      <c r="H69" s="67">
        <f>(((F69-(-K69))/H48+H43*H48*0.5)^2/(2*H43))-F69</f>
        <v>0.37671850160411413</v>
      </c>
      <c r="I69" s="67"/>
      <c r="J69" s="67"/>
      <c r="K69" s="56">
        <f>SUM(K56:L67)</f>
        <v>-4.8750358835560856</v>
      </c>
      <c r="L69" s="56"/>
      <c r="M69" s="56">
        <f>SUM(M56:N67)</f>
        <v>4.8750358835560856</v>
      </c>
      <c r="N69" s="56"/>
      <c r="O69" s="67">
        <f>(((M69-(-R69))/O48+O43*O48*0.5)^2/(2*O43))-M69</f>
        <v>7.2968122679520704</v>
      </c>
      <c r="P69" s="67"/>
      <c r="Q69" s="67"/>
      <c r="R69" s="56">
        <f>SUM(R56:S67)</f>
        <v>-10.018626810903196</v>
      </c>
      <c r="S69" s="56"/>
      <c r="T69" s="56">
        <f>SUM(T56:U67)</f>
        <v>10.018626810903196</v>
      </c>
      <c r="U69" s="56"/>
      <c r="V69" s="67">
        <f>(((T69-(-Y69))/V48+V43*V48*0.5)^2/(2*V43))-T69</f>
        <v>-0.82271214069880649</v>
      </c>
      <c r="W69" s="67"/>
      <c r="X69" s="67"/>
      <c r="Y69" s="56">
        <f>SUM(Y56:Z67)</f>
        <v>-3.375</v>
      </c>
      <c r="Z69" s="56"/>
      <c r="AA69" s="56">
        <f>SUM(AA56:AB67)</f>
        <v>3.375</v>
      </c>
      <c r="AB69" s="56"/>
      <c r="AC69" s="3"/>
      <c r="AD69" s="3"/>
      <c r="AE69" s="3"/>
      <c r="AF69" s="3" t="s">
        <v>6</v>
      </c>
      <c r="AG69" s="3"/>
      <c r="AH69" s="3"/>
      <c r="AI69" s="3"/>
      <c r="AJ69" s="3"/>
      <c r="AK69" s="3"/>
      <c r="AL69" s="5"/>
    </row>
    <row r="70" spans="2:38" x14ac:dyDescent="0.25">
      <c r="B70" s="2"/>
      <c r="C70" s="3"/>
      <c r="D70" s="3"/>
      <c r="E70" s="3"/>
      <c r="F70" s="3"/>
      <c r="G70" s="3"/>
      <c r="H70" s="15" t="s">
        <v>10</v>
      </c>
      <c r="I70" s="65">
        <f>((H43*H48-((0.5*H43*H48^2+(-K69)-F69)/H48))*H48)/((H43*H48-((0.5*H43*H48^2+(-K69)-F69)/H48))+((0.5*H43*H48^2+(-K69)-F69)/H48))</f>
        <v>2.2083293462715456</v>
      </c>
      <c r="J70" s="66"/>
      <c r="K70" s="3"/>
      <c r="L70" s="3"/>
      <c r="M70" s="3"/>
      <c r="N70" s="3"/>
      <c r="O70" s="15" t="s">
        <v>10</v>
      </c>
      <c r="P70" s="65">
        <f>((O43*O48-((0.5*O43*O48^2+(-R69)-M69)/O48))*O48)/((O43*O48-((0.5*O43*O48^2+(-R69)-M69)/O48))+((0.5*O43*O48^2+(-R69)-M69)/O48))</f>
        <v>2.3258783909652672</v>
      </c>
      <c r="Q70" s="66"/>
      <c r="R70" s="3"/>
      <c r="S70" s="3"/>
      <c r="T70" s="3"/>
      <c r="U70" s="3"/>
      <c r="V70" s="15" t="s">
        <v>10</v>
      </c>
      <c r="W70" s="65">
        <f>((V43*V48-((0.5*V43*V48^2+(-Y69)-T69)/V48))*V48)/((V43*V48-((0.5*V43*V48^2+(-Y69)-T69)/V48))+((0.5*V43*V48^2+(-Y69)-T69)/V48))</f>
        <v>2.2923368825227097</v>
      </c>
      <c r="X70" s="66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5"/>
    </row>
    <row r="71" spans="2:38" x14ac:dyDescent="0.25">
      <c r="B71" s="2"/>
      <c r="C71" s="3"/>
      <c r="D71" s="3"/>
      <c r="E71" s="3"/>
      <c r="F71" s="3"/>
      <c r="G71" s="3"/>
      <c r="H71" s="3"/>
      <c r="I71" s="38"/>
      <c r="J71" s="38"/>
      <c r="K71" s="3"/>
      <c r="L71" s="3"/>
      <c r="M71" s="3"/>
      <c r="N71" s="3"/>
      <c r="O71" s="3"/>
      <c r="P71" s="38"/>
      <c r="Q71" s="38"/>
      <c r="R71" s="3"/>
      <c r="S71" s="3"/>
      <c r="T71" s="3"/>
      <c r="U71" s="3"/>
      <c r="V71" s="3"/>
      <c r="W71" s="38"/>
      <c r="X71" s="38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5"/>
    </row>
    <row r="72" spans="2:38" x14ac:dyDescent="0.25">
      <c r="B72" s="2"/>
      <c r="C72" s="3"/>
      <c r="D72" s="3"/>
      <c r="E72" s="3"/>
      <c r="F72" s="3"/>
      <c r="G72" s="3"/>
      <c r="H72" s="3"/>
      <c r="I72" s="38"/>
      <c r="J72" s="38"/>
      <c r="K72" s="3"/>
      <c r="L72" s="50">
        <f>+M69</f>
        <v>4.8750358835560856</v>
      </c>
      <c r="M72" s="50"/>
      <c r="N72" s="3"/>
      <c r="O72" s="3"/>
      <c r="P72" s="38"/>
      <c r="Q72" s="38"/>
      <c r="R72" s="3"/>
      <c r="S72" s="50">
        <f>+T69</f>
        <v>10.018626810903196</v>
      </c>
      <c r="T72" s="50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5"/>
    </row>
    <row r="73" spans="2:38" x14ac:dyDescent="0.25">
      <c r="B73" s="2"/>
      <c r="C73" s="3"/>
      <c r="D73" s="3"/>
      <c r="E73" s="50">
        <f>+F69</f>
        <v>4.5</v>
      </c>
      <c r="F73" s="50"/>
      <c r="G73" s="3"/>
      <c r="H73" s="3"/>
      <c r="I73" s="38"/>
      <c r="J73" s="38"/>
      <c r="K73" s="3"/>
      <c r="L73" s="3"/>
      <c r="M73" s="3"/>
      <c r="N73" s="3"/>
      <c r="O73" s="3"/>
      <c r="P73" s="38"/>
      <c r="Q73" s="38"/>
      <c r="R73" s="3"/>
      <c r="S73" s="3"/>
      <c r="T73" s="3"/>
      <c r="U73" s="3"/>
      <c r="V73" s="3"/>
      <c r="W73" s="3"/>
      <c r="X73" s="3"/>
      <c r="Y73" s="3"/>
      <c r="Z73" s="50">
        <f>+AA69</f>
        <v>3.375</v>
      </c>
      <c r="AA73" s="50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5"/>
    </row>
    <row r="74" spans="2:38" x14ac:dyDescent="0.25">
      <c r="B74" s="2"/>
      <c r="C74" s="3"/>
      <c r="D74" s="3"/>
      <c r="E74" s="3"/>
      <c r="F74" s="3"/>
      <c r="G74" s="3"/>
      <c r="H74" s="3"/>
      <c r="I74" s="38"/>
      <c r="J74" s="38"/>
      <c r="K74" s="3"/>
      <c r="L74" s="3"/>
      <c r="M74" s="3"/>
      <c r="N74" s="3"/>
      <c r="O74" s="3"/>
      <c r="P74" s="38"/>
      <c r="Q74" s="38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5"/>
    </row>
    <row r="75" spans="2:38" ht="10.15" customHeight="1" thickBot="1" x14ac:dyDescent="0.3">
      <c r="B75" s="2"/>
      <c r="C75" s="3"/>
      <c r="D75" s="14"/>
      <c r="E75" s="14"/>
      <c r="F75" s="14"/>
      <c r="G75" s="14"/>
      <c r="H75" s="14"/>
      <c r="I75" s="39"/>
      <c r="J75" s="39"/>
      <c r="K75" s="14"/>
      <c r="L75" s="64" t="s">
        <v>15</v>
      </c>
      <c r="M75" s="64"/>
      <c r="N75" s="14"/>
      <c r="O75" s="14"/>
      <c r="P75" s="39"/>
      <c r="Q75" s="39"/>
      <c r="R75" s="14"/>
      <c r="S75" s="64" t="s">
        <v>15</v>
      </c>
      <c r="T75" s="64"/>
      <c r="U75" s="14"/>
      <c r="V75" s="14"/>
      <c r="W75" s="14"/>
      <c r="X75" s="14"/>
      <c r="Y75" s="14"/>
      <c r="Z75" s="14"/>
      <c r="AA75" s="14"/>
      <c r="AB75" s="14"/>
      <c r="AC75" s="3"/>
      <c r="AD75" s="3" t="s">
        <v>13</v>
      </c>
      <c r="AE75" s="3"/>
      <c r="AF75" s="3"/>
      <c r="AG75" s="3"/>
      <c r="AH75" s="3"/>
      <c r="AI75" s="3"/>
      <c r="AJ75" s="3"/>
      <c r="AK75" s="3"/>
      <c r="AL75" s="5"/>
    </row>
    <row r="76" spans="2:38" x14ac:dyDescent="0.25">
      <c r="B76" s="2"/>
      <c r="C76" s="3"/>
      <c r="D76" s="3"/>
      <c r="E76" s="3"/>
      <c r="F76" s="3"/>
      <c r="G76" s="3"/>
      <c r="H76" s="38" t="s">
        <v>14</v>
      </c>
      <c r="I76" s="38"/>
      <c r="J76" s="38"/>
      <c r="K76" s="3"/>
      <c r="L76" s="3"/>
      <c r="M76" s="3"/>
      <c r="N76" s="3"/>
      <c r="O76" s="3"/>
      <c r="P76" s="38"/>
      <c r="Q76" s="17" t="s">
        <v>14</v>
      </c>
      <c r="R76" s="3"/>
      <c r="S76" s="3"/>
      <c r="T76" s="3"/>
      <c r="U76" s="3"/>
      <c r="V76" s="3"/>
      <c r="W76" s="3"/>
      <c r="X76" s="3" t="s">
        <v>14</v>
      </c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5"/>
    </row>
    <row r="77" spans="2:38" x14ac:dyDescent="0.25">
      <c r="B77" s="2"/>
      <c r="C77" s="3"/>
      <c r="D77" s="3"/>
      <c r="E77" s="3"/>
      <c r="F77" s="3"/>
      <c r="G77" s="3"/>
      <c r="H77" s="3"/>
      <c r="I77" s="38"/>
      <c r="J77" s="38"/>
      <c r="K77" s="3"/>
      <c r="L77" s="3"/>
      <c r="M77" s="3"/>
      <c r="N77" s="3"/>
      <c r="O77" s="3"/>
      <c r="P77" s="38"/>
      <c r="Q77" s="38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5"/>
    </row>
    <row r="78" spans="2:38" x14ac:dyDescent="0.25">
      <c r="B78" s="2"/>
      <c r="C78" s="3"/>
      <c r="D78" s="3"/>
      <c r="E78" s="50">
        <f>H43*H48-L85</f>
        <v>4.4166586925430913</v>
      </c>
      <c r="F78" s="50"/>
      <c r="G78" s="3"/>
      <c r="H78" s="50">
        <f>+H69</f>
        <v>0.37671850160411413</v>
      </c>
      <c r="I78" s="50"/>
      <c r="J78" s="38"/>
      <c r="K78" s="3"/>
      <c r="L78" s="50">
        <f>O43*O48-S85</f>
        <v>10.466452759343703</v>
      </c>
      <c r="M78" s="50"/>
      <c r="N78" s="3"/>
      <c r="O78" s="3"/>
      <c r="P78" s="50">
        <f>+O69</f>
        <v>7.2968122679520704</v>
      </c>
      <c r="Q78" s="50"/>
      <c r="R78" s="3"/>
      <c r="S78" s="50">
        <f>V43*V48-Z85</f>
        <v>8.0231790888294849</v>
      </c>
      <c r="T78" s="50"/>
      <c r="U78" s="3"/>
      <c r="V78" s="3"/>
      <c r="W78" s="50">
        <f>+V69</f>
        <v>-0.82271214069880649</v>
      </c>
      <c r="X78" s="50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5"/>
    </row>
    <row r="79" spans="2:38" x14ac:dyDescent="0.25">
      <c r="B79" s="2"/>
      <c r="C79" s="3"/>
      <c r="D79" s="3"/>
      <c r="E79" s="3"/>
      <c r="F79" s="3"/>
      <c r="G79" s="3"/>
      <c r="H79" s="3"/>
      <c r="I79" s="38"/>
      <c r="J79" s="38"/>
      <c r="K79" s="3"/>
      <c r="L79" s="3"/>
      <c r="M79" s="3"/>
      <c r="N79" s="3"/>
      <c r="O79" s="3"/>
      <c r="P79" s="38"/>
      <c r="Q79" s="38"/>
      <c r="R79" s="3"/>
      <c r="S79" s="3"/>
      <c r="T79" s="3"/>
      <c r="U79" s="3"/>
      <c r="V79" s="3"/>
      <c r="W79" s="3"/>
      <c r="X79" s="3"/>
      <c r="Y79" s="3"/>
      <c r="Z79" s="50">
        <f>AA43*AA48</f>
        <v>4.5</v>
      </c>
      <c r="AA79" s="50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5"/>
    </row>
    <row r="80" spans="2:38" x14ac:dyDescent="0.25">
      <c r="B80" s="2"/>
      <c r="C80" s="3"/>
      <c r="D80" s="3"/>
      <c r="E80" s="3"/>
      <c r="F80" s="38" t="s">
        <v>14</v>
      </c>
      <c r="G80" s="3"/>
      <c r="H80" s="3"/>
      <c r="I80" s="38"/>
      <c r="J80" s="38"/>
      <c r="K80" s="3"/>
      <c r="L80" s="3"/>
      <c r="M80" s="38" t="s">
        <v>14</v>
      </c>
      <c r="N80" s="3"/>
      <c r="O80" s="3"/>
      <c r="P80" s="38"/>
      <c r="Q80" s="38"/>
      <c r="R80" s="3"/>
      <c r="S80" s="3"/>
      <c r="T80" s="38" t="s">
        <v>14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5"/>
    </row>
    <row r="81" spans="2:44" ht="12" thickBot="1" x14ac:dyDescent="0.3">
      <c r="B81" s="2"/>
      <c r="C81" s="3"/>
      <c r="D81" s="14"/>
      <c r="E81" s="14"/>
      <c r="F81" s="14"/>
      <c r="G81" s="14"/>
      <c r="H81" s="14"/>
      <c r="I81" s="39"/>
      <c r="J81" s="39"/>
      <c r="K81" s="14"/>
      <c r="L81" s="14"/>
      <c r="M81" s="14"/>
      <c r="N81" s="14"/>
      <c r="O81" s="14"/>
      <c r="P81" s="39"/>
      <c r="Q81" s="39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3"/>
      <c r="AD81" s="3"/>
      <c r="AE81" s="3"/>
      <c r="AF81" s="3"/>
      <c r="AG81" s="3"/>
      <c r="AH81" s="3"/>
      <c r="AI81" s="3"/>
      <c r="AJ81" s="3"/>
      <c r="AK81" s="3"/>
      <c r="AL81" s="5"/>
    </row>
    <row r="82" spans="2:44" x14ac:dyDescent="0.25">
      <c r="B82" s="2"/>
      <c r="C82" s="3"/>
      <c r="D82" s="3"/>
      <c r="E82" s="3"/>
      <c r="F82" s="3"/>
      <c r="G82" s="3"/>
      <c r="H82" s="3"/>
      <c r="I82" s="38"/>
      <c r="J82" s="38"/>
      <c r="K82" s="3"/>
      <c r="L82" s="3"/>
      <c r="M82" s="3"/>
      <c r="N82" s="3"/>
      <c r="O82" s="3"/>
      <c r="P82" s="38"/>
      <c r="Q82" s="38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12</v>
      </c>
      <c r="AE82" s="3"/>
      <c r="AF82" s="3"/>
      <c r="AG82" s="3"/>
      <c r="AH82" s="3"/>
      <c r="AI82" s="3"/>
      <c r="AJ82" s="3"/>
      <c r="AK82" s="3"/>
      <c r="AL82" s="5"/>
    </row>
    <row r="83" spans="2:44" x14ac:dyDescent="0.25">
      <c r="B83" s="2"/>
      <c r="C83" s="3"/>
      <c r="D83" s="3"/>
      <c r="E83" s="3"/>
      <c r="F83" s="3"/>
      <c r="G83" s="3"/>
      <c r="H83" s="3"/>
      <c r="I83" s="3"/>
      <c r="J83" s="38"/>
      <c r="K83" s="3"/>
      <c r="L83" s="3" t="s">
        <v>15</v>
      </c>
      <c r="M83" s="3"/>
      <c r="N83" s="3"/>
      <c r="O83" s="3"/>
      <c r="P83" s="38"/>
      <c r="Q83" s="38"/>
      <c r="R83" s="3"/>
      <c r="S83" s="3" t="s">
        <v>15</v>
      </c>
      <c r="T83" s="3"/>
      <c r="U83" s="3"/>
      <c r="V83" s="3"/>
      <c r="W83" s="3"/>
      <c r="X83" s="3"/>
      <c r="Y83" s="3"/>
      <c r="Z83" s="38" t="s">
        <v>15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5"/>
    </row>
    <row r="84" spans="2:44" x14ac:dyDescent="0.25">
      <c r="B84" s="2"/>
      <c r="C84" s="3"/>
      <c r="D84" s="3"/>
      <c r="E84" s="50">
        <f>D43*D48</f>
        <v>6</v>
      </c>
      <c r="F84" s="50"/>
      <c r="G84" s="3"/>
      <c r="H84" s="3"/>
      <c r="I84" s="3"/>
      <c r="J84" s="38"/>
      <c r="K84" s="3"/>
      <c r="L84" s="3"/>
      <c r="M84" s="3"/>
      <c r="N84" s="3"/>
      <c r="O84" s="3"/>
      <c r="P84" s="38"/>
      <c r="Q84" s="38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5"/>
    </row>
    <row r="85" spans="2:44" x14ac:dyDescent="0.25">
      <c r="B85" s="2"/>
      <c r="C85" s="3"/>
      <c r="D85" s="3"/>
      <c r="E85" s="3"/>
      <c r="F85" s="3"/>
      <c r="G85" s="3"/>
      <c r="H85" s="3"/>
      <c r="I85" s="38"/>
      <c r="J85" s="38"/>
      <c r="K85" s="3"/>
      <c r="L85" s="50">
        <f>(0.5*H43*H48^2+(-K69)-F69)/H48</f>
        <v>4.5833413074569087</v>
      </c>
      <c r="M85" s="50"/>
      <c r="N85" s="3"/>
      <c r="O85" s="3"/>
      <c r="P85" s="38"/>
      <c r="Q85" s="38"/>
      <c r="R85" s="3"/>
      <c r="S85" s="50">
        <f>(0.5*O43*O48^2+(-R69)-M69)/O48</f>
        <v>12.483547240656296</v>
      </c>
      <c r="T85" s="50"/>
      <c r="U85" s="3"/>
      <c r="V85" s="3"/>
      <c r="W85" s="3"/>
      <c r="X85" s="3"/>
      <c r="Y85" s="3"/>
      <c r="Z85" s="50">
        <f>(0.5*V43*V48^2+(-Y69)-T69)/V48</f>
        <v>4.2268209111705151</v>
      </c>
      <c r="AA85" s="50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5"/>
    </row>
    <row r="86" spans="2:44" x14ac:dyDescent="0.25">
      <c r="B86" s="2"/>
      <c r="C86" s="3"/>
      <c r="D86" s="3"/>
      <c r="E86" s="3"/>
      <c r="F86" s="3"/>
      <c r="G86" s="50">
        <f>+I70</f>
        <v>2.2083293462715456</v>
      </c>
      <c r="H86" s="50"/>
      <c r="I86" s="17"/>
      <c r="J86" s="38"/>
      <c r="K86" s="3"/>
      <c r="L86" s="3"/>
      <c r="M86" s="3"/>
      <c r="N86" s="50">
        <f>+P70</f>
        <v>2.3258783909652672</v>
      </c>
      <c r="O86" s="50"/>
      <c r="P86" s="17"/>
      <c r="Q86" s="38"/>
      <c r="R86" s="3"/>
      <c r="S86" s="3"/>
      <c r="T86" s="3"/>
      <c r="U86" s="50">
        <f>+W70</f>
        <v>2.2923368825227097</v>
      </c>
      <c r="V86" s="50"/>
      <c r="W86" s="17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5"/>
    </row>
    <row r="87" spans="2:44" ht="12" thickBot="1" x14ac:dyDescent="0.3">
      <c r="B87" s="22"/>
      <c r="C87" s="14"/>
      <c r="D87" s="14"/>
      <c r="E87" s="14"/>
      <c r="F87" s="14"/>
      <c r="G87" s="14"/>
      <c r="H87" s="14"/>
      <c r="I87" s="39"/>
      <c r="J87" s="39"/>
      <c r="K87" s="14"/>
      <c r="L87" s="14"/>
      <c r="M87" s="14"/>
      <c r="N87" s="14"/>
      <c r="O87" s="14"/>
      <c r="P87" s="39"/>
      <c r="Q87" s="39"/>
      <c r="R87" s="14"/>
      <c r="S87" s="14"/>
      <c r="T87" s="14"/>
      <c r="U87" s="14"/>
      <c r="V87" s="14"/>
      <c r="W87" s="39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23"/>
    </row>
    <row r="88" spans="2:44" ht="12" thickBot="1" x14ac:dyDescent="0.3">
      <c r="C88" s="3"/>
      <c r="D88" s="3"/>
      <c r="E88" s="3"/>
      <c r="F88" s="3"/>
      <c r="G88" s="3"/>
      <c r="H88" s="3"/>
      <c r="I88" s="42"/>
      <c r="J88" s="42"/>
      <c r="K88" s="3"/>
      <c r="L88" s="3"/>
      <c r="M88" s="3"/>
      <c r="N88" s="3"/>
      <c r="O88" s="3"/>
      <c r="P88" s="42"/>
      <c r="Q88" s="42"/>
      <c r="R88" s="3"/>
      <c r="S88" s="3"/>
      <c r="T88" s="3"/>
      <c r="U88" s="3"/>
      <c r="V88" s="3"/>
      <c r="W88" s="42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2:44" ht="29.45" customHeight="1" x14ac:dyDescent="0.25">
      <c r="B89" s="60" t="s">
        <v>19</v>
      </c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2"/>
    </row>
    <row r="90" spans="2:44" x14ac:dyDescent="0.25"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4" t="s">
        <v>11</v>
      </c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5"/>
    </row>
    <row r="91" spans="2:44" x14ac:dyDescent="0.25">
      <c r="B91" s="2"/>
      <c r="C91" s="3"/>
      <c r="D91" s="51">
        <v>4</v>
      </c>
      <c r="E91" s="51"/>
      <c r="F91" s="3"/>
      <c r="G91" s="3"/>
      <c r="H91" s="51">
        <v>2</v>
      </c>
      <c r="I91" s="51"/>
      <c r="J91" s="3" t="s">
        <v>1</v>
      </c>
      <c r="K91" s="3"/>
      <c r="L91" s="3"/>
      <c r="M91" s="3"/>
      <c r="N91" s="3"/>
      <c r="O91" s="51">
        <v>4.5</v>
      </c>
      <c r="P91" s="51"/>
      <c r="Q91" s="3" t="s">
        <v>1</v>
      </c>
      <c r="R91" s="3"/>
      <c r="S91" s="3"/>
      <c r="T91" s="3"/>
      <c r="U91" s="3"/>
      <c r="V91" s="51">
        <v>3.5</v>
      </c>
      <c r="W91" s="51"/>
      <c r="X91" s="3" t="s">
        <v>1</v>
      </c>
      <c r="Y91" s="3"/>
      <c r="Z91" s="3"/>
      <c r="AA91" s="3"/>
      <c r="AB91" s="3"/>
      <c r="AC91" s="51">
        <v>4.5</v>
      </c>
      <c r="AD91" s="51"/>
      <c r="AE91" s="3" t="s">
        <v>1</v>
      </c>
      <c r="AF91" s="3"/>
      <c r="AG91" s="3"/>
      <c r="AH91" s="51">
        <v>3</v>
      </c>
      <c r="AI91" s="51"/>
      <c r="AJ91" s="3" t="s">
        <v>1</v>
      </c>
      <c r="AK91" s="3"/>
      <c r="AL91" s="3"/>
      <c r="AM91" s="3"/>
      <c r="AN91" s="3"/>
      <c r="AO91" s="3"/>
      <c r="AP91" s="3"/>
      <c r="AQ91" s="3"/>
      <c r="AR91" s="5"/>
    </row>
    <row r="92" spans="2:44" x14ac:dyDescent="0.25">
      <c r="B92" s="2"/>
      <c r="C92" s="3"/>
      <c r="D92" s="6"/>
      <c r="E92" s="8"/>
      <c r="F92" s="3"/>
      <c r="G92" s="3"/>
      <c r="H92" s="3"/>
      <c r="I92" s="3"/>
      <c r="J92" s="3"/>
      <c r="K92" s="3"/>
      <c r="L92" s="3"/>
      <c r="M92" s="6"/>
      <c r="N92" s="7"/>
      <c r="O92" s="7"/>
      <c r="P92" s="7"/>
      <c r="Q92" s="7"/>
      <c r="R92" s="7"/>
      <c r="S92" s="8"/>
      <c r="T92" s="3"/>
      <c r="U92" s="3"/>
      <c r="V92" s="3"/>
      <c r="W92" s="3"/>
      <c r="X92" s="3"/>
      <c r="Y92" s="3"/>
      <c r="Z92" s="3"/>
      <c r="AA92" s="6"/>
      <c r="AB92" s="7"/>
      <c r="AC92" s="7"/>
      <c r="AD92" s="7"/>
      <c r="AE92" s="7"/>
      <c r="AF92" s="7"/>
      <c r="AG92" s="8"/>
      <c r="AH92" s="49"/>
      <c r="AI92" s="25"/>
      <c r="AJ92" s="3"/>
      <c r="AK92" s="3"/>
      <c r="AL92" s="3"/>
      <c r="AM92" s="3"/>
      <c r="AN92" s="3"/>
      <c r="AO92" s="3"/>
      <c r="AP92" s="3"/>
      <c r="AQ92" s="3"/>
      <c r="AR92" s="5"/>
    </row>
    <row r="93" spans="2:44" ht="12" thickBot="1" x14ac:dyDescent="0.3">
      <c r="B93" s="2"/>
      <c r="C93" s="3"/>
      <c r="D93" s="11"/>
      <c r="E93" s="13"/>
      <c r="F93" s="9"/>
      <c r="G93" s="10"/>
      <c r="H93" s="10"/>
      <c r="I93" s="10"/>
      <c r="J93" s="10"/>
      <c r="K93" s="10"/>
      <c r="L93" s="18"/>
      <c r="M93" s="11"/>
      <c r="N93" s="12"/>
      <c r="O93" s="12"/>
      <c r="P93" s="12"/>
      <c r="Q93" s="12"/>
      <c r="R93" s="12"/>
      <c r="S93" s="13"/>
      <c r="T93" s="9"/>
      <c r="U93" s="10"/>
      <c r="V93" s="10"/>
      <c r="W93" s="10"/>
      <c r="X93" s="10"/>
      <c r="Y93" s="10"/>
      <c r="Z93" s="10"/>
      <c r="AA93" s="11"/>
      <c r="AB93" s="12"/>
      <c r="AC93" s="12"/>
      <c r="AD93" s="12"/>
      <c r="AE93" s="12"/>
      <c r="AF93" s="12"/>
      <c r="AG93" s="13"/>
      <c r="AH93" s="11"/>
      <c r="AI93" s="13"/>
      <c r="AJ93" s="3"/>
      <c r="AK93" s="3"/>
      <c r="AL93" s="3"/>
      <c r="AM93" s="3"/>
      <c r="AN93" s="3"/>
      <c r="AO93" s="3"/>
      <c r="AP93" s="3"/>
      <c r="AQ93" s="3"/>
      <c r="AR93" s="5"/>
    </row>
    <row r="94" spans="2:44" x14ac:dyDescent="0.25">
      <c r="B94" s="2"/>
      <c r="C94" s="3"/>
      <c r="D94" s="3"/>
      <c r="E94" s="3"/>
      <c r="F94" s="3"/>
      <c r="G94" s="3" t="s">
        <v>0</v>
      </c>
      <c r="H94" s="63">
        <v>125</v>
      </c>
      <c r="I94" s="63"/>
      <c r="J94" s="3" t="s">
        <v>22</v>
      </c>
      <c r="K94" s="3"/>
      <c r="L94" s="3"/>
      <c r="M94" s="3"/>
      <c r="N94" s="3" t="s">
        <v>0</v>
      </c>
      <c r="O94" s="63">
        <v>326</v>
      </c>
      <c r="P94" s="63"/>
      <c r="Q94" s="3" t="s">
        <v>22</v>
      </c>
      <c r="R94" s="3"/>
      <c r="S94" s="3"/>
      <c r="T94" s="3"/>
      <c r="U94" s="3" t="s">
        <v>0</v>
      </c>
      <c r="V94" s="63">
        <v>653</v>
      </c>
      <c r="W94" s="63"/>
      <c r="X94" s="3" t="s">
        <v>22</v>
      </c>
      <c r="Y94" s="3"/>
      <c r="Z94" s="3"/>
      <c r="AA94" s="3"/>
      <c r="AB94" s="3" t="s">
        <v>0</v>
      </c>
      <c r="AC94" s="63">
        <v>653</v>
      </c>
      <c r="AD94" s="63"/>
      <c r="AE94" s="3" t="s">
        <v>22</v>
      </c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5"/>
    </row>
    <row r="95" spans="2:44" x14ac:dyDescent="0.25"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5"/>
    </row>
    <row r="96" spans="2:44" x14ac:dyDescent="0.25">
      <c r="B96" s="2"/>
      <c r="C96" s="3"/>
      <c r="D96" s="51">
        <v>1.5</v>
      </c>
      <c r="E96" s="51"/>
      <c r="F96" s="3"/>
      <c r="G96" s="3"/>
      <c r="H96" s="51">
        <v>4.5</v>
      </c>
      <c r="I96" s="51"/>
      <c r="J96" s="3" t="s">
        <v>2</v>
      </c>
      <c r="K96" s="3"/>
      <c r="L96" s="3"/>
      <c r="M96" s="3"/>
      <c r="N96" s="3"/>
      <c r="O96" s="51">
        <v>5.0999999999999996</v>
      </c>
      <c r="P96" s="51"/>
      <c r="Q96" s="3" t="s">
        <v>2</v>
      </c>
      <c r="R96" s="3"/>
      <c r="S96" s="3"/>
      <c r="T96" s="3"/>
      <c r="U96" s="3"/>
      <c r="V96" s="51">
        <v>6</v>
      </c>
      <c r="W96" s="51"/>
      <c r="X96" s="3" t="s">
        <v>2</v>
      </c>
      <c r="Y96" s="3"/>
      <c r="Z96" s="3"/>
      <c r="AA96" s="3"/>
      <c r="AB96" s="3"/>
      <c r="AC96" s="51">
        <v>4.8499999999999996</v>
      </c>
      <c r="AD96" s="51"/>
      <c r="AE96" s="3" t="s">
        <v>2</v>
      </c>
      <c r="AF96" s="3"/>
      <c r="AG96" s="3"/>
      <c r="AH96" s="51">
        <v>1.5</v>
      </c>
      <c r="AI96" s="51"/>
      <c r="AJ96" s="3" t="s">
        <v>2</v>
      </c>
      <c r="AK96" s="3"/>
      <c r="AL96" s="3"/>
      <c r="AM96" s="3"/>
      <c r="AN96" s="3"/>
      <c r="AO96" s="3"/>
      <c r="AP96" s="3"/>
      <c r="AQ96" s="3"/>
      <c r="AR96" s="5"/>
    </row>
    <row r="97" spans="2:44" x14ac:dyDescent="0.25"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5"/>
    </row>
    <row r="98" spans="2:44" x14ac:dyDescent="0.25"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 t="s">
        <v>3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5"/>
    </row>
    <row r="99" spans="2:44" x14ac:dyDescent="0.25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 t="s">
        <v>4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5"/>
    </row>
    <row r="100" spans="2:44" x14ac:dyDescent="0.25"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 t="s">
        <v>7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5"/>
    </row>
    <row r="101" spans="2:44" x14ac:dyDescent="0.25"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5"/>
    </row>
    <row r="102" spans="2:44" ht="12" thickBot="1" x14ac:dyDescent="0.3">
      <c r="B102" s="2"/>
      <c r="C102" s="3"/>
      <c r="D102" s="52">
        <v>0</v>
      </c>
      <c r="E102" s="53"/>
      <c r="F102" s="52">
        <v>0</v>
      </c>
      <c r="G102" s="53"/>
      <c r="H102" s="14"/>
      <c r="I102" s="14"/>
      <c r="J102" s="14"/>
      <c r="K102" s="52">
        <f>(3*H94/H96)/((3*H94/H96)+(4*O94/O96))</f>
        <v>0.24580682475419313</v>
      </c>
      <c r="L102" s="53"/>
      <c r="M102" s="52">
        <f>(4*O94/O96)/((3*H94/H96)+(4*O94/O96))</f>
        <v>0.75419317524580687</v>
      </c>
      <c r="N102" s="53"/>
      <c r="O102" s="14"/>
      <c r="P102" s="14"/>
      <c r="Q102" s="14"/>
      <c r="R102" s="52">
        <f>(4*O94/O96)/((4*O94/O96)+(4*V94/V96))</f>
        <v>0.37001305260768408</v>
      </c>
      <c r="S102" s="53"/>
      <c r="T102" s="52">
        <f>(4*V94/V96)/((4*O94/O96)+(4*V94/V96))</f>
        <v>0.62998694739231598</v>
      </c>
      <c r="U102" s="53"/>
      <c r="V102" s="14"/>
      <c r="W102" s="14"/>
      <c r="X102" s="14"/>
      <c r="Y102" s="52">
        <f>(4*V94/V96)/((4*V94/V96)+(3*AC94/AC96))</f>
        <v>0.51871657754010692</v>
      </c>
      <c r="Z102" s="53"/>
      <c r="AA102" s="52">
        <f>(3*AC94/AC96)/((4*V94/V96)+(3*AC94/AC96))</f>
        <v>0.48128342245989308</v>
      </c>
      <c r="AB102" s="53"/>
      <c r="AC102" s="14"/>
      <c r="AD102" s="14"/>
      <c r="AE102" s="14"/>
      <c r="AF102" s="52">
        <v>0</v>
      </c>
      <c r="AG102" s="53"/>
      <c r="AH102" s="52">
        <v>0</v>
      </c>
      <c r="AI102" s="53"/>
      <c r="AJ102" s="3"/>
      <c r="AK102" s="3"/>
      <c r="AL102" s="3" t="s">
        <v>16</v>
      </c>
      <c r="AM102" s="3"/>
      <c r="AN102" s="3"/>
      <c r="AO102" s="3"/>
      <c r="AP102" s="3"/>
      <c r="AQ102" s="3"/>
      <c r="AR102" s="5"/>
    </row>
    <row r="103" spans="2:44" x14ac:dyDescent="0.25"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5"/>
    </row>
    <row r="104" spans="2:44" x14ac:dyDescent="0.25">
      <c r="B104" s="2"/>
      <c r="C104" s="3"/>
      <c r="D104" s="50">
        <f>IF(OR(D96="",D96=0),0,-D91*D96*D96/2)</f>
        <v>-4.5</v>
      </c>
      <c r="E104" s="54"/>
      <c r="F104" s="55">
        <f>IF(OR(D96="",D96=0),0,D91*D96*D96/2)</f>
        <v>4.5</v>
      </c>
      <c r="G104" s="50"/>
      <c r="H104" s="19"/>
      <c r="I104" s="19"/>
      <c r="J104" s="19"/>
      <c r="K104" s="58">
        <f>-H91*H96^2/8</f>
        <v>-5.0625</v>
      </c>
      <c r="L104" s="59"/>
      <c r="M104" s="58">
        <f>O91*O96^2/12</f>
        <v>9.7537499999999984</v>
      </c>
      <c r="N104" s="58"/>
      <c r="O104" s="19"/>
      <c r="P104" s="19"/>
      <c r="Q104" s="19"/>
      <c r="R104" s="58">
        <f>-O91*O96^2/12</f>
        <v>-9.7537499999999984</v>
      </c>
      <c r="S104" s="59"/>
      <c r="T104" s="58">
        <f>V91*V96^2/12</f>
        <v>10.5</v>
      </c>
      <c r="U104" s="58"/>
      <c r="V104" s="19"/>
      <c r="W104" s="19"/>
      <c r="X104" s="19"/>
      <c r="Y104" s="58">
        <f>-V91*V96^2/12</f>
        <v>-10.5</v>
      </c>
      <c r="Z104" s="59"/>
      <c r="AA104" s="58">
        <f>AC91*AC96^2/8</f>
        <v>13.231406249999999</v>
      </c>
      <c r="AB104" s="58"/>
      <c r="AC104" s="19"/>
      <c r="AD104" s="19"/>
      <c r="AE104" s="19"/>
      <c r="AF104" s="50">
        <f>IF(OR(AH96="",AH96=0),0,-AH91*AH96*AH96/2)</f>
        <v>-3.375</v>
      </c>
      <c r="AG104" s="54"/>
      <c r="AH104" s="55">
        <f>IF(OR(AH96="",AH96=0),0,AH91*AH96*AH96/2)</f>
        <v>3.375</v>
      </c>
      <c r="AI104" s="50"/>
      <c r="AJ104" s="3"/>
      <c r="AK104" s="3"/>
      <c r="AL104" s="3" t="s">
        <v>5</v>
      </c>
      <c r="AM104" s="3"/>
      <c r="AN104" s="3"/>
      <c r="AO104" s="3"/>
      <c r="AP104" s="3"/>
      <c r="AQ104" s="3"/>
      <c r="AR104" s="5"/>
    </row>
    <row r="105" spans="2:44" x14ac:dyDescent="0.25">
      <c r="B105" s="2"/>
      <c r="C105" s="3"/>
      <c r="D105" s="42"/>
      <c r="E105" s="42"/>
      <c r="F105" s="45"/>
      <c r="G105" s="44"/>
      <c r="H105" s="19"/>
      <c r="I105" s="19"/>
      <c r="J105" s="19"/>
      <c r="K105" s="58">
        <f>+F104/2</f>
        <v>2.25</v>
      </c>
      <c r="L105" s="59"/>
      <c r="M105" s="44"/>
      <c r="N105" s="44"/>
      <c r="O105" s="19"/>
      <c r="P105" s="19"/>
      <c r="Q105" s="19"/>
      <c r="R105" s="44"/>
      <c r="S105" s="47"/>
      <c r="T105" s="44"/>
      <c r="U105" s="44"/>
      <c r="V105" s="19"/>
      <c r="W105" s="19"/>
      <c r="X105" s="19"/>
      <c r="Y105" s="44"/>
      <c r="Z105" s="47"/>
      <c r="AA105" s="57">
        <f>+AF104/2</f>
        <v>-1.6875</v>
      </c>
      <c r="AB105" s="58"/>
      <c r="AC105" s="19"/>
      <c r="AD105" s="19"/>
      <c r="AE105" s="19"/>
      <c r="AF105" s="44"/>
      <c r="AG105" s="47"/>
      <c r="AH105" s="42"/>
      <c r="AI105" s="42"/>
      <c r="AJ105" s="3"/>
      <c r="AK105" s="3"/>
      <c r="AL105" s="3"/>
      <c r="AM105" s="3"/>
      <c r="AN105" s="3"/>
      <c r="AO105" s="3"/>
      <c r="AP105" s="3"/>
      <c r="AQ105" s="3"/>
      <c r="AR105" s="5"/>
    </row>
    <row r="106" spans="2:44" x14ac:dyDescent="0.25">
      <c r="B106" s="2"/>
      <c r="C106" s="3"/>
      <c r="D106" s="3"/>
      <c r="E106" s="3"/>
      <c r="F106" s="57">
        <v>0</v>
      </c>
      <c r="G106" s="58"/>
      <c r="H106" s="19"/>
      <c r="I106" s="19"/>
      <c r="J106" s="19"/>
      <c r="K106" s="58">
        <f>-(K104+M104+K105)*K102</f>
        <v>-1.7062066223250427</v>
      </c>
      <c r="L106" s="59"/>
      <c r="M106" s="58">
        <f>-(K104+M104+K105)*M102</f>
        <v>-5.2350433776749554</v>
      </c>
      <c r="N106" s="58"/>
      <c r="O106" s="19"/>
      <c r="P106" s="19"/>
      <c r="Q106" s="19"/>
      <c r="R106" s="58">
        <f>+M106/2</f>
        <v>-2.6175216888374777</v>
      </c>
      <c r="S106" s="59"/>
      <c r="T106" s="58">
        <f>+Y106/2</f>
        <v>-0.27074573863636342</v>
      </c>
      <c r="U106" s="58"/>
      <c r="V106" s="19"/>
      <c r="W106" s="19"/>
      <c r="X106" s="19"/>
      <c r="Y106" s="58">
        <f>-(Y104+AA104+AA105)*Y102</f>
        <v>-0.54149147727272684</v>
      </c>
      <c r="Z106" s="59"/>
      <c r="AA106" s="58">
        <f>-(Y104+AA104+AA105)*AA102</f>
        <v>-0.50241477272727231</v>
      </c>
      <c r="AB106" s="58"/>
      <c r="AC106" s="19"/>
      <c r="AD106" s="19"/>
      <c r="AE106" s="19"/>
      <c r="AF106" s="58">
        <v>0</v>
      </c>
      <c r="AG106" s="59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5"/>
    </row>
    <row r="107" spans="2:44" x14ac:dyDescent="0.25">
      <c r="B107" s="2"/>
      <c r="C107" s="3"/>
      <c r="D107" s="3"/>
      <c r="E107" s="3"/>
      <c r="F107" s="57"/>
      <c r="G107" s="58"/>
      <c r="H107" s="19"/>
      <c r="I107" s="19"/>
      <c r="J107" s="19"/>
      <c r="K107" s="58"/>
      <c r="L107" s="59"/>
      <c r="M107" s="58">
        <f>+R107/2</f>
        <v>0.39628720353922692</v>
      </c>
      <c r="N107" s="58"/>
      <c r="O107" s="19"/>
      <c r="P107" s="19"/>
      <c r="Q107" s="19"/>
      <c r="R107" s="58">
        <f>-(R104+T104+R106+T106)*R102</f>
        <v>0.79257440707845384</v>
      </c>
      <c r="S107" s="59"/>
      <c r="T107" s="58">
        <f>-(R104+T104+R106+T106)*T102</f>
        <v>1.3494430203953858</v>
      </c>
      <c r="U107" s="58"/>
      <c r="V107" s="19"/>
      <c r="W107" s="19"/>
      <c r="X107" s="19"/>
      <c r="Y107" s="58">
        <f>+T107/2</f>
        <v>0.67472151019769289</v>
      </c>
      <c r="Z107" s="59"/>
      <c r="AA107" s="19"/>
      <c r="AB107" s="19"/>
      <c r="AC107" s="19"/>
      <c r="AD107" s="19"/>
      <c r="AE107" s="19"/>
      <c r="AF107" s="58"/>
      <c r="AG107" s="59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5"/>
    </row>
    <row r="108" spans="2:44" x14ac:dyDescent="0.25">
      <c r="B108" s="2"/>
      <c r="C108" s="3"/>
      <c r="D108" s="3"/>
      <c r="E108" s="3"/>
      <c r="F108" s="57">
        <v>0</v>
      </c>
      <c r="G108" s="58"/>
      <c r="H108" s="19"/>
      <c r="I108" s="19"/>
      <c r="J108" s="19"/>
      <c r="K108" s="58">
        <f>-M107*K102</f>
        <v>-9.7410099192696012E-2</v>
      </c>
      <c r="L108" s="59"/>
      <c r="M108" s="58">
        <f>-M107*M102</f>
        <v>-0.29887710434653092</v>
      </c>
      <c r="N108" s="58"/>
      <c r="O108" s="19"/>
      <c r="P108" s="19"/>
      <c r="Q108" s="19"/>
      <c r="R108" s="58">
        <f>+M108/2</f>
        <v>-0.14943855217326546</v>
      </c>
      <c r="S108" s="59"/>
      <c r="T108" s="58">
        <f>+Y108/2</f>
        <v>-0.17499461628121979</v>
      </c>
      <c r="U108" s="58"/>
      <c r="V108" s="19"/>
      <c r="W108" s="19"/>
      <c r="X108" s="19"/>
      <c r="Y108" s="58">
        <f>-Y107*Y102</f>
        <v>-0.34998923256243958</v>
      </c>
      <c r="Z108" s="59"/>
      <c r="AA108" s="58">
        <f>-Y107*AA102</f>
        <v>-0.32473227763525331</v>
      </c>
      <c r="AB108" s="58"/>
      <c r="AC108" s="19"/>
      <c r="AD108" s="19"/>
      <c r="AE108" s="19"/>
      <c r="AF108" s="58">
        <v>0</v>
      </c>
      <c r="AG108" s="59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5"/>
    </row>
    <row r="109" spans="2:44" x14ac:dyDescent="0.25">
      <c r="B109" s="2"/>
      <c r="C109" s="3"/>
      <c r="D109" s="3"/>
      <c r="E109" s="3"/>
      <c r="F109" s="57"/>
      <c r="G109" s="58"/>
      <c r="H109" s="19"/>
      <c r="I109" s="19"/>
      <c r="J109" s="19"/>
      <c r="K109" s="58"/>
      <c r="L109" s="59"/>
      <c r="M109" s="58">
        <f>+R109/2</f>
        <v>6.0022253513513535E-2</v>
      </c>
      <c r="N109" s="58"/>
      <c r="O109" s="19"/>
      <c r="P109" s="19"/>
      <c r="Q109" s="19"/>
      <c r="R109" s="58">
        <f>-(R108+T108)*R102</f>
        <v>0.12004450702702707</v>
      </c>
      <c r="S109" s="59"/>
      <c r="T109" s="58">
        <f>-(R108+T108)*T102</f>
        <v>0.20438866142745818</v>
      </c>
      <c r="U109" s="58"/>
      <c r="V109" s="19"/>
      <c r="W109" s="19"/>
      <c r="X109" s="19"/>
      <c r="Y109" s="58">
        <f>+T109/2</f>
        <v>0.10219433071372909</v>
      </c>
      <c r="Z109" s="59"/>
      <c r="AA109" s="19"/>
      <c r="AB109" s="19"/>
      <c r="AC109" s="19"/>
      <c r="AD109" s="19"/>
      <c r="AE109" s="19"/>
      <c r="AF109" s="58"/>
      <c r="AG109" s="59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5"/>
    </row>
    <row r="110" spans="2:44" x14ac:dyDescent="0.25">
      <c r="B110" s="2"/>
      <c r="C110" s="3"/>
      <c r="D110" s="3"/>
      <c r="E110" s="3"/>
      <c r="F110" s="57">
        <v>0</v>
      </c>
      <c r="G110" s="58"/>
      <c r="H110" s="19"/>
      <c r="I110" s="19"/>
      <c r="J110" s="19"/>
      <c r="K110" s="58">
        <f>-M109*K102</f>
        <v>-1.4753879550747974E-2</v>
      </c>
      <c r="L110" s="59"/>
      <c r="M110" s="58">
        <f>-M109*M102</f>
        <v>-4.5268373962765562E-2</v>
      </c>
      <c r="N110" s="58"/>
      <c r="O110" s="19"/>
      <c r="P110" s="19"/>
      <c r="Q110" s="19"/>
      <c r="R110" s="58">
        <f>+M110/2</f>
        <v>-2.2634186981382781E-2</v>
      </c>
      <c r="S110" s="59"/>
      <c r="T110" s="58">
        <f>+Y110/2</f>
        <v>-2.6504946735913693E-2</v>
      </c>
      <c r="U110" s="58"/>
      <c r="V110" s="19"/>
      <c r="W110" s="19"/>
      <c r="X110" s="19"/>
      <c r="Y110" s="58">
        <f>-Y109*Y102</f>
        <v>-5.3009893471827385E-2</v>
      </c>
      <c r="Z110" s="59"/>
      <c r="AA110" s="58">
        <f>-Y109*AA102</f>
        <v>-4.9184437241901705E-2</v>
      </c>
      <c r="AB110" s="58"/>
      <c r="AC110" s="19"/>
      <c r="AD110" s="19"/>
      <c r="AE110" s="19"/>
      <c r="AF110" s="58">
        <v>0</v>
      </c>
      <c r="AG110" s="59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5"/>
    </row>
    <row r="111" spans="2:44" x14ac:dyDescent="0.25">
      <c r="B111" s="2"/>
      <c r="C111" s="3"/>
      <c r="D111" s="3"/>
      <c r="E111" s="3"/>
      <c r="F111" s="57"/>
      <c r="G111" s="58"/>
      <c r="H111" s="19"/>
      <c r="I111" s="19"/>
      <c r="J111" s="19"/>
      <c r="K111" s="58"/>
      <c r="L111" s="59"/>
      <c r="M111" s="58">
        <f>+R111/2</f>
        <v>9.091060434617021E-3</v>
      </c>
      <c r="N111" s="58"/>
      <c r="O111" s="19"/>
      <c r="P111" s="19"/>
      <c r="Q111" s="19"/>
      <c r="R111" s="58">
        <f>-(R110+T110)*R102</f>
        <v>1.8182120869234042E-2</v>
      </c>
      <c r="S111" s="59"/>
      <c r="T111" s="58">
        <f>-(R110+T110)*T102</f>
        <v>3.0957012848062435E-2</v>
      </c>
      <c r="U111" s="58"/>
      <c r="V111" s="19"/>
      <c r="W111" s="19"/>
      <c r="X111" s="19"/>
      <c r="Y111" s="58">
        <f>+T111/2</f>
        <v>1.5478506424031218E-2</v>
      </c>
      <c r="Z111" s="59"/>
      <c r="AA111" s="19"/>
      <c r="AB111" s="19"/>
      <c r="AC111" s="19"/>
      <c r="AD111" s="19"/>
      <c r="AE111" s="19"/>
      <c r="AF111" s="58"/>
      <c r="AG111" s="59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5"/>
    </row>
    <row r="112" spans="2:44" x14ac:dyDescent="0.25">
      <c r="B112" s="2"/>
      <c r="C112" s="3"/>
      <c r="D112" s="3"/>
      <c r="E112" s="3"/>
      <c r="F112" s="57">
        <v>0</v>
      </c>
      <c r="G112" s="58"/>
      <c r="H112" s="19"/>
      <c r="I112" s="19"/>
      <c r="J112" s="19"/>
      <c r="K112" s="58">
        <f>-M111*K102</f>
        <v>-2.2346446990816849E-3</v>
      </c>
      <c r="L112" s="59"/>
      <c r="M112" s="58">
        <f>-M111*M102</f>
        <v>-6.856415735535336E-3</v>
      </c>
      <c r="N112" s="58"/>
      <c r="O112" s="19"/>
      <c r="P112" s="19"/>
      <c r="Q112" s="19"/>
      <c r="R112" s="58">
        <f>+M112/2</f>
        <v>-3.428207867767668E-3</v>
      </c>
      <c r="S112" s="59"/>
      <c r="T112" s="58">
        <f>+Y112/2</f>
        <v>-4.0144789388530163E-3</v>
      </c>
      <c r="U112" s="58"/>
      <c r="V112" s="19"/>
      <c r="W112" s="19"/>
      <c r="X112" s="19"/>
      <c r="Y112" s="58">
        <f>-Y111*Y102</f>
        <v>-8.0289578777060326E-3</v>
      </c>
      <c r="Z112" s="59"/>
      <c r="AA112" s="58">
        <f>-Y111*AA102</f>
        <v>-7.4495485463251859E-3</v>
      </c>
      <c r="AB112" s="58"/>
      <c r="AC112" s="19"/>
      <c r="AD112" s="19"/>
      <c r="AE112" s="19"/>
      <c r="AF112" s="58">
        <v>0</v>
      </c>
      <c r="AG112" s="59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5"/>
    </row>
    <row r="113" spans="2:44" x14ac:dyDescent="0.25">
      <c r="B113" s="2"/>
      <c r="C113" s="3"/>
      <c r="D113" s="3"/>
      <c r="E113" s="3"/>
      <c r="F113" s="27"/>
      <c r="G113" s="19"/>
      <c r="H113" s="19"/>
      <c r="I113" s="19"/>
      <c r="J113" s="19"/>
      <c r="K113" s="19"/>
      <c r="L113" s="24"/>
      <c r="M113" s="58">
        <f>+R113/2</f>
        <v>1.3769456324603277E-3</v>
      </c>
      <c r="N113" s="58"/>
      <c r="O113" s="19"/>
      <c r="P113" s="19"/>
      <c r="Q113" s="19"/>
      <c r="R113" s="58">
        <f>-(R112+T112)*R102</f>
        <v>2.7538912649206554E-3</v>
      </c>
      <c r="S113" s="59"/>
      <c r="T113" s="58">
        <f>-(R112+T112)*T102</f>
        <v>4.6887955417000294E-3</v>
      </c>
      <c r="U113" s="58"/>
      <c r="V113" s="19"/>
      <c r="W113" s="19"/>
      <c r="X113" s="19"/>
      <c r="Y113" s="58">
        <f>+T113/2</f>
        <v>2.3443977708500147E-3</v>
      </c>
      <c r="Z113" s="59"/>
      <c r="AA113" s="19"/>
      <c r="AB113" s="19"/>
      <c r="AC113" s="19"/>
      <c r="AD113" s="19"/>
      <c r="AE113" s="19"/>
      <c r="AF113" s="58"/>
      <c r="AG113" s="59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5"/>
    </row>
    <row r="114" spans="2:44" x14ac:dyDescent="0.25">
      <c r="B114" s="2"/>
      <c r="C114" s="3"/>
      <c r="D114" s="3"/>
      <c r="E114" s="3"/>
      <c r="F114" s="57">
        <v>0</v>
      </c>
      <c r="G114" s="58"/>
      <c r="H114" s="19"/>
      <c r="I114" s="19"/>
      <c r="J114" s="19"/>
      <c r="K114" s="58">
        <f>-M113*K102</f>
        <v>-3.3846263377422737E-4</v>
      </c>
      <c r="L114" s="59"/>
      <c r="M114" s="58">
        <f>-M113*M102</f>
        <v>-1.0384829986861003E-3</v>
      </c>
      <c r="N114" s="58"/>
      <c r="O114" s="19"/>
      <c r="P114" s="19"/>
      <c r="Q114" s="19"/>
      <c r="R114" s="58">
        <f>+M114/2</f>
        <v>-5.1924149934305013E-4</v>
      </c>
      <c r="S114" s="59"/>
      <c r="T114" s="58">
        <f>+Y114/2</f>
        <v>-6.0803899404398773E-4</v>
      </c>
      <c r="U114" s="58"/>
      <c r="V114" s="19"/>
      <c r="W114" s="19"/>
      <c r="X114" s="19"/>
      <c r="Y114" s="58">
        <f>-Y113*Y102</f>
        <v>-1.2160779880879755E-3</v>
      </c>
      <c r="Z114" s="59"/>
      <c r="AA114" s="58">
        <f>-Y113*AA102</f>
        <v>-1.1283197827620392E-3</v>
      </c>
      <c r="AB114" s="58"/>
      <c r="AC114" s="19"/>
      <c r="AD114" s="19"/>
      <c r="AE114" s="19"/>
      <c r="AF114" s="58">
        <v>0</v>
      </c>
      <c r="AG114" s="59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5"/>
    </row>
    <row r="115" spans="2:44" x14ac:dyDescent="0.25">
      <c r="B115" s="2"/>
      <c r="C115" s="3"/>
      <c r="D115" s="3"/>
      <c r="E115" s="3"/>
      <c r="F115" s="28"/>
      <c r="G115" s="25"/>
      <c r="H115" s="19"/>
      <c r="I115" s="19"/>
      <c r="J115" s="19"/>
      <c r="K115" s="25"/>
      <c r="L115" s="26"/>
      <c r="M115" s="19"/>
      <c r="N115" s="19"/>
      <c r="O115" s="19"/>
      <c r="P115" s="19"/>
      <c r="Q115" s="19"/>
      <c r="R115" s="68">
        <f>-(R114+T114)*R102</f>
        <v>4.1710849650323411E-4</v>
      </c>
      <c r="S115" s="69"/>
      <c r="T115" s="58">
        <f>-(R114+T114)*T102</f>
        <v>7.1017199688380381E-4</v>
      </c>
      <c r="U115" s="58"/>
      <c r="V115" s="19"/>
      <c r="W115" s="19"/>
      <c r="X115" s="19"/>
      <c r="Y115" s="25"/>
      <c r="Z115" s="26"/>
      <c r="AA115" s="19"/>
      <c r="AB115" s="19"/>
      <c r="AC115" s="19"/>
      <c r="AD115" s="19"/>
      <c r="AE115" s="19"/>
      <c r="AF115" s="68"/>
      <c r="AG115" s="69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5"/>
    </row>
    <row r="116" spans="2:44" x14ac:dyDescent="0.25">
      <c r="B116" s="2"/>
      <c r="C116" s="3"/>
      <c r="D116" s="56" t="s">
        <v>8</v>
      </c>
      <c r="E116" s="56"/>
      <c r="F116" s="56" t="s">
        <v>8</v>
      </c>
      <c r="G116" s="56"/>
      <c r="H116" s="56" t="s">
        <v>9</v>
      </c>
      <c r="I116" s="56"/>
      <c r="J116" s="56"/>
      <c r="K116" s="56" t="s">
        <v>8</v>
      </c>
      <c r="L116" s="56"/>
      <c r="M116" s="56" t="s">
        <v>8</v>
      </c>
      <c r="N116" s="56"/>
      <c r="O116" s="56" t="s">
        <v>9</v>
      </c>
      <c r="P116" s="56"/>
      <c r="Q116" s="56"/>
      <c r="R116" s="56" t="s">
        <v>8</v>
      </c>
      <c r="S116" s="56"/>
      <c r="T116" s="56" t="s">
        <v>8</v>
      </c>
      <c r="U116" s="56"/>
      <c r="V116" s="56" t="s">
        <v>9</v>
      </c>
      <c r="W116" s="56"/>
      <c r="X116" s="56"/>
      <c r="Y116" s="56" t="s">
        <v>8</v>
      </c>
      <c r="Z116" s="56"/>
      <c r="AA116" s="56" t="s">
        <v>8</v>
      </c>
      <c r="AB116" s="56"/>
      <c r="AC116" s="56" t="s">
        <v>9</v>
      </c>
      <c r="AD116" s="56"/>
      <c r="AE116" s="56"/>
      <c r="AF116" s="56" t="s">
        <v>8</v>
      </c>
      <c r="AG116" s="56"/>
      <c r="AH116" s="56" t="s">
        <v>8</v>
      </c>
      <c r="AI116" s="56"/>
      <c r="AJ116" s="3"/>
      <c r="AK116" s="3"/>
      <c r="AL116" s="3"/>
      <c r="AM116" s="3"/>
      <c r="AN116" s="3"/>
      <c r="AO116" s="3"/>
      <c r="AP116" s="3"/>
      <c r="AQ116" s="3"/>
      <c r="AR116" s="5"/>
    </row>
    <row r="117" spans="2:44" x14ac:dyDescent="0.25">
      <c r="B117" s="2"/>
      <c r="C117" s="3"/>
      <c r="D117" s="56">
        <f>SUM(D104:E115)</f>
        <v>-4.5</v>
      </c>
      <c r="E117" s="56"/>
      <c r="F117" s="56">
        <f>SUM(F104:G115)</f>
        <v>4.5</v>
      </c>
      <c r="G117" s="56"/>
      <c r="H117" s="67">
        <f>(((F117-(-K117))/H96+H91*H96*0.5)^2/(2*H91))-F117</f>
        <v>0.49599798806243989</v>
      </c>
      <c r="I117" s="67"/>
      <c r="J117" s="67"/>
      <c r="K117" s="56">
        <f>SUM(K104:L115)</f>
        <v>-4.6334437084013418</v>
      </c>
      <c r="L117" s="56"/>
      <c r="M117" s="56">
        <f>SUM(M104:N115)</f>
        <v>4.6334437084013427</v>
      </c>
      <c r="N117" s="56"/>
      <c r="O117" s="67">
        <f>(((M117-(-R117))/O96+O91*O96*0.5)^2/(2*O91))-M117</f>
        <v>6.7153626266368569</v>
      </c>
      <c r="P117" s="67"/>
      <c r="Q117" s="67"/>
      <c r="R117" s="56">
        <f>SUM(R104:S115)</f>
        <v>-11.613319842623097</v>
      </c>
      <c r="S117" s="56"/>
      <c r="T117" s="56">
        <f>SUM(T104:U115)</f>
        <v>11.613319842623097</v>
      </c>
      <c r="U117" s="56"/>
      <c r="V117" s="67">
        <f>(((T117-(-Y117))/V96+V91*V96*0.5)^2/(2*V91))-T117</f>
        <v>4.6174556486795826</v>
      </c>
      <c r="W117" s="67"/>
      <c r="X117" s="67"/>
      <c r="Y117" s="56">
        <f>SUM(Y104:Z115)</f>
        <v>-10.658996894066483</v>
      </c>
      <c r="Z117" s="56"/>
      <c r="AA117" s="56">
        <f>SUM(AA104:AB115)</f>
        <v>10.658996894066485</v>
      </c>
      <c r="AB117" s="56"/>
      <c r="AC117" s="67">
        <f>(((AA117-(-AF117))/AC96+AC91*AC96*0.5)^2/(2*AC91))-AA117</f>
        <v>6.465026528549922</v>
      </c>
      <c r="AD117" s="67"/>
      <c r="AE117" s="67"/>
      <c r="AF117" s="56">
        <f>SUM(AF104:AG115)</f>
        <v>-3.375</v>
      </c>
      <c r="AG117" s="56"/>
      <c r="AH117" s="56">
        <f>SUM(AH104:AI115)</f>
        <v>3.375</v>
      </c>
      <c r="AI117" s="56"/>
      <c r="AJ117" s="3"/>
      <c r="AK117" s="3"/>
      <c r="AL117" s="3" t="s">
        <v>6</v>
      </c>
      <c r="AM117" s="3"/>
      <c r="AN117" s="3"/>
      <c r="AO117" s="3"/>
      <c r="AP117" s="3"/>
      <c r="AQ117" s="3"/>
      <c r="AR117" s="5"/>
    </row>
    <row r="118" spans="2:44" x14ac:dyDescent="0.25">
      <c r="B118" s="2"/>
      <c r="C118" s="3"/>
      <c r="D118" s="3"/>
      <c r="E118" s="3"/>
      <c r="F118" s="3"/>
      <c r="G118" s="3"/>
      <c r="H118" s="15" t="s">
        <v>10</v>
      </c>
      <c r="I118" s="65">
        <f>((H91*H96-((0.5*H91*H96^2+(-K117)-F117)/H96))*H96)/((H91*H96-((0.5*H91*H96^2+(-K117)-F117)/H96))+((0.5*H91*H96^2+(-K117)-F117)/H96))</f>
        <v>2.2351729212887399</v>
      </c>
      <c r="J118" s="66"/>
      <c r="K118" s="3"/>
      <c r="L118" s="3"/>
      <c r="M118" s="3"/>
      <c r="N118" s="3"/>
      <c r="O118" s="15" t="s">
        <v>10</v>
      </c>
      <c r="P118" s="65">
        <f>((O91*O96-((0.5*O91*O96^2+(-R117)-M117)/O96))*O96)/((O91*O96-((0.5*O91*O96^2+(-R117)-M117)/O96))+((0.5*O91*O96^2+(-R117)-M117)/O96))</f>
        <v>2.2458659636504685</v>
      </c>
      <c r="Q118" s="66"/>
      <c r="R118" s="3"/>
      <c r="S118" s="3"/>
      <c r="T118" s="3"/>
      <c r="U118" s="3"/>
      <c r="V118" s="15" t="s">
        <v>10</v>
      </c>
      <c r="W118" s="65">
        <f>((V91*V96-((0.5*V91*V96^2+(-Y117)-T117)/V96))*V96)/((V91*V96-((0.5*V91*V96^2+(-Y117)-T117)/V96))+((0.5*V91*V96^2+(-Y117)-T117)/V96))</f>
        <v>3.0454439499312671</v>
      </c>
      <c r="X118" s="66"/>
      <c r="Y118" s="3"/>
      <c r="Z118" s="3"/>
      <c r="AA118" s="3"/>
      <c r="AB118" s="3"/>
      <c r="AC118" s="15" t="s">
        <v>10</v>
      </c>
      <c r="AD118" s="65">
        <f>((AC91*AC96-((0.5*AC91*AC96^2+(-AF117)-AA117)/AC96))*AC96)/((AC91*AC96-((0.5*AC91*AC96^2+(-AF117)-AA117)/AC96))+((0.5*AC91*AC96^2+(-AF117)-AA117)/AC96))</f>
        <v>2.7587455621565398</v>
      </c>
      <c r="AE118" s="66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5"/>
    </row>
    <row r="119" spans="2:44" x14ac:dyDescent="0.25">
      <c r="B119" s="2"/>
      <c r="C119" s="3"/>
      <c r="D119" s="3"/>
      <c r="E119" s="3"/>
      <c r="F119" s="3"/>
      <c r="G119" s="3"/>
      <c r="H119" s="3"/>
      <c r="I119" s="42"/>
      <c r="J119" s="42"/>
      <c r="K119" s="3"/>
      <c r="L119" s="3"/>
      <c r="M119" s="3"/>
      <c r="N119" s="3"/>
      <c r="O119" s="3"/>
      <c r="P119" s="42"/>
      <c r="Q119" s="42"/>
      <c r="R119" s="3"/>
      <c r="S119" s="3"/>
      <c r="T119" s="3"/>
      <c r="U119" s="3"/>
      <c r="V119" s="3"/>
      <c r="W119" s="42"/>
      <c r="X119" s="42"/>
      <c r="Y119" s="3"/>
      <c r="Z119" s="3"/>
      <c r="AA119" s="3"/>
      <c r="AB119" s="3"/>
      <c r="AC119" s="3"/>
      <c r="AD119" s="42"/>
      <c r="AE119" s="42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5"/>
    </row>
    <row r="120" spans="2:44" x14ac:dyDescent="0.25">
      <c r="B120" s="2"/>
      <c r="C120" s="3"/>
      <c r="D120" s="3"/>
      <c r="E120" s="3"/>
      <c r="F120" s="3"/>
      <c r="G120" s="3"/>
      <c r="H120" s="3"/>
      <c r="I120" s="42"/>
      <c r="J120" s="42"/>
      <c r="K120" s="3"/>
      <c r="L120" s="50">
        <f>+M117</f>
        <v>4.6334437084013427</v>
      </c>
      <c r="M120" s="50"/>
      <c r="N120" s="3"/>
      <c r="O120" s="3"/>
      <c r="P120" s="42"/>
      <c r="Q120" s="42"/>
      <c r="R120" s="3"/>
      <c r="S120" s="50">
        <f>+T117</f>
        <v>11.613319842623097</v>
      </c>
      <c r="T120" s="50"/>
      <c r="U120" s="3"/>
      <c r="V120" s="3"/>
      <c r="W120" s="3"/>
      <c r="X120" s="3"/>
      <c r="Y120" s="3"/>
      <c r="Z120" s="50">
        <f>+AA117</f>
        <v>10.658996894066485</v>
      </c>
      <c r="AA120" s="50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5"/>
    </row>
    <row r="121" spans="2:44" x14ac:dyDescent="0.25">
      <c r="B121" s="2"/>
      <c r="C121" s="3"/>
      <c r="D121" s="3"/>
      <c r="E121" s="50">
        <f>+F117</f>
        <v>4.5</v>
      </c>
      <c r="F121" s="50"/>
      <c r="G121" s="3"/>
      <c r="H121" s="3"/>
      <c r="I121" s="42"/>
      <c r="J121" s="42"/>
      <c r="K121" s="3"/>
      <c r="L121" s="3"/>
      <c r="M121" s="3"/>
      <c r="N121" s="3"/>
      <c r="O121" s="3"/>
      <c r="P121" s="42"/>
      <c r="Q121" s="42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50">
        <f>+AH117</f>
        <v>3.375</v>
      </c>
      <c r="AH121" s="50"/>
      <c r="AI121" s="3"/>
      <c r="AJ121" s="3"/>
      <c r="AK121" s="3"/>
      <c r="AL121" s="3"/>
      <c r="AM121" s="3"/>
      <c r="AN121" s="3"/>
      <c r="AO121" s="3"/>
      <c r="AP121" s="3"/>
      <c r="AQ121" s="3"/>
      <c r="AR121" s="5"/>
    </row>
    <row r="122" spans="2:44" x14ac:dyDescent="0.25">
      <c r="B122" s="2"/>
      <c r="C122" s="3"/>
      <c r="D122" s="3"/>
      <c r="E122" s="3"/>
      <c r="F122" s="3"/>
      <c r="G122" s="3"/>
      <c r="H122" s="3"/>
      <c r="I122" s="42"/>
      <c r="J122" s="42"/>
      <c r="K122" s="3"/>
      <c r="L122" s="3"/>
      <c r="M122" s="3"/>
      <c r="N122" s="3"/>
      <c r="O122" s="3"/>
      <c r="P122" s="42"/>
      <c r="Q122" s="42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5"/>
    </row>
    <row r="123" spans="2:44" ht="10.15" customHeight="1" thickBot="1" x14ac:dyDescent="0.3">
      <c r="B123" s="2"/>
      <c r="C123" s="3"/>
      <c r="D123" s="14"/>
      <c r="E123" s="14"/>
      <c r="F123" s="14"/>
      <c r="G123" s="14"/>
      <c r="H123" s="14"/>
      <c r="I123" s="43"/>
      <c r="J123" s="43"/>
      <c r="K123" s="14"/>
      <c r="L123" s="64" t="s">
        <v>15</v>
      </c>
      <c r="M123" s="64"/>
      <c r="N123" s="14"/>
      <c r="O123" s="14"/>
      <c r="P123" s="43"/>
      <c r="Q123" s="43"/>
      <c r="R123" s="14"/>
      <c r="S123" s="64" t="s">
        <v>15</v>
      </c>
      <c r="T123" s="64"/>
      <c r="U123" s="14"/>
      <c r="V123" s="14"/>
      <c r="W123" s="14"/>
      <c r="X123" s="14"/>
      <c r="Y123" s="14"/>
      <c r="Z123" s="64" t="s">
        <v>15</v>
      </c>
      <c r="AA123" s="64"/>
      <c r="AB123" s="14"/>
      <c r="AC123" s="14"/>
      <c r="AD123" s="14"/>
      <c r="AE123" s="14"/>
      <c r="AF123" s="14"/>
      <c r="AG123" s="14"/>
      <c r="AH123" s="14"/>
      <c r="AI123" s="14"/>
      <c r="AJ123" s="3"/>
      <c r="AK123" s="3"/>
      <c r="AL123" s="3" t="s">
        <v>13</v>
      </c>
      <c r="AM123" s="3"/>
      <c r="AN123" s="3"/>
      <c r="AO123" s="3"/>
      <c r="AP123" s="3"/>
      <c r="AQ123" s="3"/>
      <c r="AR123" s="5"/>
    </row>
    <row r="124" spans="2:44" x14ac:dyDescent="0.25">
      <c r="B124" s="2"/>
      <c r="C124" s="3"/>
      <c r="D124" s="3"/>
      <c r="E124" s="3"/>
      <c r="F124" s="3"/>
      <c r="G124" s="3"/>
      <c r="H124" s="42" t="s">
        <v>14</v>
      </c>
      <c r="I124" s="42"/>
      <c r="J124" s="42"/>
      <c r="K124" s="3"/>
      <c r="L124" s="3"/>
      <c r="M124" s="3"/>
      <c r="N124" s="3"/>
      <c r="O124" s="3"/>
      <c r="P124" s="42"/>
      <c r="Q124" s="17" t="s">
        <v>14</v>
      </c>
      <c r="R124" s="3"/>
      <c r="S124" s="3"/>
      <c r="T124" s="3"/>
      <c r="U124" s="3"/>
      <c r="V124" s="3"/>
      <c r="W124" s="3"/>
      <c r="X124" s="3" t="s">
        <v>14</v>
      </c>
      <c r="Y124" s="3"/>
      <c r="Z124" s="3"/>
      <c r="AA124" s="3"/>
      <c r="AB124" s="3"/>
      <c r="AC124" s="3"/>
      <c r="AD124" s="3"/>
      <c r="AE124" s="3" t="s">
        <v>14</v>
      </c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5"/>
    </row>
    <row r="125" spans="2:44" x14ac:dyDescent="0.25">
      <c r="B125" s="2"/>
      <c r="C125" s="3"/>
      <c r="D125" s="3"/>
      <c r="E125" s="3"/>
      <c r="F125" s="3"/>
      <c r="G125" s="3"/>
      <c r="H125" s="3"/>
      <c r="I125" s="42"/>
      <c r="J125" s="42"/>
      <c r="K125" s="3"/>
      <c r="L125" s="3"/>
      <c r="M125" s="3"/>
      <c r="N125" s="3"/>
      <c r="O125" s="3"/>
      <c r="P125" s="42"/>
      <c r="Q125" s="42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5"/>
    </row>
    <row r="126" spans="2:44" x14ac:dyDescent="0.25">
      <c r="B126" s="2"/>
      <c r="C126" s="3"/>
      <c r="D126" s="3"/>
      <c r="E126" s="50">
        <f>H91*H96-L133</f>
        <v>4.4703458425774798</v>
      </c>
      <c r="F126" s="50"/>
      <c r="G126" s="3"/>
      <c r="H126" s="50">
        <f>+H117</f>
        <v>0.49599798806243989</v>
      </c>
      <c r="I126" s="50"/>
      <c r="J126" s="42"/>
      <c r="K126" s="3"/>
      <c r="L126" s="50">
        <f>O91*O96-S133</f>
        <v>10.106396836427107</v>
      </c>
      <c r="M126" s="50"/>
      <c r="N126" s="3"/>
      <c r="O126" s="3"/>
      <c r="P126" s="50">
        <f>+O117</f>
        <v>6.7153626266368569</v>
      </c>
      <c r="Q126" s="50"/>
      <c r="R126" s="3"/>
      <c r="S126" s="50">
        <f>V91*V96-Z133</f>
        <v>10.659053824759434</v>
      </c>
      <c r="T126" s="50"/>
      <c r="U126" s="3"/>
      <c r="V126" s="3"/>
      <c r="W126" s="50">
        <f>+V117</f>
        <v>4.6174556486795826</v>
      </c>
      <c r="X126" s="50"/>
      <c r="Y126" s="3"/>
      <c r="Z126" s="50">
        <f>AC91*AC96-AG133</f>
        <v>12.41435502970443</v>
      </c>
      <c r="AA126" s="50"/>
      <c r="AB126" s="3"/>
      <c r="AC126" s="3"/>
      <c r="AD126" s="50">
        <f>+AC117</f>
        <v>6.465026528549922</v>
      </c>
      <c r="AE126" s="50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5"/>
    </row>
    <row r="127" spans="2:44" x14ac:dyDescent="0.25">
      <c r="B127" s="2"/>
      <c r="C127" s="3"/>
      <c r="D127" s="3"/>
      <c r="E127" s="3"/>
      <c r="F127" s="3"/>
      <c r="G127" s="3"/>
      <c r="H127" s="3"/>
      <c r="I127" s="42"/>
      <c r="J127" s="42"/>
      <c r="K127" s="3"/>
      <c r="L127" s="3"/>
      <c r="M127" s="3"/>
      <c r="N127" s="3"/>
      <c r="O127" s="3"/>
      <c r="P127" s="42"/>
      <c r="Q127" s="42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50">
        <f>+AH96*AH91</f>
        <v>4.5</v>
      </c>
      <c r="AH127" s="50"/>
      <c r="AI127" s="3"/>
      <c r="AJ127" s="3"/>
      <c r="AK127" s="3"/>
      <c r="AL127" s="3"/>
      <c r="AM127" s="3"/>
      <c r="AN127" s="3"/>
      <c r="AO127" s="3"/>
      <c r="AP127" s="3"/>
      <c r="AQ127" s="3"/>
      <c r="AR127" s="5"/>
    </row>
    <row r="128" spans="2:44" x14ac:dyDescent="0.25">
      <c r="B128" s="2"/>
      <c r="C128" s="3"/>
      <c r="D128" s="3"/>
      <c r="E128" s="3"/>
      <c r="F128" s="42" t="s">
        <v>14</v>
      </c>
      <c r="G128" s="3"/>
      <c r="H128" s="3"/>
      <c r="I128" s="42"/>
      <c r="J128" s="42"/>
      <c r="K128" s="3"/>
      <c r="L128" s="3"/>
      <c r="M128" s="42" t="s">
        <v>14</v>
      </c>
      <c r="N128" s="3"/>
      <c r="O128" s="3"/>
      <c r="P128" s="42"/>
      <c r="Q128" s="42"/>
      <c r="R128" s="3"/>
      <c r="S128" s="3"/>
      <c r="T128" s="42" t="s">
        <v>14</v>
      </c>
      <c r="U128" s="3"/>
      <c r="V128" s="3"/>
      <c r="W128" s="3"/>
      <c r="X128" s="3"/>
      <c r="Y128" s="3"/>
      <c r="Z128" s="3"/>
      <c r="AA128" s="42" t="s">
        <v>14</v>
      </c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5"/>
    </row>
    <row r="129" spans="2:51" ht="12" thickBot="1" x14ac:dyDescent="0.3">
      <c r="B129" s="2"/>
      <c r="C129" s="3"/>
      <c r="D129" s="14"/>
      <c r="E129" s="14"/>
      <c r="F129" s="14"/>
      <c r="G129" s="14"/>
      <c r="H129" s="14"/>
      <c r="I129" s="43"/>
      <c r="J129" s="43"/>
      <c r="K129" s="14"/>
      <c r="L129" s="14"/>
      <c r="M129" s="14"/>
      <c r="N129" s="14"/>
      <c r="O129" s="14"/>
      <c r="P129" s="43"/>
      <c r="Q129" s="43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3"/>
      <c r="AK129" s="3"/>
      <c r="AL129" s="3"/>
      <c r="AM129" s="3"/>
      <c r="AN129" s="3"/>
      <c r="AO129" s="3"/>
      <c r="AP129" s="3"/>
      <c r="AQ129" s="3"/>
      <c r="AR129" s="5"/>
    </row>
    <row r="130" spans="2:51" x14ac:dyDescent="0.25">
      <c r="B130" s="2"/>
      <c r="C130" s="3"/>
      <c r="D130" s="3"/>
      <c r="E130" s="3"/>
      <c r="F130" s="3"/>
      <c r="G130" s="3"/>
      <c r="H130" s="3"/>
      <c r="I130" s="42"/>
      <c r="J130" s="42"/>
      <c r="K130" s="3"/>
      <c r="L130" s="3"/>
      <c r="M130" s="3"/>
      <c r="N130" s="3"/>
      <c r="O130" s="3"/>
      <c r="P130" s="42"/>
      <c r="Q130" s="42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12</v>
      </c>
      <c r="AM130" s="3"/>
      <c r="AN130" s="3"/>
      <c r="AO130" s="3"/>
      <c r="AP130" s="3"/>
      <c r="AQ130" s="3"/>
      <c r="AR130" s="5"/>
    </row>
    <row r="131" spans="2:51" x14ac:dyDescent="0.25">
      <c r="B131" s="2"/>
      <c r="C131" s="3"/>
      <c r="D131" s="3"/>
      <c r="E131" s="3"/>
      <c r="F131" s="3"/>
      <c r="G131" s="3"/>
      <c r="H131" s="3"/>
      <c r="I131" s="3"/>
      <c r="J131" s="42"/>
      <c r="K131" s="3"/>
      <c r="L131" s="42" t="s">
        <v>15</v>
      </c>
      <c r="M131" s="3"/>
      <c r="N131" s="3"/>
      <c r="O131" s="3"/>
      <c r="P131" s="42"/>
      <c r="Q131" s="42"/>
      <c r="R131" s="3"/>
      <c r="S131" s="42" t="s">
        <v>15</v>
      </c>
      <c r="T131" s="3"/>
      <c r="U131" s="3"/>
      <c r="V131" s="3"/>
      <c r="W131" s="3"/>
      <c r="X131" s="3"/>
      <c r="Y131" s="3"/>
      <c r="Z131" s="42" t="s">
        <v>15</v>
      </c>
      <c r="AA131" s="3"/>
      <c r="AB131" s="3"/>
      <c r="AC131" s="3"/>
      <c r="AD131" s="3"/>
      <c r="AE131" s="3"/>
      <c r="AF131" s="3"/>
      <c r="AG131" s="42" t="s">
        <v>15</v>
      </c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5"/>
    </row>
    <row r="132" spans="2:51" x14ac:dyDescent="0.25">
      <c r="B132" s="2"/>
      <c r="C132" s="3"/>
      <c r="D132" s="3"/>
      <c r="E132" s="50">
        <f>+D91*D96</f>
        <v>6</v>
      </c>
      <c r="F132" s="50"/>
      <c r="G132" s="3"/>
      <c r="H132" s="3"/>
      <c r="I132" s="3"/>
      <c r="J132" s="42"/>
      <c r="K132" s="3"/>
      <c r="L132" s="3"/>
      <c r="M132" s="3"/>
      <c r="N132" s="3"/>
      <c r="O132" s="3"/>
      <c r="P132" s="42"/>
      <c r="Q132" s="42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5"/>
    </row>
    <row r="133" spans="2:51" x14ac:dyDescent="0.25">
      <c r="B133" s="2"/>
      <c r="C133" s="3"/>
      <c r="D133" s="3"/>
      <c r="E133" s="3"/>
      <c r="F133" s="3"/>
      <c r="G133" s="3"/>
      <c r="H133" s="3"/>
      <c r="I133" s="42"/>
      <c r="J133" s="42"/>
      <c r="K133" s="3"/>
      <c r="L133" s="50">
        <f>(0.5*H91*H96^2+(-K117)-F117)/H96</f>
        <v>4.5296541574225202</v>
      </c>
      <c r="M133" s="50"/>
      <c r="N133" s="3"/>
      <c r="O133" s="3"/>
      <c r="P133" s="42"/>
      <c r="Q133" s="42"/>
      <c r="R133" s="3"/>
      <c r="S133" s="50">
        <f>(0.5*O91*O96^2+(-R117)-M117)/O96</f>
        <v>12.843603163572892</v>
      </c>
      <c r="T133" s="50"/>
      <c r="U133" s="3"/>
      <c r="V133" s="3"/>
      <c r="W133" s="3"/>
      <c r="X133" s="3"/>
      <c r="Y133" s="3"/>
      <c r="Z133" s="50">
        <f>(0.5*V91*V96^2+(-Y117)-T117)/V96</f>
        <v>10.340946175240566</v>
      </c>
      <c r="AA133" s="50"/>
      <c r="AB133" s="3"/>
      <c r="AC133" s="3"/>
      <c r="AD133" s="3"/>
      <c r="AE133" s="3"/>
      <c r="AF133" s="3"/>
      <c r="AG133" s="50">
        <f>(0.5*AC91*AC96^2+(-AF117)-AA117)/AC96</f>
        <v>9.4106449702955697</v>
      </c>
      <c r="AH133" s="50"/>
      <c r="AI133" s="3"/>
      <c r="AJ133" s="3"/>
      <c r="AK133" s="3"/>
      <c r="AL133" s="3"/>
      <c r="AM133" s="3"/>
      <c r="AN133" s="3"/>
      <c r="AO133" s="3"/>
      <c r="AP133" s="3"/>
      <c r="AQ133" s="3"/>
      <c r="AR133" s="5"/>
    </row>
    <row r="134" spans="2:51" x14ac:dyDescent="0.25">
      <c r="B134" s="2"/>
      <c r="C134" s="3"/>
      <c r="D134" s="3"/>
      <c r="E134" s="3"/>
      <c r="F134" s="3"/>
      <c r="G134" s="50">
        <f>+I118</f>
        <v>2.2351729212887399</v>
      </c>
      <c r="H134" s="50"/>
      <c r="I134" s="17"/>
      <c r="J134" s="42"/>
      <c r="K134" s="3"/>
      <c r="L134" s="3"/>
      <c r="M134" s="3"/>
      <c r="N134" s="50">
        <f>+P118</f>
        <v>2.2458659636504685</v>
      </c>
      <c r="O134" s="50"/>
      <c r="P134" s="17"/>
      <c r="Q134" s="42"/>
      <c r="R134" s="3"/>
      <c r="S134" s="3"/>
      <c r="T134" s="3"/>
      <c r="U134" s="50">
        <f>+W118</f>
        <v>3.0454439499312671</v>
      </c>
      <c r="V134" s="50"/>
      <c r="W134" s="17"/>
      <c r="X134" s="3"/>
      <c r="Y134" s="3"/>
      <c r="Z134" s="3"/>
      <c r="AA134" s="3"/>
      <c r="AB134" s="50">
        <f>+AD118</f>
        <v>2.7587455621565398</v>
      </c>
      <c r="AC134" s="50"/>
      <c r="AD134" s="17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5"/>
    </row>
    <row r="135" spans="2:51" ht="12" thickBot="1" x14ac:dyDescent="0.3">
      <c r="B135" s="22"/>
      <c r="C135" s="14"/>
      <c r="D135" s="14"/>
      <c r="E135" s="14"/>
      <c r="F135" s="14"/>
      <c r="G135" s="14"/>
      <c r="H135" s="14"/>
      <c r="I135" s="43"/>
      <c r="J135" s="43"/>
      <c r="K135" s="14"/>
      <c r="L135" s="14"/>
      <c r="M135" s="14"/>
      <c r="N135" s="14"/>
      <c r="O135" s="14"/>
      <c r="P135" s="43"/>
      <c r="Q135" s="43"/>
      <c r="R135" s="14"/>
      <c r="S135" s="14"/>
      <c r="T135" s="14"/>
      <c r="U135" s="14"/>
      <c r="V135" s="14"/>
      <c r="W135" s="43"/>
      <c r="X135" s="14"/>
      <c r="Y135" s="14"/>
      <c r="Z135" s="14"/>
      <c r="AA135" s="14"/>
      <c r="AB135" s="14"/>
      <c r="AC135" s="14"/>
      <c r="AD135" s="43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23"/>
    </row>
    <row r="136" spans="2:51" ht="12" thickBot="1" x14ac:dyDescent="0.3">
      <c r="C136" s="3"/>
      <c r="D136" s="3"/>
      <c r="E136" s="3"/>
      <c r="F136" s="3"/>
      <c r="G136" s="3"/>
      <c r="H136" s="3"/>
      <c r="I136" s="42"/>
      <c r="J136" s="42"/>
      <c r="K136" s="3"/>
      <c r="L136" s="3"/>
      <c r="M136" s="3"/>
      <c r="N136" s="3"/>
      <c r="O136" s="3"/>
      <c r="P136" s="42"/>
      <c r="Q136" s="42"/>
      <c r="R136" s="3"/>
      <c r="S136" s="3"/>
      <c r="T136" s="3"/>
      <c r="U136" s="3"/>
      <c r="V136" s="3"/>
      <c r="W136" s="42"/>
      <c r="X136" s="3"/>
      <c r="Y136" s="3"/>
      <c r="Z136" s="3"/>
      <c r="AA136" s="3"/>
      <c r="AB136" s="3"/>
      <c r="AC136" s="3"/>
      <c r="AD136" s="42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2:51" ht="32.450000000000003" customHeight="1" x14ac:dyDescent="0.25">
      <c r="B137" s="60" t="s">
        <v>20</v>
      </c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2"/>
    </row>
    <row r="138" spans="2:51" x14ac:dyDescent="0.25"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4" t="s">
        <v>11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5"/>
    </row>
    <row r="139" spans="2:51" x14ac:dyDescent="0.25">
      <c r="B139" s="2"/>
      <c r="C139" s="3"/>
      <c r="D139" s="51">
        <v>4</v>
      </c>
      <c r="E139" s="51"/>
      <c r="F139" s="3"/>
      <c r="G139" s="3"/>
      <c r="H139" s="51">
        <v>2</v>
      </c>
      <c r="I139" s="51"/>
      <c r="J139" s="3" t="s">
        <v>1</v>
      </c>
      <c r="K139" s="3"/>
      <c r="L139" s="3"/>
      <c r="M139" s="3"/>
      <c r="N139" s="3"/>
      <c r="O139" s="51">
        <v>4.5</v>
      </c>
      <c r="P139" s="51"/>
      <c r="Q139" s="3" t="s">
        <v>1</v>
      </c>
      <c r="R139" s="3"/>
      <c r="S139" s="3"/>
      <c r="T139" s="3"/>
      <c r="U139" s="3"/>
      <c r="V139" s="51">
        <v>3.5</v>
      </c>
      <c r="W139" s="51"/>
      <c r="X139" s="3" t="s">
        <v>1</v>
      </c>
      <c r="Y139" s="3"/>
      <c r="Z139" s="3"/>
      <c r="AA139" s="3"/>
      <c r="AB139" s="3"/>
      <c r="AC139" s="51">
        <v>4.5</v>
      </c>
      <c r="AD139" s="51"/>
      <c r="AE139" s="3" t="s">
        <v>1</v>
      </c>
      <c r="AF139" s="3"/>
      <c r="AG139" s="3"/>
      <c r="AH139" s="3"/>
      <c r="AI139" s="3"/>
      <c r="AJ139" s="51">
        <v>3.5</v>
      </c>
      <c r="AK139" s="51"/>
      <c r="AL139" s="3" t="s">
        <v>1</v>
      </c>
      <c r="AM139" s="3"/>
      <c r="AN139" s="3"/>
      <c r="AO139" s="51">
        <v>3</v>
      </c>
      <c r="AP139" s="51"/>
      <c r="AQ139" s="3" t="s">
        <v>1</v>
      </c>
      <c r="AR139" s="3"/>
      <c r="AS139" s="3"/>
      <c r="AT139" s="3"/>
      <c r="AU139" s="3"/>
      <c r="AV139" s="3"/>
      <c r="AW139" s="3"/>
      <c r="AX139" s="3"/>
      <c r="AY139" s="5"/>
    </row>
    <row r="140" spans="2:51" x14ac:dyDescent="0.25">
      <c r="B140" s="2"/>
      <c r="C140" s="3"/>
      <c r="D140" s="6"/>
      <c r="E140" s="8"/>
      <c r="F140" s="3"/>
      <c r="G140" s="3"/>
      <c r="H140" s="3"/>
      <c r="I140" s="3"/>
      <c r="J140" s="3"/>
      <c r="K140" s="3"/>
      <c r="L140" s="3"/>
      <c r="M140" s="6"/>
      <c r="N140" s="7"/>
      <c r="O140" s="7"/>
      <c r="P140" s="7"/>
      <c r="Q140" s="7"/>
      <c r="R140" s="7"/>
      <c r="S140" s="8"/>
      <c r="T140" s="3"/>
      <c r="U140" s="3"/>
      <c r="V140" s="3"/>
      <c r="W140" s="3"/>
      <c r="X140" s="3"/>
      <c r="Y140" s="3"/>
      <c r="Z140" s="3"/>
      <c r="AA140" s="6"/>
      <c r="AB140" s="7"/>
      <c r="AC140" s="7"/>
      <c r="AD140" s="7"/>
      <c r="AE140" s="7"/>
      <c r="AF140" s="7"/>
      <c r="AG140" s="8"/>
      <c r="AH140" s="3"/>
      <c r="AI140" s="3"/>
      <c r="AJ140" s="3"/>
      <c r="AK140" s="3"/>
      <c r="AL140" s="3"/>
      <c r="AM140" s="3"/>
      <c r="AN140" s="3"/>
      <c r="AO140" s="6"/>
      <c r="AP140" s="8"/>
      <c r="AQ140" s="3"/>
      <c r="AR140" s="3"/>
      <c r="AS140" s="3"/>
      <c r="AT140" s="3"/>
      <c r="AU140" s="3"/>
      <c r="AV140" s="3"/>
      <c r="AW140" s="3"/>
      <c r="AX140" s="3"/>
      <c r="AY140" s="5"/>
    </row>
    <row r="141" spans="2:51" ht="12" thickBot="1" x14ac:dyDescent="0.3">
      <c r="B141" s="2"/>
      <c r="C141" s="3"/>
      <c r="D141" s="11"/>
      <c r="E141" s="13"/>
      <c r="F141" s="9"/>
      <c r="G141" s="10"/>
      <c r="H141" s="10"/>
      <c r="I141" s="10"/>
      <c r="J141" s="10"/>
      <c r="K141" s="10"/>
      <c r="L141" s="10"/>
      <c r="M141" s="11"/>
      <c r="N141" s="12"/>
      <c r="O141" s="12"/>
      <c r="P141" s="12"/>
      <c r="Q141" s="12"/>
      <c r="R141" s="12"/>
      <c r="S141" s="13"/>
      <c r="T141" s="9"/>
      <c r="U141" s="10"/>
      <c r="V141" s="10"/>
      <c r="W141" s="10"/>
      <c r="X141" s="10"/>
      <c r="Y141" s="10"/>
      <c r="Z141" s="10"/>
      <c r="AA141" s="11"/>
      <c r="AB141" s="12"/>
      <c r="AC141" s="12"/>
      <c r="AD141" s="12"/>
      <c r="AE141" s="12"/>
      <c r="AF141" s="12"/>
      <c r="AG141" s="13"/>
      <c r="AH141" s="9"/>
      <c r="AI141" s="10"/>
      <c r="AJ141" s="10"/>
      <c r="AK141" s="10"/>
      <c r="AL141" s="10"/>
      <c r="AM141" s="10"/>
      <c r="AN141" s="18"/>
      <c r="AO141" s="11"/>
      <c r="AP141" s="13"/>
      <c r="AQ141" s="3"/>
      <c r="AR141" s="3"/>
      <c r="AS141" s="3"/>
      <c r="AT141" s="3"/>
      <c r="AU141" s="3"/>
      <c r="AV141" s="3"/>
      <c r="AW141" s="3"/>
      <c r="AX141" s="3"/>
      <c r="AY141" s="5"/>
    </row>
    <row r="142" spans="2:51" x14ac:dyDescent="0.25">
      <c r="B142" s="2"/>
      <c r="C142" s="3"/>
      <c r="D142" s="3"/>
      <c r="E142" s="3"/>
      <c r="F142" s="3"/>
      <c r="G142" s="3" t="s">
        <v>0</v>
      </c>
      <c r="H142" s="63">
        <v>125</v>
      </c>
      <c r="I142" s="63"/>
      <c r="J142" s="3" t="s">
        <v>22</v>
      </c>
      <c r="K142" s="3"/>
      <c r="L142" s="3"/>
      <c r="M142" s="3"/>
      <c r="N142" s="3" t="s">
        <v>0</v>
      </c>
      <c r="O142" s="63">
        <v>326</v>
      </c>
      <c r="P142" s="63"/>
      <c r="Q142" s="3" t="s">
        <v>22</v>
      </c>
      <c r="R142" s="3"/>
      <c r="S142" s="3"/>
      <c r="T142" s="3"/>
      <c r="U142" s="3" t="s">
        <v>0</v>
      </c>
      <c r="V142" s="63">
        <v>653</v>
      </c>
      <c r="W142" s="63"/>
      <c r="X142" s="3" t="s">
        <v>22</v>
      </c>
      <c r="Y142" s="3"/>
      <c r="Z142" s="3"/>
      <c r="AA142" s="3"/>
      <c r="AB142" s="3" t="s">
        <v>0</v>
      </c>
      <c r="AC142" s="63">
        <v>653</v>
      </c>
      <c r="AD142" s="63"/>
      <c r="AE142" s="3" t="s">
        <v>22</v>
      </c>
      <c r="AF142" s="3"/>
      <c r="AG142" s="3"/>
      <c r="AH142" s="3"/>
      <c r="AI142" s="3" t="s">
        <v>0</v>
      </c>
      <c r="AJ142" s="63">
        <v>653</v>
      </c>
      <c r="AK142" s="63"/>
      <c r="AL142" s="3" t="s">
        <v>22</v>
      </c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5"/>
    </row>
    <row r="143" spans="2:51" x14ac:dyDescent="0.25"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5"/>
    </row>
    <row r="144" spans="2:51" x14ac:dyDescent="0.25">
      <c r="B144" s="2"/>
      <c r="C144" s="3"/>
      <c r="D144" s="51">
        <v>1.5</v>
      </c>
      <c r="E144" s="51"/>
      <c r="F144" s="3"/>
      <c r="G144" s="3"/>
      <c r="H144" s="51">
        <v>4.5</v>
      </c>
      <c r="I144" s="51"/>
      <c r="J144" s="3" t="s">
        <v>2</v>
      </c>
      <c r="K144" s="3"/>
      <c r="L144" s="3"/>
      <c r="M144" s="3"/>
      <c r="N144" s="3"/>
      <c r="O144" s="51">
        <v>5.0999999999999996</v>
      </c>
      <c r="P144" s="51"/>
      <c r="Q144" s="3" t="s">
        <v>2</v>
      </c>
      <c r="R144" s="3"/>
      <c r="S144" s="3"/>
      <c r="T144" s="3"/>
      <c r="U144" s="3"/>
      <c r="V144" s="51">
        <v>6</v>
      </c>
      <c r="W144" s="51"/>
      <c r="X144" s="3" t="s">
        <v>2</v>
      </c>
      <c r="Y144" s="3"/>
      <c r="Z144" s="3"/>
      <c r="AA144" s="3"/>
      <c r="AB144" s="3"/>
      <c r="AC144" s="51">
        <v>4.8499999999999996</v>
      </c>
      <c r="AD144" s="51"/>
      <c r="AE144" s="3" t="s">
        <v>2</v>
      </c>
      <c r="AF144" s="3"/>
      <c r="AG144" s="3"/>
      <c r="AH144" s="3"/>
      <c r="AI144" s="3"/>
      <c r="AJ144" s="51">
        <v>6</v>
      </c>
      <c r="AK144" s="51"/>
      <c r="AL144" s="3" t="s">
        <v>2</v>
      </c>
      <c r="AM144" s="3"/>
      <c r="AN144" s="3"/>
      <c r="AO144" s="51">
        <v>1.5</v>
      </c>
      <c r="AP144" s="51"/>
      <c r="AQ144" s="3" t="s">
        <v>2</v>
      </c>
      <c r="AR144" s="3"/>
      <c r="AS144" s="3"/>
      <c r="AT144" s="3"/>
      <c r="AU144" s="3"/>
      <c r="AV144" s="3"/>
      <c r="AW144" s="3"/>
      <c r="AX144" s="3"/>
      <c r="AY144" s="5"/>
    </row>
    <row r="145" spans="2:51" x14ac:dyDescent="0.25"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5"/>
    </row>
    <row r="146" spans="2:51" x14ac:dyDescent="0.25"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 t="s">
        <v>3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5"/>
    </row>
    <row r="147" spans="2:51" x14ac:dyDescent="0.25"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 t="s">
        <v>4</v>
      </c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5"/>
    </row>
    <row r="148" spans="2:51" x14ac:dyDescent="0.25"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 t="s">
        <v>7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5"/>
    </row>
    <row r="149" spans="2:51" x14ac:dyDescent="0.25"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5"/>
    </row>
    <row r="150" spans="2:51" ht="12" thickBot="1" x14ac:dyDescent="0.3">
      <c r="B150" s="2"/>
      <c r="C150" s="3"/>
      <c r="D150" s="52">
        <v>0</v>
      </c>
      <c r="E150" s="53"/>
      <c r="F150" s="52">
        <v>0</v>
      </c>
      <c r="G150" s="53"/>
      <c r="H150" s="14"/>
      <c r="I150" s="14"/>
      <c r="J150" s="14"/>
      <c r="K150" s="52">
        <f>(3*H142/H144)/((3*H142/H144)+(4*O142/O144))</f>
        <v>0.24580682475419313</v>
      </c>
      <c r="L150" s="53"/>
      <c r="M150" s="52">
        <f>(4*O142/O144)/((3*H142/H144)+(4*O142/O144))</f>
        <v>0.75419317524580687</v>
      </c>
      <c r="N150" s="53"/>
      <c r="O150" s="14"/>
      <c r="P150" s="14"/>
      <c r="Q150" s="14"/>
      <c r="R150" s="52">
        <f>(4*O142/O144)/((4*O142/O144)+(4*V142/V144))</f>
        <v>0.37001305260768408</v>
      </c>
      <c r="S150" s="53"/>
      <c r="T150" s="52">
        <f>(4*V142/V144)/((4*O142/O144)+(4*V142/V144))</f>
        <v>0.62998694739231598</v>
      </c>
      <c r="U150" s="53"/>
      <c r="V150" s="14"/>
      <c r="W150" s="14"/>
      <c r="X150" s="14"/>
      <c r="Y150" s="52">
        <f>(4*V142/V144)/((4*V142/V144)+(4*AC142/AC144))</f>
        <v>0.44700460829493083</v>
      </c>
      <c r="Z150" s="53"/>
      <c r="AA150" s="52">
        <f>(4*AC142/AC144)/((4*V142/V144)+(4*AC142/AC144))</f>
        <v>0.55299539170506917</v>
      </c>
      <c r="AB150" s="53"/>
      <c r="AC150" s="14"/>
      <c r="AD150" s="14"/>
      <c r="AE150" s="14"/>
      <c r="AF150" s="52">
        <f>(4*AC142/AC144)/((4*AC142/AC144)+(3*AJ142/AJ144))</f>
        <v>0.62256809338521402</v>
      </c>
      <c r="AG150" s="53"/>
      <c r="AH150" s="52">
        <f>(3*AJ142/AJ144)/((4*AC142/AC144)+(3*AJ142/AJ144))</f>
        <v>0.37743190661478598</v>
      </c>
      <c r="AI150" s="53"/>
      <c r="AJ150" s="14"/>
      <c r="AK150" s="14"/>
      <c r="AL150" s="14"/>
      <c r="AM150" s="52">
        <v>0</v>
      </c>
      <c r="AN150" s="53"/>
      <c r="AO150" s="52">
        <v>0</v>
      </c>
      <c r="AP150" s="53"/>
      <c r="AQ150" s="3"/>
      <c r="AR150" s="3"/>
      <c r="AS150" s="3" t="s">
        <v>16</v>
      </c>
      <c r="AT150" s="3"/>
      <c r="AU150" s="3"/>
      <c r="AV150" s="3"/>
      <c r="AW150" s="3"/>
      <c r="AX150" s="3"/>
      <c r="AY150" s="5"/>
    </row>
    <row r="151" spans="2:51" x14ac:dyDescent="0.25"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5"/>
    </row>
    <row r="152" spans="2:51" x14ac:dyDescent="0.25">
      <c r="B152" s="2"/>
      <c r="C152" s="3"/>
      <c r="D152" s="50">
        <f>IF(OR(D144="",D144=0),0,-D139*D144*D144/2)</f>
        <v>-4.5</v>
      </c>
      <c r="E152" s="54"/>
      <c r="F152" s="55">
        <f>IF(OR(D144="",D144=0),0,D139*D144*D144/2)</f>
        <v>4.5</v>
      </c>
      <c r="G152" s="50"/>
      <c r="H152" s="19"/>
      <c r="I152" s="19"/>
      <c r="J152" s="19"/>
      <c r="K152" s="58">
        <f>-H139*H144^2/8</f>
        <v>-5.0625</v>
      </c>
      <c r="L152" s="59"/>
      <c r="M152" s="58">
        <f>O139*O144^2/12</f>
        <v>9.7537499999999984</v>
      </c>
      <c r="N152" s="58"/>
      <c r="O152" s="19"/>
      <c r="P152" s="19"/>
      <c r="Q152" s="19"/>
      <c r="R152" s="58">
        <f>-O139*O144^2/12</f>
        <v>-9.7537499999999984</v>
      </c>
      <c r="S152" s="58"/>
      <c r="T152" s="57">
        <f>V139*V144^2/12</f>
        <v>10.5</v>
      </c>
      <c r="U152" s="58"/>
      <c r="V152" s="19"/>
      <c r="W152" s="19"/>
      <c r="X152" s="19"/>
      <c r="Y152" s="58">
        <f>-V139*V144^2/12</f>
        <v>-10.5</v>
      </c>
      <c r="Z152" s="59"/>
      <c r="AA152" s="58">
        <f>AC139*AC144^2/12</f>
        <v>8.8209374999999994</v>
      </c>
      <c r="AB152" s="58"/>
      <c r="AC152" s="19"/>
      <c r="AD152" s="19"/>
      <c r="AE152" s="19"/>
      <c r="AF152" s="58">
        <f>-AC139*AC144^2/12</f>
        <v>-8.8209374999999994</v>
      </c>
      <c r="AG152" s="58"/>
      <c r="AH152" s="55">
        <f>AJ139*AJ144^2/8</f>
        <v>15.75</v>
      </c>
      <c r="AI152" s="50"/>
      <c r="AJ152" s="3"/>
      <c r="AK152" s="3"/>
      <c r="AL152" s="3"/>
      <c r="AM152" s="50">
        <f>IF(OR(AO144="",AO144=0),0,-AO139*AO144*AO144/2)</f>
        <v>-3.375</v>
      </c>
      <c r="AN152" s="54"/>
      <c r="AO152" s="55">
        <f>IF(OR(AO144="",AO144=0),0,AO139*AO144*AO144/2)</f>
        <v>3.375</v>
      </c>
      <c r="AP152" s="50"/>
      <c r="AQ152" s="3"/>
      <c r="AR152" s="3"/>
      <c r="AS152" s="3" t="s">
        <v>5</v>
      </c>
      <c r="AT152" s="3"/>
      <c r="AU152" s="3"/>
      <c r="AV152" s="3"/>
      <c r="AW152" s="3"/>
      <c r="AX152" s="3"/>
      <c r="AY152" s="5"/>
    </row>
    <row r="153" spans="2:51" x14ac:dyDescent="0.25">
      <c r="B153" s="2"/>
      <c r="C153" s="3"/>
      <c r="D153" s="3"/>
      <c r="E153" s="3"/>
      <c r="F153" s="45"/>
      <c r="G153" s="44"/>
      <c r="H153" s="19"/>
      <c r="I153" s="19"/>
      <c r="J153" s="19"/>
      <c r="K153" s="58">
        <f>+F152/2</f>
        <v>2.25</v>
      </c>
      <c r="L153" s="59"/>
      <c r="M153" s="44"/>
      <c r="N153" s="44"/>
      <c r="O153" s="19"/>
      <c r="P153" s="19"/>
      <c r="Q153" s="19"/>
      <c r="R153" s="44"/>
      <c r="S153" s="44"/>
      <c r="T153" s="45"/>
      <c r="U153" s="44"/>
      <c r="V153" s="19"/>
      <c r="W153" s="19"/>
      <c r="X153" s="19"/>
      <c r="Y153" s="44"/>
      <c r="Z153" s="47"/>
      <c r="AA153" s="44"/>
      <c r="AB153" s="44"/>
      <c r="AC153" s="19"/>
      <c r="AD153" s="19"/>
      <c r="AE153" s="19"/>
      <c r="AF153" s="44"/>
      <c r="AG153" s="44"/>
      <c r="AH153" s="55">
        <f>+AM152/2</f>
        <v>-1.6875</v>
      </c>
      <c r="AI153" s="50"/>
      <c r="AJ153" s="3"/>
      <c r="AK153" s="3"/>
      <c r="AL153" s="3"/>
      <c r="AM153" s="44"/>
      <c r="AN153" s="47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5"/>
    </row>
    <row r="154" spans="2:51" x14ac:dyDescent="0.25">
      <c r="B154" s="2"/>
      <c r="C154" s="3"/>
      <c r="D154" s="3"/>
      <c r="E154" s="3"/>
      <c r="F154" s="57">
        <v>0</v>
      </c>
      <c r="G154" s="58"/>
      <c r="H154" s="19"/>
      <c r="I154" s="19"/>
      <c r="J154" s="19"/>
      <c r="K154" s="58">
        <f>-(K152+M152+K153)*K150</f>
        <v>-1.7062066223250427</v>
      </c>
      <c r="L154" s="59"/>
      <c r="M154" s="58">
        <f>-(K152+M152+K153)*M150</f>
        <v>-5.2350433776749554</v>
      </c>
      <c r="N154" s="58"/>
      <c r="O154" s="19"/>
      <c r="P154" s="19"/>
      <c r="Q154" s="19"/>
      <c r="R154" s="58">
        <f>+M154/2</f>
        <v>-2.6175216888374777</v>
      </c>
      <c r="S154" s="58"/>
      <c r="T154" s="57">
        <f>+Y154/2</f>
        <v>0.37527433755760375</v>
      </c>
      <c r="U154" s="58"/>
      <c r="V154" s="19"/>
      <c r="W154" s="19"/>
      <c r="X154" s="19"/>
      <c r="Y154" s="58">
        <f>-(Y152+AA152)*Y150</f>
        <v>0.75054867511520751</v>
      </c>
      <c r="Z154" s="59"/>
      <c r="AA154" s="58">
        <f>-(Y152+AA152)*AA150</f>
        <v>0.92851382488479306</v>
      </c>
      <c r="AB154" s="58"/>
      <c r="AC154" s="19"/>
      <c r="AD154" s="19"/>
      <c r="AE154" s="19"/>
      <c r="AF154" s="58">
        <f>+AA154/2</f>
        <v>0.46425691244239653</v>
      </c>
      <c r="AG154" s="58"/>
      <c r="AH154" s="57"/>
      <c r="AI154" s="58"/>
      <c r="AJ154" s="3"/>
      <c r="AK154" s="3"/>
      <c r="AL154" s="3"/>
      <c r="AM154" s="3"/>
      <c r="AN154" s="31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5"/>
    </row>
    <row r="155" spans="2:51" x14ac:dyDescent="0.25">
      <c r="B155" s="2"/>
      <c r="C155" s="3"/>
      <c r="D155" s="3"/>
      <c r="E155" s="3"/>
      <c r="F155" s="57"/>
      <c r="G155" s="58"/>
      <c r="H155" s="19"/>
      <c r="I155" s="19"/>
      <c r="J155" s="19"/>
      <c r="K155" s="58"/>
      <c r="L155" s="59"/>
      <c r="M155" s="58">
        <f>+R155/2</f>
        <v>0.2767692733200377</v>
      </c>
      <c r="N155" s="58"/>
      <c r="O155" s="19"/>
      <c r="P155" s="19"/>
      <c r="Q155" s="19"/>
      <c r="R155" s="58">
        <f>-(R152+T152+R154+T154)*R150</f>
        <v>0.5535385466400754</v>
      </c>
      <c r="S155" s="58"/>
      <c r="T155" s="57">
        <f>-(R152+T152+R154+T154)*T150</f>
        <v>0.94245880463979692</v>
      </c>
      <c r="U155" s="58"/>
      <c r="V155" s="19"/>
      <c r="W155" s="19"/>
      <c r="X155" s="19"/>
      <c r="Y155" s="58">
        <f>+T155/2</f>
        <v>0.47122940231989846</v>
      </c>
      <c r="Z155" s="59"/>
      <c r="AA155" s="58">
        <f>+AF155/2</f>
        <v>-1.7761305564023024</v>
      </c>
      <c r="AB155" s="58"/>
      <c r="AC155" s="19"/>
      <c r="AD155" s="19"/>
      <c r="AE155" s="19"/>
      <c r="AF155" s="58">
        <f>-(AF152+AH152+AF154+AH153)*AF150</f>
        <v>-3.5522611128046049</v>
      </c>
      <c r="AG155" s="58"/>
      <c r="AH155" s="57">
        <f>-(AF152+AH152+AF154+AH153)*AH150</f>
        <v>-2.1535582996377918</v>
      </c>
      <c r="AI155" s="58"/>
      <c r="AJ155" s="19"/>
      <c r="AK155" s="19"/>
      <c r="AL155" s="19"/>
      <c r="AM155" s="58">
        <v>0</v>
      </c>
      <c r="AN155" s="59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5"/>
    </row>
    <row r="156" spans="2:51" x14ac:dyDescent="0.25">
      <c r="B156" s="2"/>
      <c r="C156" s="3"/>
      <c r="D156" s="3"/>
      <c r="E156" s="3"/>
      <c r="F156" s="57">
        <v>0</v>
      </c>
      <c r="G156" s="58"/>
      <c r="H156" s="19"/>
      <c r="I156" s="19"/>
      <c r="J156" s="19"/>
      <c r="K156" s="58">
        <f>-M155*K150</f>
        <v>-6.8031776264323884E-2</v>
      </c>
      <c r="L156" s="59"/>
      <c r="M156" s="58">
        <f>-M155*M150</f>
        <v>-0.20873749705571382</v>
      </c>
      <c r="N156" s="58"/>
      <c r="O156" s="19"/>
      <c r="P156" s="19"/>
      <c r="Q156" s="19"/>
      <c r="R156" s="58">
        <f>+M156/2</f>
        <v>-0.10436874852785691</v>
      </c>
      <c r="S156" s="58"/>
      <c r="T156" s="57">
        <f>+Y156/2</f>
        <v>0.29164841462210411</v>
      </c>
      <c r="U156" s="58"/>
      <c r="V156" s="19"/>
      <c r="W156" s="19"/>
      <c r="X156" s="19"/>
      <c r="Y156" s="58">
        <f>-(Y155+AA155)*Y150</f>
        <v>0.58329682924420823</v>
      </c>
      <c r="Z156" s="59"/>
      <c r="AA156" s="58">
        <f>-(Y155+AA155)*AA150</f>
        <v>0.72160432483819581</v>
      </c>
      <c r="AB156" s="58"/>
      <c r="AC156" s="19"/>
      <c r="AD156" s="19"/>
      <c r="AE156" s="19"/>
      <c r="AF156" s="58">
        <f>+AA156/2</f>
        <v>0.3608021624190979</v>
      </c>
      <c r="AG156" s="58"/>
      <c r="AH156" s="57"/>
      <c r="AI156" s="58"/>
      <c r="AJ156" s="3"/>
      <c r="AK156" s="3"/>
      <c r="AL156" s="3"/>
      <c r="AM156" s="3"/>
      <c r="AN156" s="31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5"/>
    </row>
    <row r="157" spans="2:51" x14ac:dyDescent="0.25">
      <c r="B157" s="2"/>
      <c r="C157" s="3"/>
      <c r="D157" s="3"/>
      <c r="E157" s="3"/>
      <c r="F157" s="57"/>
      <c r="G157" s="58"/>
      <c r="H157" s="19"/>
      <c r="I157" s="19"/>
      <c r="J157" s="19"/>
      <c r="K157" s="58"/>
      <c r="L157" s="59"/>
      <c r="M157" s="58">
        <f>+R157/2</f>
        <v>-3.4647960471440101E-2</v>
      </c>
      <c r="N157" s="58"/>
      <c r="O157" s="19"/>
      <c r="P157" s="19"/>
      <c r="Q157" s="19"/>
      <c r="R157" s="58">
        <f>-(R156+T156)*R150</f>
        <v>-6.9295920942880201E-2</v>
      </c>
      <c r="S157" s="58"/>
      <c r="T157" s="57">
        <f>-(R156+T156)*T150</f>
        <v>-0.11798374515136702</v>
      </c>
      <c r="U157" s="58"/>
      <c r="V157" s="19"/>
      <c r="W157" s="19"/>
      <c r="X157" s="19"/>
      <c r="Y157" s="58">
        <f>+T157/2</f>
        <v>-5.8991872575683509E-2</v>
      </c>
      <c r="Z157" s="59"/>
      <c r="AA157" s="58">
        <f>+AF157/2</f>
        <v>-0.11231195717326005</v>
      </c>
      <c r="AB157" s="58"/>
      <c r="AC157" s="19"/>
      <c r="AD157" s="19"/>
      <c r="AE157" s="19"/>
      <c r="AF157" s="58">
        <f>-AF156*AF150</f>
        <v>-0.2246239143465201</v>
      </c>
      <c r="AG157" s="58"/>
      <c r="AH157" s="57">
        <f>-AF156*AH150</f>
        <v>-0.13617824807257781</v>
      </c>
      <c r="AI157" s="58"/>
      <c r="AJ157" s="19"/>
      <c r="AK157" s="19"/>
      <c r="AL157" s="19"/>
      <c r="AM157" s="58">
        <v>0</v>
      </c>
      <c r="AN157" s="59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5"/>
    </row>
    <row r="158" spans="2:51" x14ac:dyDescent="0.25">
      <c r="B158" s="2"/>
      <c r="C158" s="3"/>
      <c r="D158" s="3"/>
      <c r="E158" s="3"/>
      <c r="F158" s="57">
        <v>0</v>
      </c>
      <c r="G158" s="58"/>
      <c r="H158" s="19"/>
      <c r="I158" s="19"/>
      <c r="J158" s="19"/>
      <c r="K158" s="58">
        <f>-M157*K150</f>
        <v>8.5167051476934871E-3</v>
      </c>
      <c r="L158" s="59"/>
      <c r="M158" s="58">
        <f>-M157*M150</f>
        <v>2.6131255323746612E-2</v>
      </c>
      <c r="N158" s="58"/>
      <c r="O158" s="19"/>
      <c r="P158" s="19"/>
      <c r="Q158" s="19"/>
      <c r="R158" s="58">
        <f>+M158/2</f>
        <v>1.3065627661873306E-2</v>
      </c>
      <c r="S158" s="58"/>
      <c r="T158" s="57">
        <f>+Y158/2</f>
        <v>3.8286800658174018E-2</v>
      </c>
      <c r="U158" s="58"/>
      <c r="V158" s="19"/>
      <c r="W158" s="19"/>
      <c r="X158" s="19"/>
      <c r="Y158" s="58">
        <f>-(Y157+AA157)*Y150</f>
        <v>7.6573601316348036E-2</v>
      </c>
      <c r="Z158" s="59"/>
      <c r="AA158" s="58">
        <f>-(Y157+AA157)*AA150</f>
        <v>9.4730228432595528E-2</v>
      </c>
      <c r="AB158" s="58"/>
      <c r="AC158" s="19"/>
      <c r="AD158" s="19"/>
      <c r="AE158" s="19"/>
      <c r="AF158" s="58">
        <f>+AA158/2</f>
        <v>4.7365114216297764E-2</v>
      </c>
      <c r="AG158" s="58"/>
      <c r="AH158" s="57"/>
      <c r="AI158" s="58"/>
      <c r="AJ158" s="3"/>
      <c r="AK158" s="3"/>
      <c r="AL158" s="3"/>
      <c r="AM158" s="3"/>
      <c r="AN158" s="31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5"/>
    </row>
    <row r="159" spans="2:51" x14ac:dyDescent="0.25">
      <c r="B159" s="2"/>
      <c r="C159" s="3"/>
      <c r="D159" s="3"/>
      <c r="E159" s="3"/>
      <c r="F159" s="57"/>
      <c r="G159" s="58"/>
      <c r="H159" s="19"/>
      <c r="I159" s="19"/>
      <c r="J159" s="19"/>
      <c r="K159" s="58"/>
      <c r="L159" s="59"/>
      <c r="M159" s="58">
        <f>+R159/2</f>
        <v>-9.5005343807589987E-3</v>
      </c>
      <c r="N159" s="58"/>
      <c r="O159" s="19"/>
      <c r="P159" s="19"/>
      <c r="Q159" s="19"/>
      <c r="R159" s="58">
        <f>-(R158+T158)*R150</f>
        <v>-1.9001068761517997E-2</v>
      </c>
      <c r="S159" s="58"/>
      <c r="T159" s="57">
        <f>-(R158+T158)*T150</f>
        <v>-3.235135955852933E-2</v>
      </c>
      <c r="U159" s="58"/>
      <c r="V159" s="19"/>
      <c r="W159" s="19"/>
      <c r="X159" s="19"/>
      <c r="Y159" s="58">
        <f>+T159/2</f>
        <v>-1.6175679779264665E-2</v>
      </c>
      <c r="Z159" s="59"/>
      <c r="AA159" s="58">
        <f>+AF159/2</f>
        <v>-1.4744004425306698E-2</v>
      </c>
      <c r="AB159" s="58"/>
      <c r="AC159" s="19"/>
      <c r="AD159" s="19"/>
      <c r="AE159" s="19"/>
      <c r="AF159" s="58">
        <f>-AF158*AF150</f>
        <v>-2.9488008850613395E-2</v>
      </c>
      <c r="AG159" s="58"/>
      <c r="AH159" s="57">
        <f>-AF158*AH150</f>
        <v>-1.7877105365684369E-2</v>
      </c>
      <c r="AI159" s="58"/>
      <c r="AJ159" s="19"/>
      <c r="AK159" s="19"/>
      <c r="AL159" s="19"/>
      <c r="AM159" s="58">
        <v>0</v>
      </c>
      <c r="AN159" s="59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5"/>
    </row>
    <row r="160" spans="2:51" x14ac:dyDescent="0.25">
      <c r="B160" s="2"/>
      <c r="C160" s="3"/>
      <c r="D160" s="3"/>
      <c r="E160" s="3"/>
      <c r="F160" s="57">
        <v>0</v>
      </c>
      <c r="G160" s="58"/>
      <c r="H160" s="19"/>
      <c r="I160" s="19"/>
      <c r="J160" s="19"/>
      <c r="K160" s="58">
        <f>-M159*K150</f>
        <v>2.3352961896024138E-3</v>
      </c>
      <c r="L160" s="59"/>
      <c r="M160" s="58">
        <f>-M159*M150</f>
        <v>7.1652381911565845E-3</v>
      </c>
      <c r="N160" s="58"/>
      <c r="O160" s="19"/>
      <c r="P160" s="19"/>
      <c r="Q160" s="19"/>
      <c r="R160" s="58">
        <f>+M160/2</f>
        <v>3.5826190955782922E-3</v>
      </c>
      <c r="S160" s="58"/>
      <c r="T160" s="57">
        <f>+Y160/2</f>
        <v>6.9106206632336912E-3</v>
      </c>
      <c r="U160" s="58"/>
      <c r="V160" s="19"/>
      <c r="W160" s="19"/>
      <c r="X160" s="19"/>
      <c r="Y160" s="58">
        <f>-(Y159+AA159)*Y150</f>
        <v>1.3821241326467382E-2</v>
      </c>
      <c r="Z160" s="59"/>
      <c r="AA160" s="58">
        <f>-(Y159+AA159)*AA150</f>
        <v>1.709844287810398E-2</v>
      </c>
      <c r="AB160" s="58"/>
      <c r="AC160" s="19"/>
      <c r="AD160" s="19"/>
      <c r="AE160" s="19"/>
      <c r="AF160" s="58">
        <f>+AA160/2</f>
        <v>8.5492214390519902E-3</v>
      </c>
      <c r="AG160" s="58"/>
      <c r="AH160" s="57"/>
      <c r="AI160" s="58"/>
      <c r="AJ160" s="3"/>
      <c r="AK160" s="3"/>
      <c r="AL160" s="3"/>
      <c r="AM160" s="3"/>
      <c r="AN160" s="31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5"/>
    </row>
    <row r="161" spans="2:51" x14ac:dyDescent="0.25">
      <c r="B161" s="2"/>
      <c r="C161" s="3"/>
      <c r="D161" s="3"/>
      <c r="E161" s="3"/>
      <c r="F161" s="27"/>
      <c r="G161" s="19"/>
      <c r="H161" s="19"/>
      <c r="I161" s="19"/>
      <c r="J161" s="19"/>
      <c r="K161" s="19"/>
      <c r="L161" s="24"/>
      <c r="M161" s="58">
        <f>+R161/2</f>
        <v>-1.9413178374511704E-3</v>
      </c>
      <c r="N161" s="58"/>
      <c r="O161" s="19"/>
      <c r="P161" s="19"/>
      <c r="Q161" s="19"/>
      <c r="R161" s="58">
        <f>-(R160+T160)*R150</f>
        <v>-3.8826356749023408E-3</v>
      </c>
      <c r="S161" s="58"/>
      <c r="T161" s="57">
        <f>-(R160+T160)*T150</f>
        <v>-6.6106040839096431E-3</v>
      </c>
      <c r="U161" s="58"/>
      <c r="V161" s="19"/>
      <c r="W161" s="19"/>
      <c r="X161" s="19"/>
      <c r="Y161" s="58">
        <f>+T161/2</f>
        <v>-3.3053020419548215E-3</v>
      </c>
      <c r="Z161" s="59"/>
      <c r="AA161" s="58">
        <f>+AF161/2</f>
        <v>-2.6612362456192966E-3</v>
      </c>
      <c r="AB161" s="58"/>
      <c r="AC161" s="19"/>
      <c r="AD161" s="19"/>
      <c r="AE161" s="19"/>
      <c r="AF161" s="58">
        <f>-AF160*AF150</f>
        <v>-5.3224724912385932E-3</v>
      </c>
      <c r="AG161" s="58"/>
      <c r="AH161" s="57">
        <f>-AF160*AH150</f>
        <v>-3.226748947813397E-3</v>
      </c>
      <c r="AI161" s="58"/>
      <c r="AJ161" s="19"/>
      <c r="AK161" s="19"/>
      <c r="AL161" s="19"/>
      <c r="AM161" s="58">
        <v>0</v>
      </c>
      <c r="AN161" s="59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5"/>
    </row>
    <row r="162" spans="2:51" x14ac:dyDescent="0.25">
      <c r="B162" s="2"/>
      <c r="C162" s="3"/>
      <c r="D162" s="3"/>
      <c r="E162" s="3"/>
      <c r="F162" s="57">
        <v>0</v>
      </c>
      <c r="G162" s="58"/>
      <c r="H162" s="19"/>
      <c r="I162" s="19"/>
      <c r="J162" s="19"/>
      <c r="K162" s="58">
        <f>-M161*K150</f>
        <v>4.7718917346254905E-4</v>
      </c>
      <c r="L162" s="59"/>
      <c r="M162" s="58">
        <f>-M161*M150</f>
        <v>1.4641286639886213E-3</v>
      </c>
      <c r="N162" s="58"/>
      <c r="O162" s="19"/>
      <c r="P162" s="19"/>
      <c r="Q162" s="19"/>
      <c r="R162" s="58">
        <f>+M162/2</f>
        <v>7.3206433199431067E-4</v>
      </c>
      <c r="S162" s="58"/>
      <c r="T162" s="57">
        <f>+Y162/2</f>
        <v>1.3335350550568879E-3</v>
      </c>
      <c r="U162" s="58"/>
      <c r="V162" s="19"/>
      <c r="W162" s="19"/>
      <c r="X162" s="19"/>
      <c r="Y162" s="58">
        <f>-(Y161+AA161)*Y150</f>
        <v>2.6670701101137759E-3</v>
      </c>
      <c r="Z162" s="59"/>
      <c r="AA162" s="58">
        <f>-(Y161+AA161)*AA150</f>
        <v>3.2994681774603418E-3</v>
      </c>
      <c r="AB162" s="58"/>
      <c r="AC162" s="19"/>
      <c r="AD162" s="19"/>
      <c r="AE162" s="19"/>
      <c r="AF162" s="58">
        <f>+AA162/2</f>
        <v>1.6497340887301709E-3</v>
      </c>
      <c r="AG162" s="58"/>
      <c r="AH162" s="57"/>
      <c r="AI162" s="58"/>
      <c r="AJ162" s="3"/>
      <c r="AK162" s="3"/>
      <c r="AL162" s="3"/>
      <c r="AM162" s="3"/>
      <c r="AN162" s="31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5"/>
    </row>
    <row r="163" spans="2:51" x14ac:dyDescent="0.25">
      <c r="B163" s="2"/>
      <c r="C163" s="3"/>
      <c r="D163" s="3"/>
      <c r="E163" s="3"/>
      <c r="F163" s="28"/>
      <c r="G163" s="25"/>
      <c r="H163" s="25"/>
      <c r="I163" s="25"/>
      <c r="J163" s="25"/>
      <c r="K163" s="25"/>
      <c r="L163" s="26"/>
      <c r="M163" s="19"/>
      <c r="N163" s="19"/>
      <c r="O163" s="19"/>
      <c r="P163" s="19"/>
      <c r="Q163" s="19"/>
      <c r="R163" s="58">
        <f>-(R162+T162)*R150</f>
        <v>-7.6429873466737517E-4</v>
      </c>
      <c r="S163" s="58"/>
      <c r="T163" s="70">
        <f>-(R162+T162)*T150</f>
        <v>-1.3013006523838236E-3</v>
      </c>
      <c r="U163" s="68"/>
      <c r="V163" s="25"/>
      <c r="W163" s="25"/>
      <c r="X163" s="25"/>
      <c r="Y163" s="25"/>
      <c r="Z163" s="26"/>
      <c r="AA163" s="19"/>
      <c r="AB163" s="19"/>
      <c r="AC163" s="19"/>
      <c r="AD163" s="19"/>
      <c r="AE163" s="19"/>
      <c r="AF163" s="58">
        <f>-AF162*AF150</f>
        <v>-1.027071806213336E-3</v>
      </c>
      <c r="AG163" s="58"/>
      <c r="AH163" s="70">
        <f>-AF162*AH150</f>
        <v>-6.2266228251683497E-4</v>
      </c>
      <c r="AI163" s="68"/>
      <c r="AJ163" s="25"/>
      <c r="AK163" s="25"/>
      <c r="AL163" s="25"/>
      <c r="AM163" s="68">
        <v>0</v>
      </c>
      <c r="AN163" s="69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5"/>
    </row>
    <row r="164" spans="2:51" x14ac:dyDescent="0.25">
      <c r="B164" s="2"/>
      <c r="C164" s="3"/>
      <c r="D164" s="56" t="s">
        <v>8</v>
      </c>
      <c r="E164" s="56"/>
      <c r="F164" s="56" t="s">
        <v>8</v>
      </c>
      <c r="G164" s="56"/>
      <c r="H164" s="56" t="s">
        <v>9</v>
      </c>
      <c r="I164" s="56"/>
      <c r="J164" s="56"/>
      <c r="K164" s="56" t="s">
        <v>8</v>
      </c>
      <c r="L164" s="56"/>
      <c r="M164" s="56" t="s">
        <v>8</v>
      </c>
      <c r="N164" s="56"/>
      <c r="O164" s="56" t="s">
        <v>9</v>
      </c>
      <c r="P164" s="56"/>
      <c r="Q164" s="56"/>
      <c r="R164" s="56" t="s">
        <v>8</v>
      </c>
      <c r="S164" s="56"/>
      <c r="T164" s="56" t="s">
        <v>8</v>
      </c>
      <c r="U164" s="56"/>
      <c r="V164" s="56" t="s">
        <v>9</v>
      </c>
      <c r="W164" s="56"/>
      <c r="X164" s="56"/>
      <c r="Y164" s="56" t="s">
        <v>8</v>
      </c>
      <c r="Z164" s="56"/>
      <c r="AA164" s="56" t="s">
        <v>8</v>
      </c>
      <c r="AB164" s="56"/>
      <c r="AC164" s="56" t="s">
        <v>9</v>
      </c>
      <c r="AD164" s="56"/>
      <c r="AE164" s="56"/>
      <c r="AF164" s="56" t="s">
        <v>8</v>
      </c>
      <c r="AG164" s="56"/>
      <c r="AH164" s="56" t="s">
        <v>8</v>
      </c>
      <c r="AI164" s="56"/>
      <c r="AJ164" s="56" t="s">
        <v>9</v>
      </c>
      <c r="AK164" s="56"/>
      <c r="AL164" s="56"/>
      <c r="AM164" s="56" t="s">
        <v>8</v>
      </c>
      <c r="AN164" s="56"/>
      <c r="AO164" s="56" t="s">
        <v>8</v>
      </c>
      <c r="AP164" s="56"/>
      <c r="AQ164" s="3"/>
      <c r="AR164" s="3"/>
      <c r="AS164" s="3"/>
      <c r="AT164" s="3"/>
      <c r="AU164" s="3"/>
      <c r="AV164" s="3"/>
      <c r="AW164" s="3"/>
      <c r="AX164" s="3"/>
      <c r="AY164" s="5"/>
    </row>
    <row r="165" spans="2:51" x14ac:dyDescent="0.25">
      <c r="B165" s="2"/>
      <c r="C165" s="3"/>
      <c r="D165" s="56">
        <f>SUM(D152:E163)</f>
        <v>-4.5</v>
      </c>
      <c r="E165" s="56"/>
      <c r="F165" s="56">
        <f>SUM(F152:G163)</f>
        <v>4.5</v>
      </c>
      <c r="G165" s="56"/>
      <c r="H165" s="67">
        <f>(((F165-(-K165))/H144+H139*H144*0.5)^2/(2*H139))-F165</f>
        <v>0.52486560026517726</v>
      </c>
      <c r="I165" s="67"/>
      <c r="J165" s="67"/>
      <c r="K165" s="56">
        <f>SUM(K152:L163)</f>
        <v>-4.5754092080786082</v>
      </c>
      <c r="L165" s="56"/>
      <c r="M165" s="56">
        <f>SUM(M152:N163)</f>
        <v>4.5754092080786073</v>
      </c>
      <c r="N165" s="56"/>
      <c r="O165" s="67">
        <f>(((M165-(-R165))/O144+O139*O144*0.5)^2/(2*O139))-M165</f>
        <v>6.5794240041124219</v>
      </c>
      <c r="P165" s="67"/>
      <c r="Q165" s="67"/>
      <c r="R165" s="56">
        <f>SUM(R152:S163)</f>
        <v>-11.997665503749779</v>
      </c>
      <c r="S165" s="56"/>
      <c r="T165" s="56">
        <f>SUM(T152:U163)</f>
        <v>11.997665503749779</v>
      </c>
      <c r="U165" s="56"/>
      <c r="V165" s="67">
        <f>(((T165-(-Y165))/V144+V139*V144*0.5)^2/(2*V139))-T165</f>
        <v>5.4546685751049644</v>
      </c>
      <c r="W165" s="67"/>
      <c r="X165" s="67"/>
      <c r="Y165" s="56">
        <f>SUM(Y152:Z163)</f>
        <v>-8.6803360349646574</v>
      </c>
      <c r="Z165" s="56"/>
      <c r="AA165" s="56">
        <f>SUM(AA152:AB163)</f>
        <v>8.680336034964661</v>
      </c>
      <c r="AB165" s="56"/>
      <c r="AC165" s="67">
        <f>(((AA165-(-AF165))/AC144+AC139*AC144*0.5)^2/(2*AC139))-AA165</f>
        <v>3.060259645030035</v>
      </c>
      <c r="AD165" s="67"/>
      <c r="AE165" s="67"/>
      <c r="AF165" s="56">
        <f>SUM(AF152:AG163)</f>
        <v>-11.751036935693614</v>
      </c>
      <c r="AG165" s="56"/>
      <c r="AH165" s="56">
        <f>SUM(AH152:AI163)</f>
        <v>11.751036935693614</v>
      </c>
      <c r="AI165" s="56"/>
      <c r="AJ165" s="67">
        <f>(((AH165-(-AM165))/AJ144+AJ139*AJ144*0.5)^2/(2*AJ139))-AH165</f>
        <v>8.4653862732170939</v>
      </c>
      <c r="AK165" s="67"/>
      <c r="AL165" s="67"/>
      <c r="AM165" s="56">
        <f>SUM(AM152:AN163)</f>
        <v>-3.375</v>
      </c>
      <c r="AN165" s="56"/>
      <c r="AO165" s="56">
        <f>SUM(AO152:AP163)</f>
        <v>3.375</v>
      </c>
      <c r="AP165" s="56"/>
      <c r="AQ165" s="3"/>
      <c r="AR165" s="3"/>
      <c r="AS165" s="3" t="s">
        <v>6</v>
      </c>
      <c r="AT165" s="3"/>
      <c r="AU165" s="3"/>
      <c r="AV165" s="3"/>
      <c r="AW165" s="3"/>
      <c r="AX165" s="3"/>
      <c r="AY165" s="5"/>
    </row>
    <row r="166" spans="2:51" x14ac:dyDescent="0.25">
      <c r="B166" s="2"/>
      <c r="C166" s="3"/>
      <c r="D166" s="3"/>
      <c r="E166" s="3"/>
      <c r="F166" s="3"/>
      <c r="G166" s="3"/>
      <c r="H166" s="15" t="s">
        <v>10</v>
      </c>
      <c r="I166" s="65">
        <f>((H139*H144-((0.5*H139*H144^2+(-K165)-F165)/H144))*H144)/((H139*H144-((0.5*H139*H144^2+(-K165)-F165)/H144))+((0.5*H139*H144^2+(-K165)-F165)/H144))</f>
        <v>2.2416211991023771</v>
      </c>
      <c r="J166" s="66"/>
      <c r="K166" s="3"/>
      <c r="L166" s="3"/>
      <c r="M166" s="3"/>
      <c r="N166" s="3"/>
      <c r="O166" s="15" t="s">
        <v>10</v>
      </c>
      <c r="P166" s="65">
        <f>((O139*O144-((0.5*O139*O144^2+(-R165)-M165)/O144))*O144)/((O139*O144-((0.5*O139*O144^2+(-R165)-M165)/O144))+((0.5*O139*O144^2+(-R165)-M165)/O144))</f>
        <v>2.226590139622171</v>
      </c>
      <c r="Q166" s="66"/>
      <c r="R166" s="3"/>
      <c r="S166" s="3"/>
      <c r="T166" s="3"/>
      <c r="U166" s="3"/>
      <c r="V166" s="15" t="s">
        <v>10</v>
      </c>
      <c r="W166" s="65">
        <f>((V139*V144-((0.5*V139*V144^2+(-Y165)-T165)/V144))*V144)/((V139*V144-((0.5*V139*V144^2+(-Y165)-T165)/V144))+((0.5*V139*V144^2+(-Y165)-T165)/V144))</f>
        <v>3.1579680699421484</v>
      </c>
      <c r="X166" s="66"/>
      <c r="Y166" s="3"/>
      <c r="Z166" s="3"/>
      <c r="AA166" s="3"/>
      <c r="AB166" s="3"/>
      <c r="AC166" s="15" t="s">
        <v>10</v>
      </c>
      <c r="AD166" s="65">
        <f>((AC139*AC144-((0.5*AC139*AC144^2+(-AF165)-AA165)/AC144))*AC144)/((AC139*AC144-((0.5*AC139*AC144^2+(-AF165)-AA165)/AC144))+((0.5*AC139*AC144^2+(-AF165)-AA165)/AC144))</f>
        <v>2.2843035097031406</v>
      </c>
      <c r="AE166" s="66"/>
      <c r="AF166" s="3"/>
      <c r="AG166" s="3"/>
      <c r="AH166" s="3"/>
      <c r="AI166" s="3"/>
      <c r="AJ166" s="15" t="s">
        <v>10</v>
      </c>
      <c r="AK166" s="65">
        <f>((AJ139*AJ144-((0.5*AJ139*AJ144^2+(-AM165)-AH165)/AJ144))*AJ144)/((AJ139*AJ144-((0.5*AJ139*AJ144^2+(-AM165)-AH165)/AJ144))+((0.5*AJ139*AJ144^2+(-AM165)-AH165)/AJ144))</f>
        <v>3.3988589016996955</v>
      </c>
      <c r="AL166" s="66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5"/>
    </row>
    <row r="167" spans="2:51" x14ac:dyDescent="0.25">
      <c r="B167" s="2"/>
      <c r="C167" s="3"/>
      <c r="D167" s="3"/>
      <c r="E167" s="3"/>
      <c r="F167" s="3"/>
      <c r="G167" s="3"/>
      <c r="H167" s="3"/>
      <c r="I167" s="42"/>
      <c r="J167" s="42"/>
      <c r="K167" s="3"/>
      <c r="L167" s="3"/>
      <c r="M167" s="3"/>
      <c r="N167" s="3"/>
      <c r="O167" s="3"/>
      <c r="P167" s="42"/>
      <c r="Q167" s="42"/>
      <c r="R167" s="3"/>
      <c r="S167" s="3"/>
      <c r="T167" s="3"/>
      <c r="U167" s="3"/>
      <c r="V167" s="3"/>
      <c r="W167" s="42"/>
      <c r="X167" s="42"/>
      <c r="Y167" s="3"/>
      <c r="Z167" s="3"/>
      <c r="AA167" s="3"/>
      <c r="AB167" s="3"/>
      <c r="AC167" s="3"/>
      <c r="AD167" s="42"/>
      <c r="AE167" s="42"/>
      <c r="AF167" s="3"/>
      <c r="AG167" s="3"/>
      <c r="AH167" s="3"/>
      <c r="AI167" s="3"/>
      <c r="AJ167" s="3"/>
      <c r="AK167" s="42"/>
      <c r="AL167" s="42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5"/>
    </row>
    <row r="168" spans="2:51" x14ac:dyDescent="0.25">
      <c r="B168" s="2"/>
      <c r="C168" s="3"/>
      <c r="D168" s="3"/>
      <c r="E168" s="3"/>
      <c r="F168" s="3"/>
      <c r="G168" s="3"/>
      <c r="H168" s="3"/>
      <c r="I168" s="42"/>
      <c r="J168" s="42"/>
      <c r="K168" s="3"/>
      <c r="L168" s="50">
        <f>+M165</f>
        <v>4.5754092080786073</v>
      </c>
      <c r="M168" s="50"/>
      <c r="N168" s="3"/>
      <c r="O168" s="3"/>
      <c r="P168" s="42"/>
      <c r="Q168" s="42"/>
      <c r="R168" s="3"/>
      <c r="S168" s="50">
        <f>+T165</f>
        <v>11.997665503749779</v>
      </c>
      <c r="T168" s="50"/>
      <c r="U168" s="3"/>
      <c r="V168" s="3"/>
      <c r="W168" s="3"/>
      <c r="X168" s="3"/>
      <c r="Y168" s="3"/>
      <c r="Z168" s="50">
        <f>+AA165</f>
        <v>8.680336034964661</v>
      </c>
      <c r="AA168" s="50"/>
      <c r="AB168" s="3"/>
      <c r="AC168" s="3"/>
      <c r="AD168" s="3"/>
      <c r="AE168" s="3"/>
      <c r="AF168" s="3"/>
      <c r="AG168" s="50">
        <f>+AH165</f>
        <v>11.751036935693614</v>
      </c>
      <c r="AH168" s="50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5"/>
    </row>
    <row r="169" spans="2:51" x14ac:dyDescent="0.25">
      <c r="B169" s="2"/>
      <c r="C169" s="3"/>
      <c r="D169" s="3"/>
      <c r="E169" s="50">
        <f>+F165</f>
        <v>4.5</v>
      </c>
      <c r="F169" s="50"/>
      <c r="G169" s="3"/>
      <c r="H169" s="3"/>
      <c r="I169" s="42"/>
      <c r="J169" s="42"/>
      <c r="K169" s="3"/>
      <c r="L169" s="3"/>
      <c r="M169" s="3"/>
      <c r="N169" s="3"/>
      <c r="O169" s="3"/>
      <c r="P169" s="42"/>
      <c r="Q169" s="42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50">
        <f>+AO165</f>
        <v>3.375</v>
      </c>
      <c r="AO169" s="50"/>
      <c r="AP169" s="3"/>
      <c r="AQ169" s="3"/>
      <c r="AR169" s="3"/>
      <c r="AS169" s="3"/>
      <c r="AT169" s="3"/>
      <c r="AU169" s="3"/>
      <c r="AV169" s="3"/>
      <c r="AW169" s="3"/>
      <c r="AX169" s="3"/>
      <c r="AY169" s="5"/>
    </row>
    <row r="170" spans="2:51" x14ac:dyDescent="0.25">
      <c r="B170" s="2"/>
      <c r="C170" s="3"/>
      <c r="D170" s="3"/>
      <c r="E170" s="3"/>
      <c r="F170" s="3"/>
      <c r="G170" s="3"/>
      <c r="H170" s="3"/>
      <c r="I170" s="42"/>
      <c r="J170" s="42"/>
      <c r="K170" s="3"/>
      <c r="L170" s="3"/>
      <c r="M170" s="3"/>
      <c r="N170" s="3"/>
      <c r="O170" s="3"/>
      <c r="P170" s="42"/>
      <c r="Q170" s="42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5"/>
    </row>
    <row r="171" spans="2:51" ht="10.15" customHeight="1" thickBot="1" x14ac:dyDescent="0.3">
      <c r="B171" s="2"/>
      <c r="C171" s="3"/>
      <c r="D171" s="14"/>
      <c r="E171" s="14"/>
      <c r="F171" s="14"/>
      <c r="G171" s="14"/>
      <c r="H171" s="14"/>
      <c r="I171" s="43"/>
      <c r="J171" s="43"/>
      <c r="K171" s="14"/>
      <c r="L171" s="64" t="s">
        <v>15</v>
      </c>
      <c r="M171" s="64"/>
      <c r="N171" s="14"/>
      <c r="O171" s="14"/>
      <c r="P171" s="43"/>
      <c r="Q171" s="43"/>
      <c r="R171" s="14"/>
      <c r="S171" s="64" t="s">
        <v>15</v>
      </c>
      <c r="T171" s="64"/>
      <c r="U171" s="14"/>
      <c r="V171" s="14"/>
      <c r="W171" s="14"/>
      <c r="X171" s="14"/>
      <c r="Y171" s="14"/>
      <c r="Z171" s="64" t="s">
        <v>15</v>
      </c>
      <c r="AA171" s="64"/>
      <c r="AB171" s="14"/>
      <c r="AC171" s="14"/>
      <c r="AD171" s="14"/>
      <c r="AE171" s="14"/>
      <c r="AF171" s="14"/>
      <c r="AG171" s="64" t="s">
        <v>15</v>
      </c>
      <c r="AH171" s="64"/>
      <c r="AI171" s="14"/>
      <c r="AJ171" s="14"/>
      <c r="AK171" s="14"/>
      <c r="AL171" s="14"/>
      <c r="AM171" s="14"/>
      <c r="AN171" s="14"/>
      <c r="AO171" s="14"/>
      <c r="AP171" s="14"/>
      <c r="AQ171" s="3"/>
      <c r="AR171" s="3"/>
      <c r="AS171" s="3" t="s">
        <v>13</v>
      </c>
      <c r="AT171" s="3"/>
      <c r="AU171" s="3"/>
      <c r="AV171" s="3"/>
      <c r="AW171" s="3"/>
      <c r="AX171" s="3"/>
      <c r="AY171" s="5"/>
    </row>
    <row r="172" spans="2:51" x14ac:dyDescent="0.25">
      <c r="B172" s="2"/>
      <c r="C172" s="3"/>
      <c r="D172" s="3"/>
      <c r="E172" s="3"/>
      <c r="F172" s="3"/>
      <c r="G172" s="3"/>
      <c r="H172" s="42" t="s">
        <v>14</v>
      </c>
      <c r="I172" s="42"/>
      <c r="J172" s="42"/>
      <c r="K172" s="3"/>
      <c r="L172" s="3"/>
      <c r="M172" s="3"/>
      <c r="N172" s="3"/>
      <c r="O172" s="3"/>
      <c r="P172" s="42"/>
      <c r="Q172" s="17" t="s">
        <v>14</v>
      </c>
      <c r="R172" s="3"/>
      <c r="S172" s="3"/>
      <c r="T172" s="3"/>
      <c r="U172" s="3"/>
      <c r="V172" s="3"/>
      <c r="W172" s="3"/>
      <c r="X172" s="3" t="s">
        <v>14</v>
      </c>
      <c r="Y172" s="3"/>
      <c r="Z172" s="3"/>
      <c r="AA172" s="3"/>
      <c r="AB172" s="3"/>
      <c r="AC172" s="3"/>
      <c r="AD172" s="3"/>
      <c r="AE172" s="17" t="s">
        <v>14</v>
      </c>
      <c r="AF172" s="3"/>
      <c r="AG172" s="3"/>
      <c r="AH172" s="3"/>
      <c r="AI172" s="3"/>
      <c r="AJ172" s="3"/>
      <c r="AK172" s="3"/>
      <c r="AL172" s="42" t="s">
        <v>14</v>
      </c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5"/>
    </row>
    <row r="173" spans="2:51" x14ac:dyDescent="0.25">
      <c r="B173" s="2"/>
      <c r="C173" s="3"/>
      <c r="D173" s="3"/>
      <c r="E173" s="3"/>
      <c r="F173" s="3"/>
      <c r="G173" s="3"/>
      <c r="H173" s="3"/>
      <c r="I173" s="42"/>
      <c r="J173" s="42"/>
      <c r="K173" s="3"/>
      <c r="L173" s="3"/>
      <c r="M173" s="3"/>
      <c r="N173" s="3"/>
      <c r="O173" s="3"/>
      <c r="P173" s="42"/>
      <c r="Q173" s="42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5"/>
    </row>
    <row r="174" spans="2:51" x14ac:dyDescent="0.25">
      <c r="B174" s="2"/>
      <c r="C174" s="3"/>
      <c r="D174" s="3"/>
      <c r="E174" s="50">
        <f>H139*H144-L181</f>
        <v>4.4832423982047542</v>
      </c>
      <c r="F174" s="50"/>
      <c r="G174" s="3"/>
      <c r="H174" s="50">
        <f>+H165</f>
        <v>0.52486560026517726</v>
      </c>
      <c r="I174" s="50"/>
      <c r="J174" s="42"/>
      <c r="K174" s="3"/>
      <c r="L174" s="50">
        <f>O139*O144-S181</f>
        <v>10.01965562829977</v>
      </c>
      <c r="M174" s="50"/>
      <c r="N174" s="3"/>
      <c r="O174" s="3"/>
      <c r="P174" s="50">
        <f>+O165</f>
        <v>6.5794240041124219</v>
      </c>
      <c r="Q174" s="50"/>
      <c r="R174" s="3"/>
      <c r="S174" s="50">
        <f>V139*V144-Z181</f>
        <v>11.05288824479752</v>
      </c>
      <c r="T174" s="50"/>
      <c r="U174" s="3"/>
      <c r="V174" s="3"/>
      <c r="W174" s="50">
        <f>+V165</f>
        <v>5.4546685751049644</v>
      </c>
      <c r="X174" s="50"/>
      <c r="Y174" s="3"/>
      <c r="Z174" s="50">
        <f>AC139*AC144-AG181</f>
        <v>10.279365793664132</v>
      </c>
      <c r="AA174" s="50"/>
      <c r="AB174" s="3"/>
      <c r="AC174" s="3"/>
      <c r="AD174" s="50">
        <f>+AC165</f>
        <v>3.060259645030035</v>
      </c>
      <c r="AE174" s="50"/>
      <c r="AF174" s="3"/>
      <c r="AG174" s="50">
        <f>AJ139*AJ144-AN181</f>
        <v>11.896006155948935</v>
      </c>
      <c r="AH174" s="50"/>
      <c r="AI174" s="3"/>
      <c r="AJ174" s="3"/>
      <c r="AK174" s="50">
        <f>+AJ165</f>
        <v>8.4653862732170939</v>
      </c>
      <c r="AL174" s="50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5"/>
    </row>
    <row r="175" spans="2:51" x14ac:dyDescent="0.25">
      <c r="B175" s="2"/>
      <c r="C175" s="3"/>
      <c r="D175" s="3"/>
      <c r="E175" s="3"/>
      <c r="F175" s="3"/>
      <c r="G175" s="3"/>
      <c r="H175" s="3"/>
      <c r="I175" s="42"/>
      <c r="J175" s="42"/>
      <c r="K175" s="3"/>
      <c r="L175" s="3"/>
      <c r="M175" s="3"/>
      <c r="N175" s="3"/>
      <c r="O175" s="3"/>
      <c r="P175" s="42"/>
      <c r="Q175" s="42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50">
        <f>+AO139*AO144</f>
        <v>4.5</v>
      </c>
      <c r="AO175" s="50"/>
      <c r="AP175" s="3"/>
      <c r="AQ175" s="3"/>
      <c r="AR175" s="3"/>
      <c r="AS175" s="3"/>
      <c r="AT175" s="3"/>
      <c r="AU175" s="3"/>
      <c r="AV175" s="3"/>
      <c r="AW175" s="3"/>
      <c r="AX175" s="3"/>
      <c r="AY175" s="5"/>
    </row>
    <row r="176" spans="2:51" x14ac:dyDescent="0.25">
      <c r="B176" s="2"/>
      <c r="C176" s="3"/>
      <c r="D176" s="3"/>
      <c r="E176" s="3"/>
      <c r="F176" s="42" t="s">
        <v>14</v>
      </c>
      <c r="G176" s="3"/>
      <c r="H176" s="3"/>
      <c r="I176" s="42"/>
      <c r="J176" s="42"/>
      <c r="K176" s="3"/>
      <c r="L176" s="3"/>
      <c r="M176" s="42" t="s">
        <v>14</v>
      </c>
      <c r="N176" s="3"/>
      <c r="O176" s="3"/>
      <c r="P176" s="42"/>
      <c r="Q176" s="42"/>
      <c r="R176" s="3"/>
      <c r="S176" s="3"/>
      <c r="T176" s="42" t="s">
        <v>14</v>
      </c>
      <c r="U176" s="3"/>
      <c r="V176" s="3"/>
      <c r="W176" s="3"/>
      <c r="X176" s="3"/>
      <c r="Y176" s="3"/>
      <c r="Z176" s="3"/>
      <c r="AA176" s="42" t="s">
        <v>14</v>
      </c>
      <c r="AB176" s="3"/>
      <c r="AC176" s="3"/>
      <c r="AD176" s="3"/>
      <c r="AE176" s="3"/>
      <c r="AF176" s="3"/>
      <c r="AG176" s="3"/>
      <c r="AH176" s="42" t="s">
        <v>14</v>
      </c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5"/>
    </row>
    <row r="177" spans="2:58" ht="12" thickBot="1" x14ac:dyDescent="0.3">
      <c r="B177" s="2"/>
      <c r="C177" s="3"/>
      <c r="D177" s="14"/>
      <c r="E177" s="14"/>
      <c r="F177" s="14"/>
      <c r="G177" s="14"/>
      <c r="H177" s="14"/>
      <c r="I177" s="43"/>
      <c r="J177" s="43"/>
      <c r="K177" s="14"/>
      <c r="L177" s="14"/>
      <c r="M177" s="14"/>
      <c r="N177" s="14"/>
      <c r="O177" s="14"/>
      <c r="P177" s="43"/>
      <c r="Q177" s="43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3"/>
      <c r="AR177" s="3"/>
      <c r="AS177" s="3"/>
      <c r="AT177" s="3"/>
      <c r="AU177" s="3"/>
      <c r="AV177" s="3"/>
      <c r="AW177" s="3"/>
      <c r="AX177" s="3"/>
      <c r="AY177" s="5"/>
    </row>
    <row r="178" spans="2:58" x14ac:dyDescent="0.25">
      <c r="B178" s="2"/>
      <c r="C178" s="3"/>
      <c r="D178" s="3"/>
      <c r="E178" s="3"/>
      <c r="F178" s="3"/>
      <c r="G178" s="3"/>
      <c r="H178" s="3"/>
      <c r="I178" s="42"/>
      <c r="J178" s="42"/>
      <c r="K178" s="3"/>
      <c r="L178" s="3"/>
      <c r="M178" s="3"/>
      <c r="N178" s="3"/>
      <c r="O178" s="3"/>
      <c r="P178" s="42"/>
      <c r="Q178" s="42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 t="s">
        <v>12</v>
      </c>
      <c r="AT178" s="3"/>
      <c r="AU178" s="3"/>
      <c r="AV178" s="3"/>
      <c r="AW178" s="3"/>
      <c r="AX178" s="3"/>
      <c r="AY178" s="5"/>
    </row>
    <row r="179" spans="2:58" x14ac:dyDescent="0.25">
      <c r="B179" s="2"/>
      <c r="C179" s="3"/>
      <c r="D179" s="3"/>
      <c r="E179" s="3"/>
      <c r="F179" s="3"/>
      <c r="G179" s="3"/>
      <c r="H179" s="3"/>
      <c r="I179" s="3"/>
      <c r="J179" s="42"/>
      <c r="K179" s="3"/>
      <c r="L179" s="3" t="s">
        <v>15</v>
      </c>
      <c r="M179" s="3"/>
      <c r="N179" s="3"/>
      <c r="O179" s="3"/>
      <c r="P179" s="42"/>
      <c r="Q179" s="42"/>
      <c r="R179" s="3"/>
      <c r="S179" s="3" t="s">
        <v>15</v>
      </c>
      <c r="T179" s="3"/>
      <c r="U179" s="3"/>
      <c r="V179" s="3"/>
      <c r="W179" s="3"/>
      <c r="X179" s="3"/>
      <c r="Y179" s="3"/>
      <c r="Z179" s="3" t="s">
        <v>15</v>
      </c>
      <c r="AA179" s="3"/>
      <c r="AB179" s="3"/>
      <c r="AC179" s="3"/>
      <c r="AD179" s="3"/>
      <c r="AE179" s="3"/>
      <c r="AF179" s="3"/>
      <c r="AG179" s="3" t="s">
        <v>15</v>
      </c>
      <c r="AH179" s="3"/>
      <c r="AI179" s="3"/>
      <c r="AJ179" s="3"/>
      <c r="AK179" s="3"/>
      <c r="AL179" s="3"/>
      <c r="AM179" s="3"/>
      <c r="AN179" s="3" t="s">
        <v>15</v>
      </c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5"/>
    </row>
    <row r="180" spans="2:58" x14ac:dyDescent="0.25">
      <c r="B180" s="2"/>
      <c r="C180" s="3"/>
      <c r="D180" s="3"/>
      <c r="E180" s="50">
        <f>+D139*D144</f>
        <v>6</v>
      </c>
      <c r="F180" s="50"/>
      <c r="G180" s="3"/>
      <c r="H180" s="3"/>
      <c r="I180" s="3"/>
      <c r="J180" s="42"/>
      <c r="K180" s="3"/>
      <c r="L180" s="3"/>
      <c r="M180" s="3"/>
      <c r="N180" s="3"/>
      <c r="O180" s="3"/>
      <c r="P180" s="42"/>
      <c r="Q180" s="42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5"/>
    </row>
    <row r="181" spans="2:58" x14ac:dyDescent="0.25">
      <c r="B181" s="2"/>
      <c r="C181" s="3"/>
      <c r="D181" s="3"/>
      <c r="E181" s="3"/>
      <c r="F181" s="3"/>
      <c r="G181" s="3"/>
      <c r="H181" s="3"/>
      <c r="I181" s="42"/>
      <c r="J181" s="42"/>
      <c r="K181" s="3"/>
      <c r="L181" s="50">
        <f>(0.5*H139*H144^2+(-K165)-F165)/H144</f>
        <v>4.5167576017952458</v>
      </c>
      <c r="M181" s="50"/>
      <c r="N181" s="3"/>
      <c r="O181" s="3"/>
      <c r="P181" s="42"/>
      <c r="Q181" s="42"/>
      <c r="R181" s="3"/>
      <c r="S181" s="50">
        <f>(0.5*O139*O144^2+(-R165)-M165)/O144</f>
        <v>12.93034437170023</v>
      </c>
      <c r="T181" s="50"/>
      <c r="U181" s="3"/>
      <c r="V181" s="3"/>
      <c r="W181" s="3"/>
      <c r="X181" s="3"/>
      <c r="Y181" s="3"/>
      <c r="Z181" s="50">
        <f>(0.5*V139*V144^2+(-Y165)-T165)/V144</f>
        <v>9.9471117552024797</v>
      </c>
      <c r="AA181" s="50"/>
      <c r="AB181" s="3"/>
      <c r="AC181" s="3"/>
      <c r="AD181" s="3"/>
      <c r="AE181" s="3"/>
      <c r="AF181" s="3"/>
      <c r="AG181" s="50">
        <f>(0.5*AC139*AC144^2+(-AF165)-AA165)/AC144</f>
        <v>11.545634206335867</v>
      </c>
      <c r="AH181" s="50"/>
      <c r="AI181" s="3"/>
      <c r="AJ181" s="3"/>
      <c r="AK181" s="3"/>
      <c r="AL181" s="3"/>
      <c r="AM181" s="3"/>
      <c r="AN181" s="50">
        <f>(0.5*AJ139*AJ144^2+(-AM165)-AH165)/AJ144</f>
        <v>9.1039938440510646</v>
      </c>
      <c r="AO181" s="50"/>
      <c r="AP181" s="3"/>
      <c r="AQ181" s="3"/>
      <c r="AR181" s="3"/>
      <c r="AS181" s="3"/>
      <c r="AT181" s="3"/>
      <c r="AU181" s="3"/>
      <c r="AV181" s="3"/>
      <c r="AW181" s="3"/>
      <c r="AX181" s="3"/>
      <c r="AY181" s="5"/>
    </row>
    <row r="182" spans="2:58" x14ac:dyDescent="0.25">
      <c r="B182" s="2"/>
      <c r="C182" s="3"/>
      <c r="D182" s="3"/>
      <c r="E182" s="3"/>
      <c r="F182" s="3"/>
      <c r="G182" s="50">
        <f>+I166</f>
        <v>2.2416211991023771</v>
      </c>
      <c r="H182" s="50"/>
      <c r="I182" s="17"/>
      <c r="J182" s="42"/>
      <c r="K182" s="3"/>
      <c r="L182" s="3"/>
      <c r="M182" s="3"/>
      <c r="N182" s="50">
        <f>+P166</f>
        <v>2.226590139622171</v>
      </c>
      <c r="O182" s="50"/>
      <c r="P182" s="17"/>
      <c r="Q182" s="42"/>
      <c r="R182" s="3"/>
      <c r="S182" s="3"/>
      <c r="T182" s="3"/>
      <c r="U182" s="50">
        <f>+W166</f>
        <v>3.1579680699421484</v>
      </c>
      <c r="V182" s="50"/>
      <c r="W182" s="17"/>
      <c r="X182" s="3"/>
      <c r="Y182" s="3"/>
      <c r="Z182" s="3"/>
      <c r="AA182" s="3"/>
      <c r="AB182" s="50">
        <f>+AD166</f>
        <v>2.2843035097031406</v>
      </c>
      <c r="AC182" s="50"/>
      <c r="AD182" s="17"/>
      <c r="AE182" s="3"/>
      <c r="AF182" s="3"/>
      <c r="AG182" s="3"/>
      <c r="AH182" s="3"/>
      <c r="AI182" s="50">
        <f>+AK166</f>
        <v>3.3988589016996955</v>
      </c>
      <c r="AJ182" s="50"/>
      <c r="AK182" s="17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5"/>
    </row>
    <row r="183" spans="2:58" ht="12" thickBot="1" x14ac:dyDescent="0.3">
      <c r="B183" s="22"/>
      <c r="C183" s="14"/>
      <c r="D183" s="14"/>
      <c r="E183" s="14"/>
      <c r="F183" s="14"/>
      <c r="G183" s="14"/>
      <c r="H183" s="14"/>
      <c r="I183" s="43"/>
      <c r="J183" s="43"/>
      <c r="K183" s="14"/>
      <c r="L183" s="14"/>
      <c r="M183" s="14"/>
      <c r="N183" s="14"/>
      <c r="O183" s="14"/>
      <c r="P183" s="43"/>
      <c r="Q183" s="43"/>
      <c r="R183" s="14"/>
      <c r="S183" s="14"/>
      <c r="T183" s="14"/>
      <c r="U183" s="14"/>
      <c r="V183" s="14"/>
      <c r="W183" s="43"/>
      <c r="X183" s="14"/>
      <c r="Y183" s="14"/>
      <c r="Z183" s="14"/>
      <c r="AA183" s="14"/>
      <c r="AB183" s="14"/>
      <c r="AC183" s="14"/>
      <c r="AD183" s="43"/>
      <c r="AE183" s="14"/>
      <c r="AF183" s="14"/>
      <c r="AG183" s="14"/>
      <c r="AH183" s="14"/>
      <c r="AI183" s="14"/>
      <c r="AJ183" s="14"/>
      <c r="AK183" s="43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23"/>
    </row>
    <row r="184" spans="2:58" ht="12" thickBot="1" x14ac:dyDescent="0.3">
      <c r="C184" s="3"/>
      <c r="D184" s="3"/>
      <c r="E184" s="3"/>
      <c r="F184" s="3"/>
      <c r="G184" s="3"/>
      <c r="H184" s="3"/>
      <c r="I184" s="42"/>
      <c r="J184" s="42"/>
      <c r="K184" s="3"/>
      <c r="L184" s="3"/>
      <c r="M184" s="3"/>
      <c r="N184" s="3"/>
      <c r="O184" s="3"/>
      <c r="P184" s="42"/>
      <c r="Q184" s="42"/>
      <c r="R184" s="3"/>
      <c r="S184" s="3"/>
      <c r="T184" s="3"/>
      <c r="U184" s="3"/>
      <c r="V184" s="3"/>
      <c r="W184" s="42"/>
      <c r="X184" s="3"/>
      <c r="Y184" s="3"/>
      <c r="Z184" s="3"/>
      <c r="AA184" s="3"/>
      <c r="AB184" s="3"/>
      <c r="AC184" s="3"/>
      <c r="AD184" s="42"/>
      <c r="AE184" s="3"/>
      <c r="AF184" s="3"/>
      <c r="AG184" s="3"/>
      <c r="AH184" s="3"/>
      <c r="AI184" s="3"/>
      <c r="AJ184" s="3"/>
      <c r="AK184" s="42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2:58" ht="34.15" customHeight="1" x14ac:dyDescent="0.25">
      <c r="B185" s="60" t="s">
        <v>21</v>
      </c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2"/>
    </row>
    <row r="186" spans="2:58" x14ac:dyDescent="0.25"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4" t="s">
        <v>11</v>
      </c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5"/>
    </row>
    <row r="187" spans="2:58" x14ac:dyDescent="0.25">
      <c r="B187" s="2"/>
      <c r="C187" s="3"/>
      <c r="D187" s="51">
        <v>4</v>
      </c>
      <c r="E187" s="51"/>
      <c r="F187" s="3"/>
      <c r="G187" s="3"/>
      <c r="H187" s="51">
        <v>2</v>
      </c>
      <c r="I187" s="51"/>
      <c r="J187" s="3" t="s">
        <v>1</v>
      </c>
      <c r="K187" s="3"/>
      <c r="L187" s="3"/>
      <c r="M187" s="3"/>
      <c r="N187" s="3"/>
      <c r="O187" s="51">
        <v>4.5</v>
      </c>
      <c r="P187" s="51"/>
      <c r="Q187" s="3" t="s">
        <v>1</v>
      </c>
      <c r="R187" s="3"/>
      <c r="S187" s="3"/>
      <c r="T187" s="3"/>
      <c r="U187" s="3"/>
      <c r="V187" s="51">
        <v>3.5</v>
      </c>
      <c r="W187" s="51"/>
      <c r="X187" s="3" t="s">
        <v>1</v>
      </c>
      <c r="Y187" s="3"/>
      <c r="Z187" s="3"/>
      <c r="AA187" s="3"/>
      <c r="AB187" s="3"/>
      <c r="AC187" s="51">
        <v>4.5</v>
      </c>
      <c r="AD187" s="51"/>
      <c r="AE187" s="3" t="s">
        <v>1</v>
      </c>
      <c r="AF187" s="3"/>
      <c r="AG187" s="3"/>
      <c r="AH187" s="3"/>
      <c r="AI187" s="3"/>
      <c r="AJ187" s="51">
        <v>4</v>
      </c>
      <c r="AK187" s="51"/>
      <c r="AL187" s="3" t="s">
        <v>1</v>
      </c>
      <c r="AM187" s="3"/>
      <c r="AN187" s="3"/>
      <c r="AO187" s="3"/>
      <c r="AP187" s="3"/>
      <c r="AQ187" s="51">
        <v>2.85</v>
      </c>
      <c r="AR187" s="51"/>
      <c r="AS187" s="3" t="s">
        <v>1</v>
      </c>
      <c r="AT187" s="3"/>
      <c r="AU187" s="3"/>
      <c r="AV187" s="51">
        <v>3</v>
      </c>
      <c r="AW187" s="51"/>
      <c r="AX187" s="3" t="s">
        <v>1</v>
      </c>
      <c r="AY187" s="3"/>
      <c r="AZ187" s="3"/>
      <c r="BA187" s="3"/>
      <c r="BB187" s="3"/>
      <c r="BC187" s="3"/>
      <c r="BD187" s="3"/>
      <c r="BE187" s="3"/>
      <c r="BF187" s="5"/>
    </row>
    <row r="188" spans="2:58" x14ac:dyDescent="0.25">
      <c r="B188" s="2"/>
      <c r="C188" s="3"/>
      <c r="D188" s="6"/>
      <c r="E188" s="8"/>
      <c r="F188" s="3"/>
      <c r="G188" s="3"/>
      <c r="H188" s="3"/>
      <c r="I188" s="3"/>
      <c r="J188" s="3"/>
      <c r="K188" s="3"/>
      <c r="L188" s="3"/>
      <c r="M188" s="6"/>
      <c r="N188" s="7"/>
      <c r="O188" s="7"/>
      <c r="P188" s="7"/>
      <c r="Q188" s="7"/>
      <c r="R188" s="7"/>
      <c r="S188" s="8"/>
      <c r="T188" s="3"/>
      <c r="U188" s="3"/>
      <c r="V188" s="3"/>
      <c r="W188" s="3"/>
      <c r="X188" s="3"/>
      <c r="Y188" s="3"/>
      <c r="Z188" s="3"/>
      <c r="AA188" s="6"/>
      <c r="AB188" s="7"/>
      <c r="AC188" s="7"/>
      <c r="AD188" s="7"/>
      <c r="AE188" s="7"/>
      <c r="AF188" s="7"/>
      <c r="AG188" s="8"/>
      <c r="AH188" s="3"/>
      <c r="AI188" s="3"/>
      <c r="AJ188" s="3"/>
      <c r="AK188" s="3"/>
      <c r="AL188" s="3"/>
      <c r="AM188" s="3"/>
      <c r="AN188" s="3"/>
      <c r="AO188" s="6"/>
      <c r="AP188" s="7"/>
      <c r="AQ188" s="7"/>
      <c r="AR188" s="7"/>
      <c r="AS188" s="7"/>
      <c r="AT188" s="7"/>
      <c r="AU188" s="8"/>
      <c r="AV188" s="49"/>
      <c r="AW188" s="25"/>
      <c r="AX188" s="3"/>
      <c r="AY188" s="3"/>
      <c r="AZ188" s="3"/>
      <c r="BA188" s="3"/>
      <c r="BB188" s="3"/>
      <c r="BC188" s="3"/>
      <c r="BD188" s="3"/>
      <c r="BE188" s="3"/>
      <c r="BF188" s="5"/>
    </row>
    <row r="189" spans="2:58" ht="12" thickBot="1" x14ac:dyDescent="0.3">
      <c r="B189" s="2"/>
      <c r="C189" s="3"/>
      <c r="D189" s="11"/>
      <c r="E189" s="13"/>
      <c r="F189" s="9"/>
      <c r="G189" s="10"/>
      <c r="H189" s="10"/>
      <c r="I189" s="10"/>
      <c r="J189" s="10"/>
      <c r="K189" s="10"/>
      <c r="L189" s="18"/>
      <c r="M189" s="11"/>
      <c r="N189" s="12"/>
      <c r="O189" s="12"/>
      <c r="P189" s="12"/>
      <c r="Q189" s="12"/>
      <c r="R189" s="12"/>
      <c r="S189" s="13"/>
      <c r="T189" s="9"/>
      <c r="U189" s="10"/>
      <c r="V189" s="10"/>
      <c r="W189" s="10"/>
      <c r="X189" s="10"/>
      <c r="Y189" s="10"/>
      <c r="Z189" s="10"/>
      <c r="AA189" s="11"/>
      <c r="AB189" s="12"/>
      <c r="AC189" s="12"/>
      <c r="AD189" s="12"/>
      <c r="AE189" s="12"/>
      <c r="AF189" s="12"/>
      <c r="AG189" s="13"/>
      <c r="AH189" s="9"/>
      <c r="AI189" s="10"/>
      <c r="AJ189" s="10"/>
      <c r="AK189" s="10"/>
      <c r="AL189" s="10"/>
      <c r="AM189" s="10"/>
      <c r="AN189" s="10"/>
      <c r="AO189" s="11"/>
      <c r="AP189" s="12"/>
      <c r="AQ189" s="12"/>
      <c r="AR189" s="12"/>
      <c r="AS189" s="12"/>
      <c r="AT189" s="12"/>
      <c r="AU189" s="13"/>
      <c r="AV189" s="11"/>
      <c r="AW189" s="13"/>
      <c r="AX189" s="3"/>
      <c r="AY189" s="3"/>
      <c r="AZ189" s="3"/>
      <c r="BA189" s="3"/>
      <c r="BB189" s="3"/>
      <c r="BC189" s="3"/>
      <c r="BD189" s="3"/>
      <c r="BE189" s="3"/>
      <c r="BF189" s="5"/>
    </row>
    <row r="190" spans="2:58" x14ac:dyDescent="0.25">
      <c r="B190" s="2"/>
      <c r="C190" s="3"/>
      <c r="D190" s="3"/>
      <c r="E190" s="3"/>
      <c r="F190" s="3"/>
      <c r="G190" s="3" t="s">
        <v>0</v>
      </c>
      <c r="H190" s="63">
        <v>125</v>
      </c>
      <c r="I190" s="63"/>
      <c r="J190" s="3" t="s">
        <v>22</v>
      </c>
      <c r="K190" s="3"/>
      <c r="L190" s="3"/>
      <c r="M190" s="3"/>
      <c r="N190" s="3" t="s">
        <v>0</v>
      </c>
      <c r="O190" s="63">
        <v>326</v>
      </c>
      <c r="P190" s="63"/>
      <c r="Q190" s="3" t="s">
        <v>22</v>
      </c>
      <c r="R190" s="3"/>
      <c r="S190" s="3"/>
      <c r="T190" s="3"/>
      <c r="U190" s="3" t="s">
        <v>0</v>
      </c>
      <c r="V190" s="63">
        <v>653</v>
      </c>
      <c r="W190" s="63"/>
      <c r="X190" s="3" t="s">
        <v>22</v>
      </c>
      <c r="Y190" s="3"/>
      <c r="Z190" s="3"/>
      <c r="AA190" s="3"/>
      <c r="AB190" s="3" t="s">
        <v>0</v>
      </c>
      <c r="AC190" s="63">
        <v>328</v>
      </c>
      <c r="AD190" s="63"/>
      <c r="AE190" s="3" t="s">
        <v>22</v>
      </c>
      <c r="AF190" s="3"/>
      <c r="AG190" s="3"/>
      <c r="AH190" s="3"/>
      <c r="AI190" s="3" t="s">
        <v>0</v>
      </c>
      <c r="AJ190" s="63">
        <v>246</v>
      </c>
      <c r="AK190" s="63"/>
      <c r="AL190" s="3" t="s">
        <v>22</v>
      </c>
      <c r="AM190" s="3"/>
      <c r="AN190" s="3"/>
      <c r="AO190" s="3"/>
      <c r="AP190" s="3" t="s">
        <v>0</v>
      </c>
      <c r="AQ190" s="63">
        <v>129</v>
      </c>
      <c r="AR190" s="63"/>
      <c r="AS190" s="3" t="s">
        <v>22</v>
      </c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5"/>
    </row>
    <row r="191" spans="2:58" x14ac:dyDescent="0.25"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5"/>
    </row>
    <row r="192" spans="2:58" x14ac:dyDescent="0.25">
      <c r="B192" s="2"/>
      <c r="C192" s="3"/>
      <c r="D192" s="51">
        <v>1.5</v>
      </c>
      <c r="E192" s="51"/>
      <c r="F192" s="3"/>
      <c r="G192" s="3"/>
      <c r="H192" s="51">
        <v>4.5</v>
      </c>
      <c r="I192" s="51"/>
      <c r="J192" s="3" t="s">
        <v>2</v>
      </c>
      <c r="K192" s="3"/>
      <c r="L192" s="3"/>
      <c r="M192" s="3"/>
      <c r="N192" s="3"/>
      <c r="O192" s="51">
        <v>5.0999999999999996</v>
      </c>
      <c r="P192" s="51"/>
      <c r="Q192" s="3" t="s">
        <v>2</v>
      </c>
      <c r="R192" s="3"/>
      <c r="S192" s="3"/>
      <c r="T192" s="3"/>
      <c r="U192" s="3"/>
      <c r="V192" s="51">
        <v>6</v>
      </c>
      <c r="W192" s="51"/>
      <c r="X192" s="3" t="s">
        <v>2</v>
      </c>
      <c r="Y192" s="3"/>
      <c r="Z192" s="3"/>
      <c r="AA192" s="3"/>
      <c r="AB192" s="3"/>
      <c r="AC192" s="51">
        <v>4.8499999999999996</v>
      </c>
      <c r="AD192" s="51"/>
      <c r="AE192" s="3" t="s">
        <v>2</v>
      </c>
      <c r="AF192" s="3"/>
      <c r="AG192" s="3"/>
      <c r="AH192" s="3"/>
      <c r="AI192" s="3"/>
      <c r="AJ192" s="51">
        <v>3.69</v>
      </c>
      <c r="AK192" s="51"/>
      <c r="AL192" s="3" t="s">
        <v>2</v>
      </c>
      <c r="AM192" s="3"/>
      <c r="AN192" s="3"/>
      <c r="AO192" s="3"/>
      <c r="AP192" s="3"/>
      <c r="AQ192" s="51">
        <v>5.62</v>
      </c>
      <c r="AR192" s="51"/>
      <c r="AS192" s="3" t="s">
        <v>2</v>
      </c>
      <c r="AT192" s="3"/>
      <c r="AU192" s="3"/>
      <c r="AV192" s="51">
        <v>1.5</v>
      </c>
      <c r="AW192" s="51"/>
      <c r="AX192" s="3" t="s">
        <v>2</v>
      </c>
      <c r="AY192" s="3"/>
      <c r="AZ192" s="3"/>
      <c r="BA192" s="3"/>
      <c r="BB192" s="3"/>
      <c r="BC192" s="3"/>
      <c r="BD192" s="3"/>
      <c r="BE192" s="3"/>
      <c r="BF192" s="5"/>
    </row>
    <row r="193" spans="2:58" x14ac:dyDescent="0.25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5"/>
    </row>
    <row r="194" spans="2:58" x14ac:dyDescent="0.25"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 t="s">
        <v>3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5"/>
    </row>
    <row r="195" spans="2:58" x14ac:dyDescent="0.25"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 t="s">
        <v>4</v>
      </c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5"/>
    </row>
    <row r="196" spans="2:58" x14ac:dyDescent="0.25"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 t="s">
        <v>7</v>
      </c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5"/>
    </row>
    <row r="197" spans="2:58" x14ac:dyDescent="0.25"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5"/>
    </row>
    <row r="198" spans="2:58" ht="12" thickBot="1" x14ac:dyDescent="0.3">
      <c r="B198" s="2"/>
      <c r="C198" s="3"/>
      <c r="D198" s="52">
        <v>0</v>
      </c>
      <c r="E198" s="53"/>
      <c r="F198" s="52">
        <v>0</v>
      </c>
      <c r="G198" s="53"/>
      <c r="H198" s="14"/>
      <c r="I198" s="14"/>
      <c r="J198" s="14"/>
      <c r="K198" s="52">
        <f>(3*H190/H192)/((3*H190/H192)+(4*O190/O192))</f>
        <v>0.24580682475419313</v>
      </c>
      <c r="L198" s="53"/>
      <c r="M198" s="52">
        <f>(4*O190/O192)/((3*H190/H192)+(4*O190/O192))</f>
        <v>0.75419317524580687</v>
      </c>
      <c r="N198" s="53"/>
      <c r="O198" s="14"/>
      <c r="P198" s="14"/>
      <c r="Q198" s="14"/>
      <c r="R198" s="52">
        <f>(4*O190/O192)/((4*O190/O192)+(4*V190/V192))</f>
        <v>0.37001305260768408</v>
      </c>
      <c r="S198" s="53"/>
      <c r="T198" s="52">
        <f>(4*V190/V192)/((4*O190/O192)+(4*V190/V192))</f>
        <v>0.62998694739231598</v>
      </c>
      <c r="U198" s="53"/>
      <c r="V198" s="14"/>
      <c r="W198" s="14"/>
      <c r="X198" s="14"/>
      <c r="Y198" s="52">
        <f>(4*V190/V192)/((4*V190/V192)+(4*AC190/AC192))</f>
        <v>0.6167515408808093</v>
      </c>
      <c r="Z198" s="53"/>
      <c r="AA198" s="52">
        <f>(4*AC190/AC192)/((4*V190/V192)+(4*AC190/AC192))</f>
        <v>0.3832484591191907</v>
      </c>
      <c r="AB198" s="53"/>
      <c r="AC198" s="14"/>
      <c r="AD198" s="14"/>
      <c r="AE198" s="14"/>
      <c r="AF198" s="52">
        <f>(4*AC190/AC192)/((4*AC190/AC192)+(4*AJ190/AJ192))</f>
        <v>0.50358239508700098</v>
      </c>
      <c r="AG198" s="53"/>
      <c r="AH198" s="52">
        <f>(4*AJ190/AJ192)/((4*AC190/AC192)+(4*AJ190/AJ192))</f>
        <v>0.49641760491299897</v>
      </c>
      <c r="AI198" s="53"/>
      <c r="AJ198" s="20"/>
      <c r="AK198" s="43"/>
      <c r="AL198" s="21"/>
      <c r="AM198" s="52">
        <f>(4*AJ190/AJ192)/((4*AJ190/AJ192)+(3*AQ190/AQ192))</f>
        <v>0.79476754463496557</v>
      </c>
      <c r="AN198" s="53"/>
      <c r="AO198" s="52">
        <f>(3*AQ190/AQ192)/((4*AJ190/AJ192)+(3*AQ190/AQ192))</f>
        <v>0.20523245536503446</v>
      </c>
      <c r="AP198" s="53"/>
      <c r="AQ198" s="14"/>
      <c r="AR198" s="14"/>
      <c r="AS198" s="14"/>
      <c r="AT198" s="52">
        <v>0</v>
      </c>
      <c r="AU198" s="53"/>
      <c r="AV198" s="52">
        <v>0</v>
      </c>
      <c r="AW198" s="53"/>
      <c r="AX198" s="3"/>
      <c r="AY198" s="3"/>
      <c r="AZ198" s="3" t="s">
        <v>16</v>
      </c>
      <c r="BA198" s="3"/>
      <c r="BB198" s="3"/>
      <c r="BC198" s="3"/>
      <c r="BD198" s="3"/>
      <c r="BE198" s="3"/>
      <c r="BF198" s="5"/>
    </row>
    <row r="199" spans="2:58" x14ac:dyDescent="0.25"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5"/>
    </row>
    <row r="200" spans="2:58" x14ac:dyDescent="0.25">
      <c r="B200" s="2"/>
      <c r="C200" s="3"/>
      <c r="D200" s="50">
        <f>IF(OR(D192="",D192=0),0,-D187*D192*D192/2)</f>
        <v>-4.5</v>
      </c>
      <c r="E200" s="54"/>
      <c r="F200" s="55">
        <f>IF(OR(D192="",D192=0),0,D187*D192*D192/2)</f>
        <v>4.5</v>
      </c>
      <c r="G200" s="50"/>
      <c r="H200" s="19"/>
      <c r="I200" s="19"/>
      <c r="J200" s="19"/>
      <c r="K200" s="58">
        <f>-H187*H192^2/8</f>
        <v>-5.0625</v>
      </c>
      <c r="L200" s="59"/>
      <c r="M200" s="58">
        <f>O187*O192^2/12</f>
        <v>9.7537499999999984</v>
      </c>
      <c r="N200" s="58"/>
      <c r="O200" s="19"/>
      <c r="P200" s="19"/>
      <c r="Q200" s="19"/>
      <c r="R200" s="58">
        <f>-O187*O192^2/12</f>
        <v>-9.7537499999999984</v>
      </c>
      <c r="S200" s="58"/>
      <c r="T200" s="57">
        <f>V187*V192^2/12</f>
        <v>10.5</v>
      </c>
      <c r="U200" s="58"/>
      <c r="V200" s="19"/>
      <c r="W200" s="19"/>
      <c r="X200" s="19"/>
      <c r="Y200" s="58">
        <f>-V187*V192^2/12</f>
        <v>-10.5</v>
      </c>
      <c r="Z200" s="59"/>
      <c r="AA200" s="58">
        <f>AC187*AC192^2/12</f>
        <v>8.8209374999999994</v>
      </c>
      <c r="AB200" s="58"/>
      <c r="AC200" s="19"/>
      <c r="AD200" s="19"/>
      <c r="AE200" s="19"/>
      <c r="AF200" s="58">
        <f>-AC187*AC192^2/12</f>
        <v>-8.8209374999999994</v>
      </c>
      <c r="AG200" s="58"/>
      <c r="AH200" s="57">
        <f>AJ187*AJ192^2/12</f>
        <v>4.5386999999999995</v>
      </c>
      <c r="AI200" s="58"/>
      <c r="AJ200" s="44"/>
      <c r="AK200" s="44"/>
      <c r="AL200" s="44"/>
      <c r="AM200" s="58">
        <f>-AJ187*AJ192^2/12</f>
        <v>-4.5386999999999995</v>
      </c>
      <c r="AN200" s="59"/>
      <c r="AO200" s="50">
        <f>AQ187*AQ192^2/8</f>
        <v>11.251942500000002</v>
      </c>
      <c r="AP200" s="50"/>
      <c r="AQ200" s="3"/>
      <c r="AR200" s="3"/>
      <c r="AS200" s="3"/>
      <c r="AT200" s="50">
        <f>IF(OR(AV192="",AV192=0),0,-AV187*AV192*AV192/2)</f>
        <v>-3.375</v>
      </c>
      <c r="AU200" s="54"/>
      <c r="AV200" s="55">
        <f>IF(OR(AV192="",AV192=0),0,AV187*AV192*AV192/2)</f>
        <v>3.375</v>
      </c>
      <c r="AW200" s="50"/>
      <c r="AX200" s="3"/>
      <c r="AY200" s="3"/>
      <c r="AZ200" s="3" t="s">
        <v>5</v>
      </c>
      <c r="BA200" s="3"/>
      <c r="BB200" s="3"/>
      <c r="BC200" s="3"/>
      <c r="BD200" s="3"/>
      <c r="BE200" s="3"/>
      <c r="BF200" s="5"/>
    </row>
    <row r="201" spans="2:58" x14ac:dyDescent="0.25">
      <c r="B201" s="2"/>
      <c r="C201" s="3"/>
      <c r="D201" s="3"/>
      <c r="E201" s="3"/>
      <c r="F201" s="45"/>
      <c r="G201" s="44"/>
      <c r="H201" s="19"/>
      <c r="I201" s="19"/>
      <c r="J201" s="19"/>
      <c r="K201" s="58">
        <f>+F200/2</f>
        <v>2.25</v>
      </c>
      <c r="L201" s="59"/>
      <c r="M201" s="44"/>
      <c r="N201" s="44"/>
      <c r="O201" s="19"/>
      <c r="P201" s="19"/>
      <c r="Q201" s="19"/>
      <c r="R201" s="44"/>
      <c r="S201" s="44"/>
      <c r="T201" s="45"/>
      <c r="U201" s="44"/>
      <c r="V201" s="19"/>
      <c r="W201" s="19"/>
      <c r="X201" s="19"/>
      <c r="Y201" s="44"/>
      <c r="Z201" s="47"/>
      <c r="AA201" s="44"/>
      <c r="AB201" s="44"/>
      <c r="AC201" s="19"/>
      <c r="AD201" s="19"/>
      <c r="AE201" s="19"/>
      <c r="AF201" s="44"/>
      <c r="AG201" s="44"/>
      <c r="AH201" s="45"/>
      <c r="AI201" s="44"/>
      <c r="AJ201" s="44"/>
      <c r="AK201" s="44"/>
      <c r="AL201" s="44"/>
      <c r="AM201" s="44"/>
      <c r="AN201" s="47"/>
      <c r="AO201" s="55">
        <f>+AT200/2</f>
        <v>-1.6875</v>
      </c>
      <c r="AP201" s="50"/>
      <c r="AQ201" s="3"/>
      <c r="AR201" s="3"/>
      <c r="AS201" s="3"/>
      <c r="AT201" s="44"/>
      <c r="AU201" s="47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5"/>
    </row>
    <row r="202" spans="2:58" x14ac:dyDescent="0.25">
      <c r="B202" s="2"/>
      <c r="C202" s="3"/>
      <c r="D202" s="3"/>
      <c r="E202" s="3"/>
      <c r="F202" s="57">
        <v>0</v>
      </c>
      <c r="G202" s="58"/>
      <c r="H202" s="19"/>
      <c r="I202" s="19"/>
      <c r="J202" s="19"/>
      <c r="K202" s="58">
        <f>-(K200+M200+K201)*K198</f>
        <v>-1.7062066223250427</v>
      </c>
      <c r="L202" s="59"/>
      <c r="M202" s="58">
        <f>-(K200+M200+K201)*M198</f>
        <v>-5.2350433776749554</v>
      </c>
      <c r="N202" s="58"/>
      <c r="O202" s="19"/>
      <c r="P202" s="19"/>
      <c r="Q202" s="19"/>
      <c r="R202" s="58">
        <f>+M202/2</f>
        <v>-2.6175216888374777</v>
      </c>
      <c r="S202" s="58"/>
      <c r="T202" s="57">
        <f>+Y202/2</f>
        <v>0.51778219205509213</v>
      </c>
      <c r="U202" s="58"/>
      <c r="V202" s="19"/>
      <c r="W202" s="19"/>
      <c r="X202" s="19"/>
      <c r="Y202" s="58">
        <f>-(Y200+AA200)*Y198</f>
        <v>1.0355643841101843</v>
      </c>
      <c r="Z202" s="59"/>
      <c r="AA202" s="58">
        <f>-(Y200+AA200)*AA198</f>
        <v>0.64349811588981631</v>
      </c>
      <c r="AB202" s="58"/>
      <c r="AC202" s="19"/>
      <c r="AD202" s="19"/>
      <c r="AE202" s="19"/>
      <c r="AF202" s="58">
        <f>+AA202/2</f>
        <v>0.32174905794490816</v>
      </c>
      <c r="AG202" s="58"/>
      <c r="AH202" s="57">
        <f>+AM202/2</f>
        <v>-1.9971485133462976</v>
      </c>
      <c r="AI202" s="58"/>
      <c r="AJ202" s="19"/>
      <c r="AK202" s="19"/>
      <c r="AL202" s="19"/>
      <c r="AM202" s="58">
        <f>-(AM200+AO200+AO201)*AM198</f>
        <v>-3.9942970266925952</v>
      </c>
      <c r="AN202" s="59"/>
      <c r="AO202" s="58">
        <f>-(AM200+AO200+AO201)*AO198</f>
        <v>-1.0314454733074072</v>
      </c>
      <c r="AP202" s="58"/>
      <c r="AQ202" s="19"/>
      <c r="AR202" s="19"/>
      <c r="AS202" s="19"/>
      <c r="AT202" s="58">
        <v>0</v>
      </c>
      <c r="AU202" s="59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5"/>
    </row>
    <row r="203" spans="2:58" x14ac:dyDescent="0.25">
      <c r="B203" s="2"/>
      <c r="C203" s="3"/>
      <c r="D203" s="3"/>
      <c r="E203" s="3"/>
      <c r="F203" s="57"/>
      <c r="G203" s="58"/>
      <c r="H203" s="19"/>
      <c r="I203" s="19"/>
      <c r="J203" s="19"/>
      <c r="K203" s="58"/>
      <c r="L203" s="59"/>
      <c r="M203" s="58">
        <f>+R203/2</f>
        <v>0.25040439018844401</v>
      </c>
      <c r="N203" s="58"/>
      <c r="O203" s="19"/>
      <c r="P203" s="19"/>
      <c r="Q203" s="19"/>
      <c r="R203" s="58">
        <f>-(R200+T200+R202+T202)*R198</f>
        <v>0.50080878037688803</v>
      </c>
      <c r="S203" s="58"/>
      <c r="T203" s="57">
        <f>-(R200+T200+R202+T202)*T198</f>
        <v>0.85268071640549592</v>
      </c>
      <c r="U203" s="58"/>
      <c r="V203" s="19"/>
      <c r="W203" s="19"/>
      <c r="X203" s="19"/>
      <c r="Y203" s="58">
        <f>+T203/2</f>
        <v>0.42634035820274796</v>
      </c>
      <c r="Z203" s="59"/>
      <c r="AA203" s="58">
        <f>+AF203/2</f>
        <v>1.50008054352993</v>
      </c>
      <c r="AB203" s="58"/>
      <c r="AC203" s="19"/>
      <c r="AD203" s="19"/>
      <c r="AE203" s="19"/>
      <c r="AF203" s="58">
        <f>-(AF200+AH200+AF202+AH202)*AF198</f>
        <v>3.0001610870598601</v>
      </c>
      <c r="AG203" s="58"/>
      <c r="AH203" s="57">
        <f>-(AF200+AH200+AF202+AH202)*AH198</f>
        <v>2.957475868341529</v>
      </c>
      <c r="AI203" s="58"/>
      <c r="AJ203" s="19"/>
      <c r="AK203" s="19"/>
      <c r="AL203" s="19"/>
      <c r="AM203" s="58">
        <f>+AH203/2</f>
        <v>1.4787379341707645</v>
      </c>
      <c r="AN203" s="59"/>
      <c r="AO203" s="58"/>
      <c r="AP203" s="58"/>
      <c r="AQ203" s="3"/>
      <c r="AR203" s="3"/>
      <c r="AS203" s="3"/>
      <c r="AT203" s="3"/>
      <c r="AU203" s="31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5"/>
    </row>
    <row r="204" spans="2:58" x14ac:dyDescent="0.25">
      <c r="B204" s="2"/>
      <c r="C204" s="3"/>
      <c r="D204" s="3"/>
      <c r="E204" s="3"/>
      <c r="F204" s="57">
        <v>0</v>
      </c>
      <c r="G204" s="58"/>
      <c r="H204" s="19"/>
      <c r="I204" s="19"/>
      <c r="J204" s="19"/>
      <c r="K204" s="58">
        <f>-M203*K198</f>
        <v>-6.1551108056731453E-2</v>
      </c>
      <c r="L204" s="59"/>
      <c r="M204" s="58">
        <f>-M203*M198</f>
        <v>-0.18885328213171257</v>
      </c>
      <c r="N204" s="58"/>
      <c r="O204" s="19"/>
      <c r="P204" s="19"/>
      <c r="Q204" s="19"/>
      <c r="R204" s="58">
        <f>+M204/2</f>
        <v>-9.4426641065856284E-2</v>
      </c>
      <c r="S204" s="58"/>
      <c r="T204" s="57">
        <f>+Y204/2</f>
        <v>-0.5940615297643137</v>
      </c>
      <c r="U204" s="58"/>
      <c r="V204" s="19"/>
      <c r="W204" s="19"/>
      <c r="X204" s="19"/>
      <c r="Y204" s="58">
        <f>-(Y203+AA203)*Y198</f>
        <v>-1.1881230595286274</v>
      </c>
      <c r="Z204" s="59"/>
      <c r="AA204" s="58">
        <f>-(Y203+AA203)*AA198</f>
        <v>-0.73829784220405081</v>
      </c>
      <c r="AB204" s="58"/>
      <c r="AC204" s="19"/>
      <c r="AD204" s="19"/>
      <c r="AE204" s="19"/>
      <c r="AF204" s="58">
        <f>+AA204/2</f>
        <v>-0.36914892110202541</v>
      </c>
      <c r="AG204" s="58"/>
      <c r="AH204" s="57">
        <f>+AM204/2</f>
        <v>-0.58762645854973994</v>
      </c>
      <c r="AI204" s="58"/>
      <c r="AJ204" s="19"/>
      <c r="AK204" s="19"/>
      <c r="AL204" s="19"/>
      <c r="AM204" s="58">
        <f>-AM203*AM198</f>
        <v>-1.1752529170994799</v>
      </c>
      <c r="AN204" s="59"/>
      <c r="AO204" s="58">
        <f>-AM203*AO198</f>
        <v>-0.30348501707128467</v>
      </c>
      <c r="AP204" s="58"/>
      <c r="AQ204" s="19"/>
      <c r="AR204" s="19"/>
      <c r="AS204" s="19"/>
      <c r="AT204" s="58">
        <v>0</v>
      </c>
      <c r="AU204" s="59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5"/>
    </row>
    <row r="205" spans="2:58" x14ac:dyDescent="0.25">
      <c r="B205" s="2"/>
      <c r="C205" s="3"/>
      <c r="D205" s="3"/>
      <c r="E205" s="3"/>
      <c r="F205" s="57"/>
      <c r="G205" s="58"/>
      <c r="H205" s="19"/>
      <c r="I205" s="19"/>
      <c r="J205" s="19"/>
      <c r="K205" s="58"/>
      <c r="L205" s="59"/>
      <c r="M205" s="58">
        <f>+R205/2</f>
        <v>0.12737480488657593</v>
      </c>
      <c r="N205" s="58"/>
      <c r="O205" s="19"/>
      <c r="P205" s="19"/>
      <c r="Q205" s="19"/>
      <c r="R205" s="58">
        <f>-(R204+T204)*R198</f>
        <v>0.25474960977315186</v>
      </c>
      <c r="S205" s="58"/>
      <c r="T205" s="57">
        <f>-(R204+T204)*T198</f>
        <v>0.43373856105701813</v>
      </c>
      <c r="U205" s="58"/>
      <c r="V205" s="19"/>
      <c r="W205" s="19"/>
      <c r="X205" s="19"/>
      <c r="Y205" s="58">
        <f>+T205/2</f>
        <v>0.21686928052850907</v>
      </c>
      <c r="Z205" s="59"/>
      <c r="AA205" s="58">
        <f>+AF205/2</f>
        <v>0.24090761862265531</v>
      </c>
      <c r="AB205" s="58"/>
      <c r="AC205" s="19"/>
      <c r="AD205" s="19"/>
      <c r="AE205" s="19"/>
      <c r="AF205" s="58">
        <f>-(AF204+AH204)*AF198</f>
        <v>0.48181523724531061</v>
      </c>
      <c r="AG205" s="58"/>
      <c r="AH205" s="57">
        <f>-(AF204+AH204)*AH198</f>
        <v>0.47496014240645462</v>
      </c>
      <c r="AI205" s="58"/>
      <c r="AJ205" s="19"/>
      <c r="AK205" s="19"/>
      <c r="AL205" s="19"/>
      <c r="AM205" s="58">
        <f>+AH205/2</f>
        <v>0.23748007120322731</v>
      </c>
      <c r="AN205" s="59"/>
      <c r="AO205" s="58"/>
      <c r="AP205" s="58"/>
      <c r="AQ205" s="3"/>
      <c r="AR205" s="3"/>
      <c r="AS205" s="3"/>
      <c r="AT205" s="3"/>
      <c r="AU205" s="31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5"/>
    </row>
    <row r="206" spans="2:58" x14ac:dyDescent="0.25">
      <c r="B206" s="2"/>
      <c r="C206" s="3"/>
      <c r="D206" s="3"/>
      <c r="E206" s="3"/>
      <c r="F206" s="57">
        <v>0</v>
      </c>
      <c r="G206" s="58"/>
      <c r="H206" s="19"/>
      <c r="I206" s="19"/>
      <c r="J206" s="19"/>
      <c r="K206" s="58">
        <f>-M205*K198</f>
        <v>-3.1309596342854115E-2</v>
      </c>
      <c r="L206" s="59"/>
      <c r="M206" s="58">
        <f>-M205*M198</f>
        <v>-9.6065208543721817E-2</v>
      </c>
      <c r="N206" s="58"/>
      <c r="O206" s="19"/>
      <c r="P206" s="19"/>
      <c r="Q206" s="19"/>
      <c r="R206" s="58">
        <f>+M206/2</f>
        <v>-4.8032604271860908E-2</v>
      </c>
      <c r="S206" s="58"/>
      <c r="T206" s="57">
        <f>+Y206/2</f>
        <v>-0.14116730396555974</v>
      </c>
      <c r="U206" s="58"/>
      <c r="V206" s="19"/>
      <c r="W206" s="19"/>
      <c r="X206" s="19"/>
      <c r="Y206" s="58">
        <f>-(Y205+AA205)*Y198</f>
        <v>-0.28233460793111947</v>
      </c>
      <c r="Z206" s="59"/>
      <c r="AA206" s="58">
        <f>-(Y205+AA205)*AA198</f>
        <v>-0.1754422912200449</v>
      </c>
      <c r="AB206" s="58"/>
      <c r="AC206" s="19"/>
      <c r="AD206" s="19"/>
      <c r="AE206" s="19"/>
      <c r="AF206" s="58">
        <f>+AA206/2</f>
        <v>-8.772114561002245E-2</v>
      </c>
      <c r="AG206" s="58"/>
      <c r="AH206" s="57">
        <f>+AM206/2</f>
        <v>-9.4370726544962882E-2</v>
      </c>
      <c r="AI206" s="58"/>
      <c r="AJ206" s="19"/>
      <c r="AK206" s="19"/>
      <c r="AL206" s="19"/>
      <c r="AM206" s="58">
        <f>-AM205*AM198</f>
        <v>-0.18874145308992576</v>
      </c>
      <c r="AN206" s="59"/>
      <c r="AO206" s="58">
        <f>-AM205*AO198</f>
        <v>-4.8738618113301553E-2</v>
      </c>
      <c r="AP206" s="58"/>
      <c r="AQ206" s="19"/>
      <c r="AR206" s="19"/>
      <c r="AS206" s="19"/>
      <c r="AT206" s="58">
        <v>0</v>
      </c>
      <c r="AU206" s="59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5"/>
    </row>
    <row r="207" spans="2:58" x14ac:dyDescent="0.25">
      <c r="B207" s="2"/>
      <c r="C207" s="3"/>
      <c r="D207" s="3"/>
      <c r="E207" s="3"/>
      <c r="F207" s="57"/>
      <c r="G207" s="58"/>
      <c r="H207" s="19"/>
      <c r="I207" s="19"/>
      <c r="J207" s="19"/>
      <c r="K207" s="58"/>
      <c r="L207" s="59"/>
      <c r="M207" s="58">
        <f>+R207/2</f>
        <v>3.5003217800010859E-2</v>
      </c>
      <c r="N207" s="58"/>
      <c r="O207" s="19"/>
      <c r="P207" s="19"/>
      <c r="Q207" s="19"/>
      <c r="R207" s="58">
        <f>-(R206+T206)*R198</f>
        <v>7.0006435600021719E-2</v>
      </c>
      <c r="S207" s="58"/>
      <c r="T207" s="57">
        <f>-(R206+T206)*T198</f>
        <v>0.11919347263739892</v>
      </c>
      <c r="U207" s="58"/>
      <c r="V207" s="19"/>
      <c r="W207" s="19"/>
      <c r="X207" s="19"/>
      <c r="Y207" s="58">
        <f>+T207/2</f>
        <v>5.959673631869946E-2</v>
      </c>
      <c r="Z207" s="59"/>
      <c r="AA207" s="58">
        <f>+AF207/2</f>
        <v>4.5849130552841753E-2</v>
      </c>
      <c r="AB207" s="58"/>
      <c r="AC207" s="19"/>
      <c r="AD207" s="19"/>
      <c r="AE207" s="19"/>
      <c r="AF207" s="58">
        <f>-(AF206+AH206)*AF198</f>
        <v>9.1698261105683507E-2</v>
      </c>
      <c r="AG207" s="58"/>
      <c r="AH207" s="57">
        <f>-(AF206+AH206)*AH198</f>
        <v>9.0393611049301839E-2</v>
      </c>
      <c r="AI207" s="58"/>
      <c r="AJ207" s="19"/>
      <c r="AK207" s="19"/>
      <c r="AL207" s="19"/>
      <c r="AM207" s="58">
        <f>+AH207/2</f>
        <v>4.519680552465092E-2</v>
      </c>
      <c r="AN207" s="59"/>
      <c r="AO207" s="58"/>
      <c r="AP207" s="58"/>
      <c r="AQ207" s="3"/>
      <c r="AR207" s="3"/>
      <c r="AS207" s="3"/>
      <c r="AT207" s="3"/>
      <c r="AU207" s="31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5"/>
    </row>
    <row r="208" spans="2:58" x14ac:dyDescent="0.25">
      <c r="B208" s="2"/>
      <c r="C208" s="3"/>
      <c r="D208" s="3"/>
      <c r="E208" s="3"/>
      <c r="F208" s="57">
        <v>0</v>
      </c>
      <c r="G208" s="58"/>
      <c r="H208" s="19"/>
      <c r="I208" s="19"/>
      <c r="J208" s="19"/>
      <c r="K208" s="58">
        <f>-M207*K198</f>
        <v>-8.604029823600123E-3</v>
      </c>
      <c r="L208" s="59"/>
      <c r="M208" s="58">
        <f>-M207*M198</f>
        <v>-2.6399187976410738E-2</v>
      </c>
      <c r="N208" s="58"/>
      <c r="O208" s="19"/>
      <c r="P208" s="19"/>
      <c r="Q208" s="19"/>
      <c r="R208" s="58">
        <f>+M208/2</f>
        <v>-1.3199593988205369E-2</v>
      </c>
      <c r="S208" s="58"/>
      <c r="T208" s="57">
        <f>+Y208/2</f>
        <v>-3.2516950436267865E-2</v>
      </c>
      <c r="U208" s="58"/>
      <c r="V208" s="19"/>
      <c r="W208" s="19"/>
      <c r="X208" s="19"/>
      <c r="Y208" s="58">
        <f>-(Y207+AA207)*Y198</f>
        <v>-6.503390087253573E-2</v>
      </c>
      <c r="Z208" s="59"/>
      <c r="AA208" s="58">
        <f>-(Y207+AA207)*AA198</f>
        <v>-4.0411965999005491E-2</v>
      </c>
      <c r="AB208" s="58"/>
      <c r="AC208" s="19"/>
      <c r="AD208" s="19"/>
      <c r="AE208" s="19"/>
      <c r="AF208" s="58">
        <f>+AA208/2</f>
        <v>-2.0205982999502745E-2</v>
      </c>
      <c r="AG208" s="58"/>
      <c r="AH208" s="57">
        <f>+AM208/2</f>
        <v>-1.7960477076085429E-2</v>
      </c>
      <c r="AI208" s="58"/>
      <c r="AJ208" s="19"/>
      <c r="AK208" s="19"/>
      <c r="AL208" s="19"/>
      <c r="AM208" s="58">
        <f>-AM207*AM198</f>
        <v>-3.5920954152170857E-2</v>
      </c>
      <c r="AN208" s="59"/>
      <c r="AO208" s="58">
        <f>-AM207*AO198</f>
        <v>-9.2758513724800623E-3</v>
      </c>
      <c r="AP208" s="58"/>
      <c r="AQ208" s="19"/>
      <c r="AR208" s="19"/>
      <c r="AS208" s="19"/>
      <c r="AT208" s="58">
        <v>0</v>
      </c>
      <c r="AU208" s="59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5"/>
    </row>
    <row r="209" spans="2:58" x14ac:dyDescent="0.25">
      <c r="B209" s="2"/>
      <c r="C209" s="3"/>
      <c r="D209" s="3"/>
      <c r="E209" s="3"/>
      <c r="F209" s="27"/>
      <c r="G209" s="19"/>
      <c r="H209" s="19"/>
      <c r="I209" s="19"/>
      <c r="J209" s="19"/>
      <c r="K209" s="19"/>
      <c r="L209" s="24"/>
      <c r="M209" s="58">
        <f>+R209/2</f>
        <v>8.4578590785870707E-3</v>
      </c>
      <c r="N209" s="58"/>
      <c r="O209" s="19"/>
      <c r="P209" s="19"/>
      <c r="Q209" s="19"/>
      <c r="R209" s="58">
        <f>-(R208+T208)*R198</f>
        <v>1.6915718157174141E-2</v>
      </c>
      <c r="S209" s="58"/>
      <c r="T209" s="57">
        <f>-(R208+T208)*T198</f>
        <v>2.8800826267299094E-2</v>
      </c>
      <c r="U209" s="58"/>
      <c r="V209" s="19"/>
      <c r="W209" s="19"/>
      <c r="X209" s="19"/>
      <c r="Y209" s="58">
        <f>+T209/2</f>
        <v>1.4400413133649547E-2</v>
      </c>
      <c r="Z209" s="59"/>
      <c r="AA209" s="58">
        <f>+AF209/2</f>
        <v>9.6099786884285467E-3</v>
      </c>
      <c r="AB209" s="58"/>
      <c r="AC209" s="19"/>
      <c r="AD209" s="19"/>
      <c r="AE209" s="19"/>
      <c r="AF209" s="58">
        <f>-(AF208+AH208)*AF198</f>
        <v>1.9219957376857093E-2</v>
      </c>
      <c r="AG209" s="58"/>
      <c r="AH209" s="57">
        <f>-(AF208+AH208)*AH198</f>
        <v>1.894650269873108E-2</v>
      </c>
      <c r="AI209" s="58"/>
      <c r="AJ209" s="19"/>
      <c r="AK209" s="19"/>
      <c r="AL209" s="19"/>
      <c r="AM209" s="58">
        <f>+AH209/2</f>
        <v>9.4732513493655402E-3</v>
      </c>
      <c r="AN209" s="59"/>
      <c r="AO209" s="58"/>
      <c r="AP209" s="58"/>
      <c r="AQ209" s="3"/>
      <c r="AR209" s="3"/>
      <c r="AS209" s="3"/>
      <c r="AT209" s="3"/>
      <c r="AU209" s="31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5"/>
    </row>
    <row r="210" spans="2:58" x14ac:dyDescent="0.25">
      <c r="B210" s="2"/>
      <c r="C210" s="3"/>
      <c r="D210" s="3"/>
      <c r="E210" s="3"/>
      <c r="F210" s="57">
        <v>0</v>
      </c>
      <c r="G210" s="58"/>
      <c r="H210" s="19"/>
      <c r="I210" s="19"/>
      <c r="J210" s="19"/>
      <c r="K210" s="58">
        <f>-M209*K198</f>
        <v>-2.0789994843259134E-3</v>
      </c>
      <c r="L210" s="59"/>
      <c r="M210" s="58">
        <f>-M209*M198</f>
        <v>-6.3788595942611574E-3</v>
      </c>
      <c r="N210" s="58"/>
      <c r="O210" s="19"/>
      <c r="P210" s="19"/>
      <c r="Q210" s="19"/>
      <c r="R210" s="58">
        <f>+M210/2</f>
        <v>-3.1894297971305787E-3</v>
      </c>
      <c r="S210" s="58"/>
      <c r="T210" s="57">
        <f>+Y210/2</f>
        <v>-7.4042230767093226E-3</v>
      </c>
      <c r="U210" s="58"/>
      <c r="V210" s="19"/>
      <c r="W210" s="19"/>
      <c r="X210" s="19"/>
      <c r="Y210" s="58">
        <f>-(Y209+AA209)*Y198</f>
        <v>-1.4808446153418645E-2</v>
      </c>
      <c r="Z210" s="59"/>
      <c r="AA210" s="58">
        <f>-(Y209+AA209)*AA198</f>
        <v>-9.2019456686594468E-3</v>
      </c>
      <c r="AB210" s="58"/>
      <c r="AC210" s="19"/>
      <c r="AD210" s="19"/>
      <c r="AE210" s="19"/>
      <c r="AF210" s="58">
        <f>+AA210/2</f>
        <v>-4.6009728343297234E-3</v>
      </c>
      <c r="AG210" s="58"/>
      <c r="AH210" s="57">
        <f>+AM210/2</f>
        <v>-3.7645163573225625E-3</v>
      </c>
      <c r="AI210" s="58"/>
      <c r="AJ210" s="19"/>
      <c r="AK210" s="19"/>
      <c r="AL210" s="19"/>
      <c r="AM210" s="58">
        <f>-AM209*AM198</f>
        <v>-7.5290327146451249E-3</v>
      </c>
      <c r="AN210" s="59"/>
      <c r="AO210" s="58">
        <f>-AM209*AO198</f>
        <v>-1.9442186347204157E-3</v>
      </c>
      <c r="AP210" s="58"/>
      <c r="AQ210" s="19"/>
      <c r="AR210" s="19"/>
      <c r="AS210" s="19"/>
      <c r="AT210" s="58">
        <v>0</v>
      </c>
      <c r="AU210" s="59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5"/>
    </row>
    <row r="211" spans="2:58" x14ac:dyDescent="0.25">
      <c r="B211" s="2"/>
      <c r="C211" s="3"/>
      <c r="D211" s="3"/>
      <c r="E211" s="3"/>
      <c r="F211" s="28"/>
      <c r="G211" s="25"/>
      <c r="H211" s="25"/>
      <c r="I211" s="25"/>
      <c r="J211" s="25"/>
      <c r="K211" s="25"/>
      <c r="L211" s="26"/>
      <c r="M211" s="19"/>
      <c r="N211" s="19"/>
      <c r="O211" s="19"/>
      <c r="P211" s="19"/>
      <c r="Q211" s="19"/>
      <c r="R211" s="58">
        <f>-(R210+T210)*R198</f>
        <v>3.9197898381156671E-3</v>
      </c>
      <c r="S211" s="58"/>
      <c r="T211" s="70">
        <f>-(R210+T210)*T198</f>
        <v>6.6738630357242356E-3</v>
      </c>
      <c r="U211" s="68"/>
      <c r="V211" s="25"/>
      <c r="W211" s="25"/>
      <c r="X211" s="25"/>
      <c r="Y211" s="25"/>
      <c r="Z211" s="26"/>
      <c r="AA211" s="19"/>
      <c r="AB211" s="19"/>
      <c r="AC211" s="19"/>
      <c r="AD211" s="19"/>
      <c r="AE211" s="19"/>
      <c r="AF211" s="58">
        <f>-(AF210+AH210)*AF198</f>
        <v>4.2127130832066784E-3</v>
      </c>
      <c r="AG211" s="58"/>
      <c r="AH211" s="70">
        <f>-(AF210+AH210)*AH198</f>
        <v>4.1527761084456079E-3</v>
      </c>
      <c r="AI211" s="68"/>
      <c r="AJ211" s="46"/>
      <c r="AK211" s="46"/>
      <c r="AL211" s="46"/>
      <c r="AM211" s="46"/>
      <c r="AN211" s="48"/>
      <c r="AO211" s="58"/>
      <c r="AP211" s="58"/>
      <c r="AQ211" s="19"/>
      <c r="AR211" s="19"/>
      <c r="AS211" s="19"/>
      <c r="AT211" s="68"/>
      <c r="AU211" s="69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5"/>
    </row>
    <row r="212" spans="2:58" x14ac:dyDescent="0.25">
      <c r="B212" s="2"/>
      <c r="C212" s="3"/>
      <c r="D212" s="56" t="s">
        <v>8</v>
      </c>
      <c r="E212" s="56"/>
      <c r="F212" s="56" t="s">
        <v>8</v>
      </c>
      <c r="G212" s="56"/>
      <c r="H212" s="56" t="s">
        <v>9</v>
      </c>
      <c r="I212" s="56"/>
      <c r="J212" s="56"/>
      <c r="K212" s="56" t="s">
        <v>8</v>
      </c>
      <c r="L212" s="56"/>
      <c r="M212" s="56" t="s">
        <v>8</v>
      </c>
      <c r="N212" s="56"/>
      <c r="O212" s="56" t="s">
        <v>9</v>
      </c>
      <c r="P212" s="56"/>
      <c r="Q212" s="56"/>
      <c r="R212" s="56" t="s">
        <v>8</v>
      </c>
      <c r="S212" s="56"/>
      <c r="T212" s="56" t="s">
        <v>8</v>
      </c>
      <c r="U212" s="56"/>
      <c r="V212" s="56" t="s">
        <v>9</v>
      </c>
      <c r="W212" s="56"/>
      <c r="X212" s="56"/>
      <c r="Y212" s="56" t="s">
        <v>8</v>
      </c>
      <c r="Z212" s="56"/>
      <c r="AA212" s="56" t="s">
        <v>8</v>
      </c>
      <c r="AB212" s="56"/>
      <c r="AC212" s="56" t="s">
        <v>9</v>
      </c>
      <c r="AD212" s="56"/>
      <c r="AE212" s="56"/>
      <c r="AF212" s="56" t="s">
        <v>8</v>
      </c>
      <c r="AG212" s="56"/>
      <c r="AH212" s="56" t="s">
        <v>8</v>
      </c>
      <c r="AI212" s="56"/>
      <c r="AJ212" s="56" t="s">
        <v>9</v>
      </c>
      <c r="AK212" s="56"/>
      <c r="AL212" s="56"/>
      <c r="AM212" s="56" t="s">
        <v>8</v>
      </c>
      <c r="AN212" s="56"/>
      <c r="AO212" s="56" t="s">
        <v>8</v>
      </c>
      <c r="AP212" s="56"/>
      <c r="AQ212" s="56" t="s">
        <v>9</v>
      </c>
      <c r="AR212" s="56"/>
      <c r="AS212" s="56"/>
      <c r="AT212" s="56" t="s">
        <v>8</v>
      </c>
      <c r="AU212" s="56"/>
      <c r="AV212" s="56" t="s">
        <v>8</v>
      </c>
      <c r="AW212" s="56"/>
      <c r="AX212" s="3"/>
      <c r="AY212" s="3"/>
      <c r="AZ212" s="3"/>
      <c r="BA212" s="3"/>
      <c r="BB212" s="3"/>
      <c r="BC212" s="3"/>
      <c r="BD212" s="3"/>
      <c r="BE212" s="3"/>
      <c r="BF212" s="5"/>
    </row>
    <row r="213" spans="2:58" x14ac:dyDescent="0.25">
      <c r="B213" s="2"/>
      <c r="C213" s="3"/>
      <c r="D213" s="56">
        <f>SUM(D200:E211)</f>
        <v>-4.5</v>
      </c>
      <c r="E213" s="56"/>
      <c r="F213" s="56">
        <f>SUM(F200:G211)</f>
        <v>4.5</v>
      </c>
      <c r="G213" s="56"/>
      <c r="H213" s="67">
        <f>(((F213-(-K213))/H192+H187*H192*0.5)^2/(2*H187))-F213</f>
        <v>0.50155933000286002</v>
      </c>
      <c r="I213" s="67"/>
      <c r="J213" s="67"/>
      <c r="K213" s="56">
        <f>SUM(K200:L211)</f>
        <v>-4.6222503560325547</v>
      </c>
      <c r="L213" s="56"/>
      <c r="M213" s="56">
        <f>SUM(M200:N211)</f>
        <v>4.622250356032553</v>
      </c>
      <c r="N213" s="56"/>
      <c r="O213" s="67">
        <f>(((M213-(-R213))/O192+O187*O192*0.5)^2/(2*O187))-M213</f>
        <v>6.6906535868144372</v>
      </c>
      <c r="P213" s="67"/>
      <c r="Q213" s="67"/>
      <c r="R213" s="56">
        <f>SUM(R200:S211)</f>
        <v>-11.683719624215177</v>
      </c>
      <c r="S213" s="56"/>
      <c r="T213" s="56">
        <f>SUM(T200:U211)</f>
        <v>11.683719624215176</v>
      </c>
      <c r="U213" s="56"/>
      <c r="V213" s="67">
        <f>(((T213-(-Y213))/V192+V187*V192*0.5)^2/(2*V187))-T213</f>
        <v>4.7670008655431495</v>
      </c>
      <c r="W213" s="67"/>
      <c r="X213" s="67"/>
      <c r="Y213" s="56">
        <f>SUM(Y200:Z211)</f>
        <v>-10.297528842191911</v>
      </c>
      <c r="Z213" s="56"/>
      <c r="AA213" s="56">
        <f>SUM(AA200:AB211)</f>
        <v>10.297528842191909</v>
      </c>
      <c r="AB213" s="56"/>
      <c r="AC213" s="67">
        <f>(((AA213-(-AF213))/AC192+AC187*AC192*0.5)^2/(2*AC187))-AA213</f>
        <v>5.5048149527284451</v>
      </c>
      <c r="AD213" s="67"/>
      <c r="AE213" s="67"/>
      <c r="AF213" s="56">
        <f>SUM(AF200:AG211)</f>
        <v>-5.383758208730054</v>
      </c>
      <c r="AG213" s="56"/>
      <c r="AH213" s="56">
        <f>SUM(AH200:AI211)</f>
        <v>5.383758208730054</v>
      </c>
      <c r="AI213" s="56"/>
      <c r="AJ213" s="67">
        <f>(((AH213-(-AM213))/AJ192+AJ187*AJ192*0.5)^2/(2*AJ187))-AH213</f>
        <v>0.10263943735019243</v>
      </c>
      <c r="AK213" s="67"/>
      <c r="AL213" s="67"/>
      <c r="AM213" s="56">
        <f>SUM(AM200:AN211)</f>
        <v>-8.1695533215008087</v>
      </c>
      <c r="AN213" s="56"/>
      <c r="AO213" s="56">
        <f>SUM(AO200:AP211)</f>
        <v>8.1695533215008069</v>
      </c>
      <c r="AP213" s="56"/>
      <c r="AQ213" s="67">
        <f>(((AO213-(-AT213))/AQ192+AQ187*AQ192*0.5)^2/(2*AQ187))-AO213</f>
        <v>5.6073534671453711</v>
      </c>
      <c r="AR213" s="67"/>
      <c r="AS213" s="67"/>
      <c r="AT213" s="56">
        <f>SUM(AT200:AU211)</f>
        <v>-3.375</v>
      </c>
      <c r="AU213" s="56"/>
      <c r="AV213" s="56">
        <f>SUM(AV200:AW211)</f>
        <v>3.375</v>
      </c>
      <c r="AW213" s="56"/>
      <c r="AX213" s="3"/>
      <c r="AY213" s="3"/>
      <c r="AZ213" s="3" t="s">
        <v>6</v>
      </c>
      <c r="BA213" s="3"/>
      <c r="BB213" s="3"/>
      <c r="BC213" s="3"/>
      <c r="BD213" s="3"/>
      <c r="BE213" s="3"/>
      <c r="BF213" s="5"/>
    </row>
    <row r="214" spans="2:58" x14ac:dyDescent="0.25">
      <c r="B214" s="2"/>
      <c r="C214" s="3"/>
      <c r="D214" s="3"/>
      <c r="E214" s="3"/>
      <c r="F214" s="3"/>
      <c r="G214" s="3"/>
      <c r="H214" s="15" t="s">
        <v>10</v>
      </c>
      <c r="I214" s="65">
        <f>((H187*H192-((0.5*H187*H192^2+(-K213)-F213)/H192))*H192)/((H187*H192-((0.5*H187*H192^2+(-K213)-F213)/H192))+((0.5*H187*H192^2+(-K213)-F213)/H192))</f>
        <v>2.2364166271074937</v>
      </c>
      <c r="J214" s="66"/>
      <c r="K214" s="3"/>
      <c r="L214" s="3"/>
      <c r="M214" s="3"/>
      <c r="N214" s="3"/>
      <c r="O214" s="15" t="s">
        <v>10</v>
      </c>
      <c r="P214" s="65">
        <f>((O187*O192-((0.5*O187*O192^2+(-R213)-M213)/O192))*O192)/((O187*O192-((0.5*O187*O192^2+(-R213)-M213)/O192))+((0.5*O187*O192^2+(-R213)-M213)/O192))</f>
        <v>2.2423107072687309</v>
      </c>
      <c r="Q214" s="66"/>
      <c r="R214" s="3"/>
      <c r="S214" s="3"/>
      <c r="T214" s="3"/>
      <c r="U214" s="3"/>
      <c r="V214" s="15" t="s">
        <v>10</v>
      </c>
      <c r="W214" s="65">
        <f>((V187*V192-((0.5*V187*V192^2+(-Y213)-T213)/V192))*V192)/((V187*V192-((0.5*V187*V192^2+(-Y213)-T213)/V192))+((0.5*V187*V192^2+(-Y213)-T213)/V192))</f>
        <v>3.0660090848582504</v>
      </c>
      <c r="X214" s="66"/>
      <c r="Y214" s="3"/>
      <c r="Z214" s="3"/>
      <c r="AA214" s="3"/>
      <c r="AB214" s="3"/>
      <c r="AC214" s="15" t="s">
        <v>10</v>
      </c>
      <c r="AD214" s="65">
        <f>((AC187*AC192-((0.5*AC187*AC192^2+(-AF213)-AA213)/AC192))*AC192)/((AC187*AC192-((0.5*AC187*AC192^2+(-AF213)-AA213)/AC192))+((0.5*AC187*AC192^2+(-AF213)-AA213)/AC192))</f>
        <v>2.6501441298264306</v>
      </c>
      <c r="AE214" s="66"/>
      <c r="AF214" s="3"/>
      <c r="AG214" s="3"/>
      <c r="AH214" s="3"/>
      <c r="AI214" s="3"/>
      <c r="AJ214" s="15" t="s">
        <v>10</v>
      </c>
      <c r="AK214" s="65">
        <f>((AJ187*AJ192-((0.5*AJ187*AJ192^2+(-AM213)-AH213)/AJ192))*AJ192)/((AJ187*AJ192-((0.5*AJ187*AJ192^2+(-AM213)-AH213)/AJ192))+((0.5*AJ187*AJ192^2+(-AM213)-AH213)/AJ192))</f>
        <v>1.6562604937147185</v>
      </c>
      <c r="AL214" s="66"/>
      <c r="AM214" s="3"/>
      <c r="AN214" s="3"/>
      <c r="AO214" s="3"/>
      <c r="AP214" s="3"/>
      <c r="AQ214" s="15" t="s">
        <v>10</v>
      </c>
      <c r="AR214" s="65">
        <f>((AQ187*AQ192-((0.5*AQ187*AQ192^2+(-AT213)-AO213)/AQ192))*AQ192)/((AQ187*AQ192-((0.5*AQ187*AQ192^2+(-AT213)-AO213)/AQ192))+((0.5*AQ187*AQ192^2+(-AT213)-AO213)/AQ192))</f>
        <v>3.1093415322158209</v>
      </c>
      <c r="AS214" s="66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5"/>
    </row>
    <row r="215" spans="2:58" x14ac:dyDescent="0.25"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5"/>
    </row>
    <row r="216" spans="2:58" x14ac:dyDescent="0.25">
      <c r="B216" s="2"/>
      <c r="C216" s="3"/>
      <c r="D216" s="3"/>
      <c r="E216" s="3"/>
      <c r="F216" s="3"/>
      <c r="G216" s="3"/>
      <c r="H216" s="3"/>
      <c r="I216" s="42"/>
      <c r="J216" s="42"/>
      <c r="K216" s="3"/>
      <c r="L216" s="50">
        <f>+M213</f>
        <v>4.622250356032553</v>
      </c>
      <c r="M216" s="50"/>
      <c r="N216" s="3"/>
      <c r="O216" s="3"/>
      <c r="P216" s="42"/>
      <c r="Q216" s="42"/>
      <c r="R216" s="3"/>
      <c r="S216" s="50">
        <f>+T213</f>
        <v>11.683719624215176</v>
      </c>
      <c r="T216" s="50"/>
      <c r="U216" s="3"/>
      <c r="V216" s="3"/>
      <c r="W216" s="3"/>
      <c r="X216" s="3"/>
      <c r="Y216" s="3"/>
      <c r="Z216" s="50">
        <f>+AA213</f>
        <v>10.297528842191909</v>
      </c>
      <c r="AA216" s="50"/>
      <c r="AB216" s="3"/>
      <c r="AC216" s="3"/>
      <c r="AD216" s="3"/>
      <c r="AE216" s="3"/>
      <c r="AF216" s="3"/>
      <c r="AG216" s="50">
        <f>+AH213</f>
        <v>5.383758208730054</v>
      </c>
      <c r="AH216" s="50"/>
      <c r="AI216" s="3"/>
      <c r="AJ216" s="3"/>
      <c r="AK216" s="3"/>
      <c r="AL216" s="3"/>
      <c r="AM216" s="3"/>
      <c r="AN216" s="50">
        <f>+AO213</f>
        <v>8.1695533215008069</v>
      </c>
      <c r="AO216" s="50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5"/>
    </row>
    <row r="217" spans="2:58" x14ac:dyDescent="0.25">
      <c r="B217" s="2"/>
      <c r="C217" s="3"/>
      <c r="D217" s="3"/>
      <c r="E217" s="50">
        <f>+F213</f>
        <v>4.5</v>
      </c>
      <c r="F217" s="50"/>
      <c r="G217" s="3"/>
      <c r="H217" s="3"/>
      <c r="I217" s="42"/>
      <c r="J217" s="42"/>
      <c r="K217" s="3"/>
      <c r="L217" s="3"/>
      <c r="M217" s="3"/>
      <c r="N217" s="3"/>
      <c r="O217" s="3"/>
      <c r="P217" s="42"/>
      <c r="Q217" s="42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50">
        <f>+AV213</f>
        <v>3.375</v>
      </c>
      <c r="AV217" s="50"/>
      <c r="AW217" s="3"/>
      <c r="AX217" s="3"/>
      <c r="AY217" s="3"/>
      <c r="AZ217" s="3"/>
      <c r="BA217" s="3"/>
      <c r="BB217" s="3"/>
      <c r="BC217" s="3"/>
      <c r="BD217" s="3"/>
      <c r="BE217" s="3"/>
      <c r="BF217" s="5"/>
    </row>
    <row r="218" spans="2:58" x14ac:dyDescent="0.25">
      <c r="B218" s="2"/>
      <c r="C218" s="3"/>
      <c r="D218" s="3"/>
      <c r="E218" s="3"/>
      <c r="F218" s="3"/>
      <c r="G218" s="3"/>
      <c r="H218" s="3"/>
      <c r="I218" s="42"/>
      <c r="J218" s="42"/>
      <c r="K218" s="3"/>
      <c r="L218" s="3"/>
      <c r="M218" s="3"/>
      <c r="N218" s="3"/>
      <c r="O218" s="3"/>
      <c r="P218" s="42"/>
      <c r="Q218" s="42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5"/>
    </row>
    <row r="219" spans="2:58" ht="10.15" customHeight="1" thickBot="1" x14ac:dyDescent="0.3">
      <c r="B219" s="2"/>
      <c r="C219" s="3"/>
      <c r="D219" s="14"/>
      <c r="E219" s="14"/>
      <c r="F219" s="14"/>
      <c r="G219" s="14"/>
      <c r="H219" s="14"/>
      <c r="I219" s="43"/>
      <c r="J219" s="43"/>
      <c r="K219" s="14"/>
      <c r="L219" s="64" t="s">
        <v>15</v>
      </c>
      <c r="M219" s="64"/>
      <c r="N219" s="14"/>
      <c r="O219" s="14"/>
      <c r="P219" s="43"/>
      <c r="Q219" s="43"/>
      <c r="R219" s="14"/>
      <c r="S219" s="64" t="s">
        <v>15</v>
      </c>
      <c r="T219" s="64"/>
      <c r="U219" s="14"/>
      <c r="V219" s="14"/>
      <c r="W219" s="14"/>
      <c r="X219" s="14"/>
      <c r="Y219" s="14"/>
      <c r="Z219" s="64" t="s">
        <v>15</v>
      </c>
      <c r="AA219" s="64"/>
      <c r="AB219" s="14"/>
      <c r="AC219" s="14"/>
      <c r="AD219" s="14"/>
      <c r="AE219" s="14"/>
      <c r="AF219" s="14"/>
      <c r="AG219" s="64" t="s">
        <v>15</v>
      </c>
      <c r="AH219" s="64"/>
      <c r="AI219" s="14"/>
      <c r="AJ219" s="14"/>
      <c r="AK219" s="14"/>
      <c r="AL219" s="14"/>
      <c r="AM219" s="14"/>
      <c r="AN219" s="64" t="s">
        <v>15</v>
      </c>
      <c r="AO219" s="64"/>
      <c r="AP219" s="14"/>
      <c r="AQ219" s="14"/>
      <c r="AR219" s="14"/>
      <c r="AS219" s="14"/>
      <c r="AT219" s="14"/>
      <c r="AU219" s="14"/>
      <c r="AV219" s="14"/>
      <c r="AW219" s="14"/>
      <c r="AX219" s="3"/>
      <c r="AY219" s="3" t="s">
        <v>13</v>
      </c>
      <c r="AZ219" s="3"/>
      <c r="BA219" s="3"/>
      <c r="BB219" s="3"/>
      <c r="BC219" s="3"/>
      <c r="BD219" s="3"/>
      <c r="BE219" s="3"/>
      <c r="BF219" s="5"/>
    </row>
    <row r="220" spans="2:58" x14ac:dyDescent="0.25">
      <c r="B220" s="2"/>
      <c r="C220" s="3"/>
      <c r="D220" s="3"/>
      <c r="E220" s="3"/>
      <c r="F220" s="3"/>
      <c r="G220" s="3"/>
      <c r="H220" s="42" t="s">
        <v>14</v>
      </c>
      <c r="I220" s="42"/>
      <c r="J220" s="42"/>
      <c r="K220" s="3"/>
      <c r="L220" s="3"/>
      <c r="M220" s="3"/>
      <c r="N220" s="3"/>
      <c r="O220" s="3"/>
      <c r="P220" s="42"/>
      <c r="Q220" s="17" t="s">
        <v>14</v>
      </c>
      <c r="R220" s="3"/>
      <c r="S220" s="3"/>
      <c r="T220" s="3"/>
      <c r="U220" s="3"/>
      <c r="V220" s="3"/>
      <c r="W220" s="3"/>
      <c r="X220" s="3" t="s">
        <v>14</v>
      </c>
      <c r="Y220" s="3"/>
      <c r="Z220" s="3"/>
      <c r="AA220" s="3"/>
      <c r="AB220" s="3"/>
      <c r="AC220" s="3"/>
      <c r="AD220" s="3"/>
      <c r="AE220" s="3" t="s">
        <v>14</v>
      </c>
      <c r="AF220" s="3"/>
      <c r="AG220" s="3"/>
      <c r="AH220" s="3"/>
      <c r="AI220" s="3"/>
      <c r="AJ220" s="3"/>
      <c r="AK220" s="3"/>
      <c r="AL220" s="3" t="s">
        <v>14</v>
      </c>
      <c r="AM220" s="3"/>
      <c r="AN220" s="3"/>
      <c r="AO220" s="3"/>
      <c r="AP220" s="3"/>
      <c r="AQ220" s="3"/>
      <c r="AR220" s="3"/>
      <c r="AS220" s="3" t="s">
        <v>14</v>
      </c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5"/>
    </row>
    <row r="221" spans="2:58" x14ac:dyDescent="0.25">
      <c r="B221" s="2"/>
      <c r="C221" s="3"/>
      <c r="D221" s="3"/>
      <c r="E221" s="3"/>
      <c r="F221" s="3"/>
      <c r="G221" s="3"/>
      <c r="H221" s="3"/>
      <c r="I221" s="42"/>
      <c r="J221" s="42"/>
      <c r="K221" s="3"/>
      <c r="L221" s="3"/>
      <c r="M221" s="3"/>
      <c r="N221" s="3"/>
      <c r="O221" s="3"/>
      <c r="P221" s="42"/>
      <c r="Q221" s="42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5"/>
    </row>
    <row r="222" spans="2:58" x14ac:dyDescent="0.25">
      <c r="B222" s="2"/>
      <c r="C222" s="3"/>
      <c r="D222" s="3"/>
      <c r="E222" s="50">
        <f>H187*H192-L229</f>
        <v>4.4728332542149873</v>
      </c>
      <c r="F222" s="50"/>
      <c r="G222" s="3"/>
      <c r="H222" s="50">
        <f>+H213</f>
        <v>0.50155933000286002</v>
      </c>
      <c r="I222" s="50"/>
      <c r="J222" s="42"/>
      <c r="K222" s="3"/>
      <c r="L222" s="50">
        <f>O187*O192-S229</f>
        <v>10.09039818270929</v>
      </c>
      <c r="M222" s="50"/>
      <c r="N222" s="3"/>
      <c r="O222" s="3"/>
      <c r="P222" s="50">
        <f>+O213</f>
        <v>6.6906535868144372</v>
      </c>
      <c r="Q222" s="50"/>
      <c r="R222" s="3"/>
      <c r="S222" s="50">
        <f>V187*V192-Z229</f>
        <v>10.731031797003878</v>
      </c>
      <c r="T222" s="50"/>
      <c r="U222" s="3"/>
      <c r="V222" s="3"/>
      <c r="W222" s="50">
        <f>+V213</f>
        <v>4.7670008655431495</v>
      </c>
      <c r="X222" s="50"/>
      <c r="Y222" s="3"/>
      <c r="Z222" s="50">
        <f>AC187*AC192-AG229</f>
        <v>11.925648584218937</v>
      </c>
      <c r="AA222" s="50"/>
      <c r="AB222" s="3"/>
      <c r="AC222" s="3"/>
      <c r="AD222" s="50">
        <f>+AC213</f>
        <v>5.5048149527284451</v>
      </c>
      <c r="AE222" s="50"/>
      <c r="AF222" s="3"/>
      <c r="AG222" s="50">
        <f>AJ187*AJ192-AN229</f>
        <v>6.625041974858874</v>
      </c>
      <c r="AH222" s="50"/>
      <c r="AI222" s="3"/>
      <c r="AJ222" s="3"/>
      <c r="AK222" s="50">
        <f>+AJ213</f>
        <v>0.10263943735019243</v>
      </c>
      <c r="AL222" s="50"/>
      <c r="AM222" s="3"/>
      <c r="AN222" s="50">
        <f>AQ187*AQ192-AU229</f>
        <v>8.8616233668150883</v>
      </c>
      <c r="AO222" s="50"/>
      <c r="AP222" s="3"/>
      <c r="AQ222" s="3"/>
      <c r="AR222" s="50">
        <f>+AQ213</f>
        <v>5.6073534671453711</v>
      </c>
      <c r="AS222" s="50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5"/>
    </row>
    <row r="223" spans="2:58" x14ac:dyDescent="0.25">
      <c r="B223" s="2"/>
      <c r="C223" s="3"/>
      <c r="D223" s="3"/>
      <c r="E223" s="3"/>
      <c r="F223" s="3"/>
      <c r="G223" s="3"/>
      <c r="H223" s="3"/>
      <c r="I223" s="42"/>
      <c r="J223" s="42"/>
      <c r="K223" s="3"/>
      <c r="L223" s="3"/>
      <c r="M223" s="3"/>
      <c r="N223" s="3"/>
      <c r="O223" s="3"/>
      <c r="P223" s="42"/>
      <c r="Q223" s="42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50">
        <f>+AV187*AV192</f>
        <v>4.5</v>
      </c>
      <c r="AV223" s="50"/>
      <c r="AW223" s="3"/>
      <c r="AX223" s="3"/>
      <c r="AY223" s="3"/>
      <c r="AZ223" s="3"/>
      <c r="BA223" s="3"/>
      <c r="BB223" s="3"/>
      <c r="BC223" s="3"/>
      <c r="BD223" s="3"/>
      <c r="BE223" s="3"/>
      <c r="BF223" s="5"/>
    </row>
    <row r="224" spans="2:58" x14ac:dyDescent="0.25">
      <c r="B224" s="2"/>
      <c r="C224" s="3"/>
      <c r="D224" s="3"/>
      <c r="E224" s="3"/>
      <c r="F224" s="42" t="s">
        <v>14</v>
      </c>
      <c r="G224" s="3"/>
      <c r="H224" s="3"/>
      <c r="I224" s="42"/>
      <c r="J224" s="42"/>
      <c r="K224" s="3"/>
      <c r="L224" s="3"/>
      <c r="M224" s="42" t="s">
        <v>14</v>
      </c>
      <c r="N224" s="3"/>
      <c r="O224" s="3"/>
      <c r="P224" s="42"/>
      <c r="Q224" s="42"/>
      <c r="R224" s="3"/>
      <c r="S224" s="3"/>
      <c r="T224" s="42" t="s">
        <v>14</v>
      </c>
      <c r="U224" s="3"/>
      <c r="V224" s="3"/>
      <c r="W224" s="3"/>
      <c r="X224" s="3"/>
      <c r="Y224" s="3"/>
      <c r="Z224" s="3"/>
      <c r="AA224" s="42" t="s">
        <v>14</v>
      </c>
      <c r="AB224" s="3"/>
      <c r="AC224" s="3"/>
      <c r="AD224" s="3"/>
      <c r="AE224" s="3"/>
      <c r="AF224" s="3"/>
      <c r="AG224" s="3"/>
      <c r="AH224" s="42" t="s">
        <v>14</v>
      </c>
      <c r="AI224" s="3"/>
      <c r="AJ224" s="3"/>
      <c r="AK224" s="3"/>
      <c r="AL224" s="3"/>
      <c r="AM224" s="3"/>
      <c r="AN224" s="3"/>
      <c r="AO224" s="42" t="s">
        <v>14</v>
      </c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5"/>
    </row>
    <row r="225" spans="2:58" ht="12" thickBot="1" x14ac:dyDescent="0.3">
      <c r="B225" s="2"/>
      <c r="C225" s="3"/>
      <c r="D225" s="14"/>
      <c r="E225" s="14"/>
      <c r="F225" s="14"/>
      <c r="G225" s="14"/>
      <c r="H225" s="14"/>
      <c r="I225" s="43"/>
      <c r="J225" s="43"/>
      <c r="K225" s="14"/>
      <c r="L225" s="14"/>
      <c r="M225" s="14"/>
      <c r="N225" s="14"/>
      <c r="O225" s="14"/>
      <c r="P225" s="43"/>
      <c r="Q225" s="43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3"/>
      <c r="AY225" s="3"/>
      <c r="AZ225" s="3"/>
      <c r="BA225" s="3"/>
      <c r="BB225" s="3"/>
      <c r="BC225" s="3"/>
      <c r="BD225" s="3"/>
      <c r="BE225" s="3"/>
      <c r="BF225" s="5"/>
    </row>
    <row r="226" spans="2:58" x14ac:dyDescent="0.25">
      <c r="B226" s="2"/>
      <c r="C226" s="3"/>
      <c r="D226" s="3"/>
      <c r="E226" s="3"/>
      <c r="F226" s="3"/>
      <c r="G226" s="3"/>
      <c r="H226" s="3"/>
      <c r="I226" s="42"/>
      <c r="J226" s="42"/>
      <c r="K226" s="3"/>
      <c r="L226" s="3"/>
      <c r="M226" s="3"/>
      <c r="N226" s="3"/>
      <c r="O226" s="3"/>
      <c r="P226" s="42"/>
      <c r="Q226" s="42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 t="s">
        <v>12</v>
      </c>
      <c r="AZ226" s="3"/>
      <c r="BA226" s="3"/>
      <c r="BB226" s="3"/>
      <c r="BC226" s="3"/>
      <c r="BD226" s="3"/>
      <c r="BE226" s="3"/>
      <c r="BF226" s="5"/>
    </row>
    <row r="227" spans="2:58" x14ac:dyDescent="0.25">
      <c r="B227" s="2"/>
      <c r="C227" s="3"/>
      <c r="D227" s="3"/>
      <c r="E227" s="3"/>
      <c r="F227" s="3"/>
      <c r="G227" s="3"/>
      <c r="H227" s="3"/>
      <c r="I227" s="3"/>
      <c r="J227" s="42"/>
      <c r="K227" s="3"/>
      <c r="L227" s="3" t="s">
        <v>15</v>
      </c>
      <c r="M227" s="3"/>
      <c r="N227" s="3"/>
      <c r="O227" s="3"/>
      <c r="P227" s="42"/>
      <c r="Q227" s="42"/>
      <c r="R227" s="3"/>
      <c r="S227" s="3" t="s">
        <v>15</v>
      </c>
      <c r="T227" s="3"/>
      <c r="U227" s="3"/>
      <c r="V227" s="3"/>
      <c r="W227" s="3"/>
      <c r="X227" s="3"/>
      <c r="Y227" s="3"/>
      <c r="Z227" s="3" t="s">
        <v>15</v>
      </c>
      <c r="AA227" s="3"/>
      <c r="AB227" s="3"/>
      <c r="AC227" s="3"/>
      <c r="AD227" s="3"/>
      <c r="AE227" s="3"/>
      <c r="AF227" s="3"/>
      <c r="AG227" s="3" t="s">
        <v>15</v>
      </c>
      <c r="AH227" s="3"/>
      <c r="AI227" s="3"/>
      <c r="AJ227" s="3"/>
      <c r="AK227" s="3"/>
      <c r="AL227" s="3"/>
      <c r="AM227" s="3"/>
      <c r="AN227" s="3" t="s">
        <v>15</v>
      </c>
      <c r="AO227" s="3"/>
      <c r="AP227" s="3"/>
      <c r="AQ227" s="3"/>
      <c r="AR227" s="3"/>
      <c r="AS227" s="3"/>
      <c r="AT227" s="3"/>
      <c r="AU227" s="3" t="s">
        <v>15</v>
      </c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5"/>
    </row>
    <row r="228" spans="2:58" x14ac:dyDescent="0.25">
      <c r="B228" s="2"/>
      <c r="C228" s="3"/>
      <c r="D228" s="3"/>
      <c r="E228" s="50">
        <f>+D187*D192</f>
        <v>6</v>
      </c>
      <c r="F228" s="50"/>
      <c r="G228" s="3"/>
      <c r="H228" s="3"/>
      <c r="I228" s="3"/>
      <c r="J228" s="42"/>
      <c r="K228" s="3"/>
      <c r="L228" s="3"/>
      <c r="M228" s="3"/>
      <c r="N228" s="3"/>
      <c r="O228" s="3"/>
      <c r="P228" s="42"/>
      <c r="Q228" s="42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5"/>
    </row>
    <row r="229" spans="2:58" x14ac:dyDescent="0.25">
      <c r="B229" s="2"/>
      <c r="C229" s="3"/>
      <c r="D229" s="3"/>
      <c r="E229" s="3"/>
      <c r="F229" s="3"/>
      <c r="G229" s="3"/>
      <c r="H229" s="3"/>
      <c r="I229" s="42"/>
      <c r="J229" s="42"/>
      <c r="K229" s="3"/>
      <c r="L229" s="50">
        <f>(0.5*H187*H192^2+(-K213)-F213)/H192</f>
        <v>4.5271667457850127</v>
      </c>
      <c r="M229" s="50"/>
      <c r="N229" s="3"/>
      <c r="O229" s="3"/>
      <c r="P229" s="42"/>
      <c r="Q229" s="42"/>
      <c r="R229" s="3"/>
      <c r="S229" s="50">
        <f>(0.5*O187*O192^2+(-R213)-M213)/O192</f>
        <v>12.859601817290709</v>
      </c>
      <c r="T229" s="50"/>
      <c r="U229" s="3"/>
      <c r="V229" s="3"/>
      <c r="W229" s="3"/>
      <c r="X229" s="3"/>
      <c r="Y229" s="3"/>
      <c r="Z229" s="50">
        <f>(0.5*V187*V192^2+(-Y213)-T213)/V192</f>
        <v>10.268968202996122</v>
      </c>
      <c r="AA229" s="50"/>
      <c r="AB229" s="3"/>
      <c r="AC229" s="3"/>
      <c r="AD229" s="3"/>
      <c r="AE229" s="3"/>
      <c r="AF229" s="3"/>
      <c r="AG229" s="50">
        <f>(0.5*AC187*AC192^2+(-AF213)-AA213)/AC192</f>
        <v>9.8993514157810623</v>
      </c>
      <c r="AH229" s="50"/>
      <c r="AI229" s="3"/>
      <c r="AJ229" s="3"/>
      <c r="AK229" s="3"/>
      <c r="AL229" s="3"/>
      <c r="AM229" s="3"/>
      <c r="AN229" s="50">
        <f>(0.5*AJ187*AJ192^2+(-AM213)-AH213)/AJ192</f>
        <v>8.1349580251411258</v>
      </c>
      <c r="AO229" s="50"/>
      <c r="AP229" s="3"/>
      <c r="AQ229" s="3"/>
      <c r="AR229" s="3"/>
      <c r="AS229" s="3"/>
      <c r="AT229" s="3"/>
      <c r="AU229" s="50">
        <f>(0.5*AQ187*AQ192^2+(-AT213)-AO213)/AQ192</f>
        <v>7.1553766331849111</v>
      </c>
      <c r="AV229" s="50"/>
      <c r="AW229" s="3"/>
      <c r="AX229" s="3"/>
      <c r="AY229" s="3"/>
      <c r="AZ229" s="3"/>
      <c r="BA229" s="3"/>
      <c r="BB229" s="3"/>
      <c r="BC229" s="3"/>
      <c r="BD229" s="3"/>
      <c r="BE229" s="3"/>
      <c r="BF229" s="5"/>
    </row>
    <row r="230" spans="2:58" x14ac:dyDescent="0.25">
      <c r="B230" s="2"/>
      <c r="C230" s="3"/>
      <c r="D230" s="3"/>
      <c r="E230" s="3"/>
      <c r="F230" s="3"/>
      <c r="G230" s="50">
        <f>+I214</f>
        <v>2.2364166271074937</v>
      </c>
      <c r="H230" s="50"/>
      <c r="I230" s="17"/>
      <c r="J230" s="42"/>
      <c r="K230" s="3"/>
      <c r="L230" s="3"/>
      <c r="M230" s="3"/>
      <c r="N230" s="50">
        <f>+P214</f>
        <v>2.2423107072687309</v>
      </c>
      <c r="O230" s="50"/>
      <c r="P230" s="17"/>
      <c r="Q230" s="42"/>
      <c r="R230" s="3"/>
      <c r="S230" s="3"/>
      <c r="T230" s="3"/>
      <c r="U230" s="50">
        <f>+W214</f>
        <v>3.0660090848582504</v>
      </c>
      <c r="V230" s="50"/>
      <c r="W230" s="17"/>
      <c r="X230" s="3"/>
      <c r="Y230" s="3"/>
      <c r="Z230" s="3"/>
      <c r="AA230" s="3"/>
      <c r="AB230" s="50">
        <f>+AD214</f>
        <v>2.6501441298264306</v>
      </c>
      <c r="AC230" s="50"/>
      <c r="AD230" s="17"/>
      <c r="AE230" s="3"/>
      <c r="AF230" s="3"/>
      <c r="AG230" s="3"/>
      <c r="AH230" s="3"/>
      <c r="AI230" s="50">
        <f>+AK214</f>
        <v>1.6562604937147185</v>
      </c>
      <c r="AJ230" s="50"/>
      <c r="AK230" s="17"/>
      <c r="AL230" s="3"/>
      <c r="AM230" s="3"/>
      <c r="AN230" s="3"/>
      <c r="AO230" s="3"/>
      <c r="AP230" s="50">
        <f>+AR214</f>
        <v>3.1093415322158209</v>
      </c>
      <c r="AQ230" s="50"/>
      <c r="AR230" s="17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5"/>
    </row>
    <row r="231" spans="2:58" ht="12" thickBot="1" x14ac:dyDescent="0.3">
      <c r="B231" s="22"/>
      <c r="C231" s="14"/>
      <c r="D231" s="14"/>
      <c r="E231" s="14"/>
      <c r="F231" s="14"/>
      <c r="G231" s="14"/>
      <c r="H231" s="14"/>
      <c r="I231" s="43"/>
      <c r="J231" s="43"/>
      <c r="K231" s="14"/>
      <c r="L231" s="14"/>
      <c r="M231" s="14"/>
      <c r="N231" s="14"/>
      <c r="O231" s="14"/>
      <c r="P231" s="43"/>
      <c r="Q231" s="43"/>
      <c r="R231" s="14"/>
      <c r="S231" s="14"/>
      <c r="T231" s="14"/>
      <c r="U231" s="14"/>
      <c r="V231" s="14"/>
      <c r="W231" s="43"/>
      <c r="X231" s="14"/>
      <c r="Y231" s="14"/>
      <c r="Z231" s="14"/>
      <c r="AA231" s="14"/>
      <c r="AB231" s="14"/>
      <c r="AC231" s="14"/>
      <c r="AD231" s="43"/>
      <c r="AE231" s="14"/>
      <c r="AF231" s="14"/>
      <c r="AG231" s="14"/>
      <c r="AH231" s="14"/>
      <c r="AI231" s="14"/>
      <c r="AJ231" s="14"/>
      <c r="AK231" s="43"/>
      <c r="AL231" s="14"/>
      <c r="AM231" s="14"/>
      <c r="AN231" s="14"/>
      <c r="AO231" s="14"/>
      <c r="AP231" s="14"/>
      <c r="AQ231" s="14"/>
      <c r="AR231" s="43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23"/>
    </row>
  </sheetData>
  <sheetProtection algorithmName="SHA-512" hashValue="1tFPwCcQmH9syiKaD2ygLtrXLuIVTfpL5uDYbw3BpLSvKgjaRKQ4VfrfKolkdnCz5aNeH/Em/7K8ryN0RZxgDQ==" saltValue="v0ppLYqvwjODGQZztfv3OA==" spinCount="100000" sheet="1" objects="1" scenarios="1"/>
  <mergeCells count="806">
    <mergeCell ref="AU217:AV217"/>
    <mergeCell ref="E217:F217"/>
    <mergeCell ref="E228:F228"/>
    <mergeCell ref="AU223:AV223"/>
    <mergeCell ref="B185:BF185"/>
    <mergeCell ref="AV198:AW198"/>
    <mergeCell ref="D198:E198"/>
    <mergeCell ref="D200:E200"/>
    <mergeCell ref="AV200:AW200"/>
    <mergeCell ref="AO201:AP201"/>
    <mergeCell ref="K201:L201"/>
    <mergeCell ref="D212:E212"/>
    <mergeCell ref="D213:E213"/>
    <mergeCell ref="AV212:AW212"/>
    <mergeCell ref="AV213:AW213"/>
    <mergeCell ref="H192:I192"/>
    <mergeCell ref="O192:P192"/>
    <mergeCell ref="V192:W192"/>
    <mergeCell ref="AC192:AD192"/>
    <mergeCell ref="AQ192:AR192"/>
    <mergeCell ref="F198:G198"/>
    <mergeCell ref="K198:L198"/>
    <mergeCell ref="M198:N198"/>
    <mergeCell ref="R198:S198"/>
    <mergeCell ref="AN169:AO169"/>
    <mergeCell ref="AN175:AO175"/>
    <mergeCell ref="E180:F180"/>
    <mergeCell ref="B137:AY137"/>
    <mergeCell ref="D187:E187"/>
    <mergeCell ref="AV187:AW187"/>
    <mergeCell ref="D192:E192"/>
    <mergeCell ref="AV192:AW192"/>
    <mergeCell ref="D152:E152"/>
    <mergeCell ref="D144:E144"/>
    <mergeCell ref="AO144:AP144"/>
    <mergeCell ref="AO152:AP152"/>
    <mergeCell ref="AH153:AI153"/>
    <mergeCell ref="K153:L153"/>
    <mergeCell ref="D164:E164"/>
    <mergeCell ref="D165:E165"/>
    <mergeCell ref="AO164:AP164"/>
    <mergeCell ref="AO165:AP165"/>
    <mergeCell ref="AM165:AN165"/>
    <mergeCell ref="AF164:AG164"/>
    <mergeCell ref="AH164:AI164"/>
    <mergeCell ref="AJ164:AL164"/>
    <mergeCell ref="AF165:AG165"/>
    <mergeCell ref="AH165:AI165"/>
    <mergeCell ref="AG121:AH121"/>
    <mergeCell ref="AG127:AH127"/>
    <mergeCell ref="E132:F132"/>
    <mergeCell ref="B89:AR89"/>
    <mergeCell ref="D139:E139"/>
    <mergeCell ref="AO139:AP139"/>
    <mergeCell ref="D150:E150"/>
    <mergeCell ref="AO150:AP150"/>
    <mergeCell ref="T20:U20"/>
    <mergeCell ref="T21:U21"/>
    <mergeCell ref="D20:E20"/>
    <mergeCell ref="D21:E21"/>
    <mergeCell ref="S31:T31"/>
    <mergeCell ref="E36:F36"/>
    <mergeCell ref="E25:F25"/>
    <mergeCell ref="S25:T25"/>
    <mergeCell ref="AM150:AN150"/>
    <mergeCell ref="I70:J70"/>
    <mergeCell ref="P70:Q70"/>
    <mergeCell ref="W70:X70"/>
    <mergeCell ref="R68:S68"/>
    <mergeCell ref="Y69:Z69"/>
    <mergeCell ref="V69:X69"/>
    <mergeCell ref="F68:G68"/>
    <mergeCell ref="B2:AD2"/>
    <mergeCell ref="D9:E9"/>
    <mergeCell ref="T9:U9"/>
    <mergeCell ref="D4:E4"/>
    <mergeCell ref="T4:U4"/>
    <mergeCell ref="D15:E15"/>
    <mergeCell ref="T15:U15"/>
    <mergeCell ref="D17:E17"/>
    <mergeCell ref="T17:U17"/>
    <mergeCell ref="O9:P9"/>
    <mergeCell ref="F15:G15"/>
    <mergeCell ref="K15:L15"/>
    <mergeCell ref="M15:N15"/>
    <mergeCell ref="R15:S15"/>
    <mergeCell ref="F17:G17"/>
    <mergeCell ref="K17:L17"/>
    <mergeCell ref="M17:N17"/>
    <mergeCell ref="R17:S17"/>
    <mergeCell ref="K18:L18"/>
    <mergeCell ref="M18:N18"/>
    <mergeCell ref="H4:I4"/>
    <mergeCell ref="O4:P4"/>
    <mergeCell ref="H7:I7"/>
    <mergeCell ref="O7:P7"/>
    <mergeCell ref="H9:I9"/>
    <mergeCell ref="AN219:AO219"/>
    <mergeCell ref="L123:M123"/>
    <mergeCell ref="S123:T123"/>
    <mergeCell ref="Z123:AA123"/>
    <mergeCell ref="L171:M171"/>
    <mergeCell ref="S171:T171"/>
    <mergeCell ref="Z171:AA171"/>
    <mergeCell ref="AG171:AH171"/>
    <mergeCell ref="L219:M219"/>
    <mergeCell ref="S219:T219"/>
    <mergeCell ref="Z219:AA219"/>
    <mergeCell ref="AG219:AH219"/>
    <mergeCell ref="AK166:AL166"/>
    <mergeCell ref="AC164:AE164"/>
    <mergeCell ref="AM164:AN164"/>
    <mergeCell ref="AA165:AB165"/>
    <mergeCell ref="AC165:AE165"/>
    <mergeCell ref="AJ165:AL165"/>
    <mergeCell ref="I166:J166"/>
    <mergeCell ref="P166:Q166"/>
    <mergeCell ref="W166:X166"/>
    <mergeCell ref="AD166:AE166"/>
    <mergeCell ref="AJ139:AK139"/>
    <mergeCell ref="AJ142:AK142"/>
    <mergeCell ref="AJ144:AK144"/>
    <mergeCell ref="AF150:AG150"/>
    <mergeCell ref="AH150:AI150"/>
    <mergeCell ref="AF152:AG152"/>
    <mergeCell ref="AH152:AI152"/>
    <mergeCell ref="AF154:AG154"/>
    <mergeCell ref="AH154:AI154"/>
    <mergeCell ref="AF155:AG155"/>
    <mergeCell ref="AH155:AI155"/>
    <mergeCell ref="AA155:AB155"/>
    <mergeCell ref="AF156:AG156"/>
    <mergeCell ref="AH156:AI156"/>
    <mergeCell ref="AF157:AG157"/>
    <mergeCell ref="AH157:AI157"/>
    <mergeCell ref="AA157:AB157"/>
    <mergeCell ref="AF158:AG158"/>
    <mergeCell ref="AH158:AI158"/>
    <mergeCell ref="AA164:AB164"/>
    <mergeCell ref="V164:X164"/>
    <mergeCell ref="Y164:Z164"/>
    <mergeCell ref="F165:G165"/>
    <mergeCell ref="H165:J165"/>
    <mergeCell ref="K165:L165"/>
    <mergeCell ref="M165:N165"/>
    <mergeCell ref="O165:Q165"/>
    <mergeCell ref="R165:S165"/>
    <mergeCell ref="T165:U165"/>
    <mergeCell ref="V165:X165"/>
    <mergeCell ref="Y165:Z165"/>
    <mergeCell ref="R163:S163"/>
    <mergeCell ref="T163:U163"/>
    <mergeCell ref="F164:G164"/>
    <mergeCell ref="H164:J164"/>
    <mergeCell ref="K164:L164"/>
    <mergeCell ref="M164:N164"/>
    <mergeCell ref="O164:Q164"/>
    <mergeCell ref="R164:S164"/>
    <mergeCell ref="T164:U164"/>
    <mergeCell ref="AA161:AB161"/>
    <mergeCell ref="AF160:AG160"/>
    <mergeCell ref="AH160:AI160"/>
    <mergeCell ref="AF161:AG161"/>
    <mergeCell ref="AH161:AI161"/>
    <mergeCell ref="F162:G162"/>
    <mergeCell ref="K162:L162"/>
    <mergeCell ref="M162:N162"/>
    <mergeCell ref="R162:S162"/>
    <mergeCell ref="T162:U162"/>
    <mergeCell ref="Y162:Z162"/>
    <mergeCell ref="AA162:AB162"/>
    <mergeCell ref="AA158:AB158"/>
    <mergeCell ref="F159:G159"/>
    <mergeCell ref="K159:L159"/>
    <mergeCell ref="M159:N159"/>
    <mergeCell ref="R159:S159"/>
    <mergeCell ref="T159:U159"/>
    <mergeCell ref="Y159:Z159"/>
    <mergeCell ref="AM163:AN163"/>
    <mergeCell ref="AF162:AG162"/>
    <mergeCell ref="AH162:AI162"/>
    <mergeCell ref="AF163:AG163"/>
    <mergeCell ref="AH163:AI163"/>
    <mergeCell ref="F160:G160"/>
    <mergeCell ref="K160:L160"/>
    <mergeCell ref="M160:N160"/>
    <mergeCell ref="R160:S160"/>
    <mergeCell ref="T160:U160"/>
    <mergeCell ref="Y160:Z160"/>
    <mergeCell ref="AA160:AB160"/>
    <mergeCell ref="M161:N161"/>
    <mergeCell ref="R161:S161"/>
    <mergeCell ref="T161:U161"/>
    <mergeCell ref="Y161:Z161"/>
    <mergeCell ref="AM161:AN161"/>
    <mergeCell ref="AF159:AG159"/>
    <mergeCell ref="AM159:AN159"/>
    <mergeCell ref="AH159:AI159"/>
    <mergeCell ref="AA159:AB159"/>
    <mergeCell ref="F156:G156"/>
    <mergeCell ref="K156:L156"/>
    <mergeCell ref="M156:N156"/>
    <mergeCell ref="R156:S156"/>
    <mergeCell ref="T156:U156"/>
    <mergeCell ref="Y156:Z156"/>
    <mergeCell ref="AA156:AB156"/>
    <mergeCell ref="F157:G157"/>
    <mergeCell ref="K157:L157"/>
    <mergeCell ref="M157:N157"/>
    <mergeCell ref="R157:S157"/>
    <mergeCell ref="T157:U157"/>
    <mergeCell ref="Y157:Z157"/>
    <mergeCell ref="AM157:AN157"/>
    <mergeCell ref="F158:G158"/>
    <mergeCell ref="K158:L158"/>
    <mergeCell ref="M158:N158"/>
    <mergeCell ref="R158:S158"/>
    <mergeCell ref="T158:U158"/>
    <mergeCell ref="Y158:Z158"/>
    <mergeCell ref="K154:L154"/>
    <mergeCell ref="M154:N154"/>
    <mergeCell ref="R154:S154"/>
    <mergeCell ref="T154:U154"/>
    <mergeCell ref="Y154:Z154"/>
    <mergeCell ref="AA154:AB154"/>
    <mergeCell ref="AM155:AN155"/>
    <mergeCell ref="F155:G155"/>
    <mergeCell ref="K155:L155"/>
    <mergeCell ref="M155:N155"/>
    <mergeCell ref="R155:S155"/>
    <mergeCell ref="T155:U155"/>
    <mergeCell ref="Y155:Z155"/>
    <mergeCell ref="Y152:Z152"/>
    <mergeCell ref="AA152:AB152"/>
    <mergeCell ref="AM152:AN152"/>
    <mergeCell ref="AC139:AD139"/>
    <mergeCell ref="H142:I142"/>
    <mergeCell ref="O142:P142"/>
    <mergeCell ref="V142:W142"/>
    <mergeCell ref="AC142:AD142"/>
    <mergeCell ref="H144:I144"/>
    <mergeCell ref="O144:P144"/>
    <mergeCell ref="V144:W144"/>
    <mergeCell ref="AC144:AD144"/>
    <mergeCell ref="F152:G152"/>
    <mergeCell ref="K152:L152"/>
    <mergeCell ref="M152:N152"/>
    <mergeCell ref="R152:S152"/>
    <mergeCell ref="T152:U152"/>
    <mergeCell ref="H91:I91"/>
    <mergeCell ref="O91:P91"/>
    <mergeCell ref="F104:G104"/>
    <mergeCell ref="K104:L104"/>
    <mergeCell ref="M104:N104"/>
    <mergeCell ref="R104:S104"/>
    <mergeCell ref="T104:U104"/>
    <mergeCell ref="R107:S107"/>
    <mergeCell ref="T107:U107"/>
    <mergeCell ref="T111:U111"/>
    <mergeCell ref="L120:M120"/>
    <mergeCell ref="R63:S63"/>
    <mergeCell ref="Y63:Z63"/>
    <mergeCell ref="F69:G69"/>
    <mergeCell ref="K69:L69"/>
    <mergeCell ref="M69:N69"/>
    <mergeCell ref="R69:S69"/>
    <mergeCell ref="T69:U69"/>
    <mergeCell ref="H69:J69"/>
    <mergeCell ref="O69:Q69"/>
    <mergeCell ref="T68:U68"/>
    <mergeCell ref="Y68:Z68"/>
    <mergeCell ref="R67:S67"/>
    <mergeCell ref="T67:U67"/>
    <mergeCell ref="Y67:Z67"/>
    <mergeCell ref="F64:G64"/>
    <mergeCell ref="K64:L64"/>
    <mergeCell ref="M64:N64"/>
    <mergeCell ref="M65:N65"/>
    <mergeCell ref="R65:S65"/>
    <mergeCell ref="T65:U65"/>
    <mergeCell ref="R64:S64"/>
    <mergeCell ref="Y65:Z65"/>
    <mergeCell ref="F66:G66"/>
    <mergeCell ref="K66:L66"/>
    <mergeCell ref="M66:N66"/>
    <mergeCell ref="R66:S66"/>
    <mergeCell ref="H68:J68"/>
    <mergeCell ref="K68:L68"/>
    <mergeCell ref="O68:Q68"/>
    <mergeCell ref="M68:N68"/>
    <mergeCell ref="O94:P94"/>
    <mergeCell ref="V94:W94"/>
    <mergeCell ref="AC91:AD91"/>
    <mergeCell ref="AC94:AD94"/>
    <mergeCell ref="H46:I46"/>
    <mergeCell ref="O46:P46"/>
    <mergeCell ref="V46:W46"/>
    <mergeCell ref="H48:I48"/>
    <mergeCell ref="O48:P48"/>
    <mergeCell ref="V48:W48"/>
    <mergeCell ref="K54:L54"/>
    <mergeCell ref="M54:N54"/>
    <mergeCell ref="R54:S54"/>
    <mergeCell ref="T54:U54"/>
    <mergeCell ref="T56:U56"/>
    <mergeCell ref="Y59:Z59"/>
    <mergeCell ref="Y56:Z56"/>
    <mergeCell ref="T58:U58"/>
    <mergeCell ref="Y58:Z58"/>
    <mergeCell ref="K58:L58"/>
    <mergeCell ref="T63:U63"/>
    <mergeCell ref="Y61:Z61"/>
    <mergeCell ref="R62:S62"/>
    <mergeCell ref="V68:X68"/>
    <mergeCell ref="AF104:AG104"/>
    <mergeCell ref="H96:I96"/>
    <mergeCell ref="O96:P96"/>
    <mergeCell ref="V96:W96"/>
    <mergeCell ref="F102:G102"/>
    <mergeCell ref="K102:L102"/>
    <mergeCell ref="M102:N102"/>
    <mergeCell ref="R102:S102"/>
    <mergeCell ref="T102:U102"/>
    <mergeCell ref="AC96:AD96"/>
    <mergeCell ref="Y102:Z102"/>
    <mergeCell ref="AA102:AB102"/>
    <mergeCell ref="Y104:Z104"/>
    <mergeCell ref="AA104:AB104"/>
    <mergeCell ref="AF102:AG102"/>
    <mergeCell ref="AF107:AG107"/>
    <mergeCell ref="Y106:Z106"/>
    <mergeCell ref="AA106:AB106"/>
    <mergeCell ref="Y107:Z107"/>
    <mergeCell ref="F106:G106"/>
    <mergeCell ref="K106:L106"/>
    <mergeCell ref="M106:N106"/>
    <mergeCell ref="R106:S106"/>
    <mergeCell ref="T106:U106"/>
    <mergeCell ref="AF106:AG106"/>
    <mergeCell ref="F107:G107"/>
    <mergeCell ref="K107:L107"/>
    <mergeCell ref="M107:N107"/>
    <mergeCell ref="AF109:AG109"/>
    <mergeCell ref="Y108:Z108"/>
    <mergeCell ref="AA108:AB108"/>
    <mergeCell ref="Y109:Z109"/>
    <mergeCell ref="F108:G108"/>
    <mergeCell ref="K108:L108"/>
    <mergeCell ref="M108:N108"/>
    <mergeCell ref="R108:S108"/>
    <mergeCell ref="T108:U108"/>
    <mergeCell ref="AF108:AG108"/>
    <mergeCell ref="F109:G109"/>
    <mergeCell ref="T109:U109"/>
    <mergeCell ref="AF111:AG111"/>
    <mergeCell ref="Y110:Z110"/>
    <mergeCell ref="AA110:AB110"/>
    <mergeCell ref="Y111:Z111"/>
    <mergeCell ref="F110:G110"/>
    <mergeCell ref="K110:L110"/>
    <mergeCell ref="M110:N110"/>
    <mergeCell ref="R110:S110"/>
    <mergeCell ref="T110:U110"/>
    <mergeCell ref="AF110:AG110"/>
    <mergeCell ref="I22:J22"/>
    <mergeCell ref="P22:Q22"/>
    <mergeCell ref="Z85:AA85"/>
    <mergeCell ref="S78:T78"/>
    <mergeCell ref="K109:L109"/>
    <mergeCell ref="M109:N109"/>
    <mergeCell ref="R109:S109"/>
    <mergeCell ref="F19:G19"/>
    <mergeCell ref="K19:L19"/>
    <mergeCell ref="M19:N19"/>
    <mergeCell ref="R19:S19"/>
    <mergeCell ref="F21:G21"/>
    <mergeCell ref="H21:J21"/>
    <mergeCell ref="K21:L21"/>
    <mergeCell ref="M21:N21"/>
    <mergeCell ref="O21:Q21"/>
    <mergeCell ref="R21:S21"/>
    <mergeCell ref="F20:G20"/>
    <mergeCell ref="H20:J20"/>
    <mergeCell ref="K20:L20"/>
    <mergeCell ref="M20:N20"/>
    <mergeCell ref="O20:Q20"/>
    <mergeCell ref="R20:S20"/>
    <mergeCell ref="Z79:AA79"/>
    <mergeCell ref="H187:I187"/>
    <mergeCell ref="O187:P187"/>
    <mergeCell ref="V187:W187"/>
    <mergeCell ref="AC187:AD187"/>
    <mergeCell ref="AQ187:AR187"/>
    <mergeCell ref="H190:I190"/>
    <mergeCell ref="O190:P190"/>
    <mergeCell ref="V190:W190"/>
    <mergeCell ref="AC190:AD190"/>
    <mergeCell ref="AQ190:AR190"/>
    <mergeCell ref="AD118:AE118"/>
    <mergeCell ref="AF115:AG115"/>
    <mergeCell ref="F116:G116"/>
    <mergeCell ref="H116:J116"/>
    <mergeCell ref="K116:L116"/>
    <mergeCell ref="M116:N116"/>
    <mergeCell ref="O116:Q116"/>
    <mergeCell ref="R116:S116"/>
    <mergeCell ref="T116:U116"/>
    <mergeCell ref="V116:X116"/>
    <mergeCell ref="AF116:AG116"/>
    <mergeCell ref="Y116:Z116"/>
    <mergeCell ref="AA116:AB116"/>
    <mergeCell ref="AC116:AE116"/>
    <mergeCell ref="R117:S117"/>
    <mergeCell ref="T117:U117"/>
    <mergeCell ref="V117:X117"/>
    <mergeCell ref="AF117:AG117"/>
    <mergeCell ref="F117:G117"/>
    <mergeCell ref="AC117:AE117"/>
    <mergeCell ref="I118:J118"/>
    <mergeCell ref="P118:Q118"/>
    <mergeCell ref="W118:X118"/>
    <mergeCell ref="Y117:Z117"/>
    <mergeCell ref="AT198:AU198"/>
    <mergeCell ref="F200:G200"/>
    <mergeCell ref="K200:L200"/>
    <mergeCell ref="M200:N200"/>
    <mergeCell ref="R200:S200"/>
    <mergeCell ref="T200:U200"/>
    <mergeCell ref="Y200:Z200"/>
    <mergeCell ref="AA200:AB200"/>
    <mergeCell ref="AF200:AG200"/>
    <mergeCell ref="AO200:AP200"/>
    <mergeCell ref="AT200:AU200"/>
    <mergeCell ref="T198:U198"/>
    <mergeCell ref="M202:N202"/>
    <mergeCell ref="R202:S202"/>
    <mergeCell ref="T202:U202"/>
    <mergeCell ref="Y202:Z202"/>
    <mergeCell ref="AA202:AB202"/>
    <mergeCell ref="AF202:AG202"/>
    <mergeCell ref="AO202:AP202"/>
    <mergeCell ref="Y198:Z198"/>
    <mergeCell ref="AA198:AB198"/>
    <mergeCell ref="AF198:AG198"/>
    <mergeCell ref="AO198:AP198"/>
    <mergeCell ref="AM198:AN198"/>
    <mergeCell ref="AM200:AN200"/>
    <mergeCell ref="AM202:AN202"/>
    <mergeCell ref="AH202:AI202"/>
    <mergeCell ref="AT202:AU202"/>
    <mergeCell ref="F204:G204"/>
    <mergeCell ref="K204:L204"/>
    <mergeCell ref="M204:N204"/>
    <mergeCell ref="R204:S204"/>
    <mergeCell ref="T204:U204"/>
    <mergeCell ref="Y204:Z204"/>
    <mergeCell ref="AA204:AB204"/>
    <mergeCell ref="AF204:AG204"/>
    <mergeCell ref="AO204:AP204"/>
    <mergeCell ref="AH203:AI203"/>
    <mergeCell ref="AM203:AN203"/>
    <mergeCell ref="AM204:AN204"/>
    <mergeCell ref="F203:G203"/>
    <mergeCell ref="K203:L203"/>
    <mergeCell ref="M203:N203"/>
    <mergeCell ref="R203:S203"/>
    <mergeCell ref="T203:U203"/>
    <mergeCell ref="Y203:Z203"/>
    <mergeCell ref="AA203:AB203"/>
    <mergeCell ref="AF203:AG203"/>
    <mergeCell ref="AO203:AP203"/>
    <mergeCell ref="F202:G202"/>
    <mergeCell ref="K202:L202"/>
    <mergeCell ref="AT204:AU204"/>
    <mergeCell ref="F206:G206"/>
    <mergeCell ref="K206:L206"/>
    <mergeCell ref="M206:N206"/>
    <mergeCell ref="R206:S206"/>
    <mergeCell ref="T206:U206"/>
    <mergeCell ref="Y206:Z206"/>
    <mergeCell ref="AA206:AB206"/>
    <mergeCell ref="AF206:AG206"/>
    <mergeCell ref="AO206:AP206"/>
    <mergeCell ref="AH204:AI204"/>
    <mergeCell ref="AH205:AI205"/>
    <mergeCell ref="AM205:AN205"/>
    <mergeCell ref="AM206:AN206"/>
    <mergeCell ref="AT206:AU206"/>
    <mergeCell ref="AH206:AI206"/>
    <mergeCell ref="F205:G205"/>
    <mergeCell ref="K205:L205"/>
    <mergeCell ref="M205:N205"/>
    <mergeCell ref="R205:S205"/>
    <mergeCell ref="T205:U205"/>
    <mergeCell ref="Y205:Z205"/>
    <mergeCell ref="AA205:AB205"/>
    <mergeCell ref="AF205:AG205"/>
    <mergeCell ref="AT208:AU208"/>
    <mergeCell ref="AH208:AI208"/>
    <mergeCell ref="F207:G207"/>
    <mergeCell ref="K207:L207"/>
    <mergeCell ref="M207:N207"/>
    <mergeCell ref="R207:S207"/>
    <mergeCell ref="T207:U207"/>
    <mergeCell ref="Y207:Z207"/>
    <mergeCell ref="AA207:AB207"/>
    <mergeCell ref="AF207:AG207"/>
    <mergeCell ref="AO207:AP207"/>
    <mergeCell ref="AT210:AU210"/>
    <mergeCell ref="AH210:AI210"/>
    <mergeCell ref="F208:G208"/>
    <mergeCell ref="K208:L208"/>
    <mergeCell ref="M208:N208"/>
    <mergeCell ref="R208:S208"/>
    <mergeCell ref="T208:U208"/>
    <mergeCell ref="Y208:Z208"/>
    <mergeCell ref="AA208:AB208"/>
    <mergeCell ref="AF208:AG208"/>
    <mergeCell ref="AO208:AP208"/>
    <mergeCell ref="M209:N209"/>
    <mergeCell ref="R209:S209"/>
    <mergeCell ref="T209:U209"/>
    <mergeCell ref="Y209:Z209"/>
    <mergeCell ref="AA209:AB209"/>
    <mergeCell ref="AF209:AG209"/>
    <mergeCell ref="AO209:AP209"/>
    <mergeCell ref="F210:G210"/>
    <mergeCell ref="K210:L210"/>
    <mergeCell ref="M210:N210"/>
    <mergeCell ref="R210:S210"/>
    <mergeCell ref="T210:U210"/>
    <mergeCell ref="Y210:Z210"/>
    <mergeCell ref="AT211:AU211"/>
    <mergeCell ref="F212:G212"/>
    <mergeCell ref="H212:J212"/>
    <mergeCell ref="K212:L212"/>
    <mergeCell ref="M212:N212"/>
    <mergeCell ref="O212:Q212"/>
    <mergeCell ref="R212:S212"/>
    <mergeCell ref="T212:U212"/>
    <mergeCell ref="V212:X212"/>
    <mergeCell ref="Y212:Z212"/>
    <mergeCell ref="AA212:AB212"/>
    <mergeCell ref="AC212:AE212"/>
    <mergeCell ref="AF212:AG212"/>
    <mergeCell ref="AO212:AP212"/>
    <mergeCell ref="AQ212:AS212"/>
    <mergeCell ref="AT212:AU212"/>
    <mergeCell ref="AH211:AI211"/>
    <mergeCell ref="AH212:AI212"/>
    <mergeCell ref="AJ212:AL212"/>
    <mergeCell ref="AM212:AN212"/>
    <mergeCell ref="R211:S211"/>
    <mergeCell ref="T211:U211"/>
    <mergeCell ref="AF211:AG211"/>
    <mergeCell ref="AO211:AP211"/>
    <mergeCell ref="F213:G213"/>
    <mergeCell ref="H213:J213"/>
    <mergeCell ref="K213:L213"/>
    <mergeCell ref="M213:N213"/>
    <mergeCell ref="O213:Q213"/>
    <mergeCell ref="R213:S213"/>
    <mergeCell ref="T213:U213"/>
    <mergeCell ref="V213:X213"/>
    <mergeCell ref="Y213:Z213"/>
    <mergeCell ref="AT213:AU213"/>
    <mergeCell ref="I214:J214"/>
    <mergeCell ref="P214:Q214"/>
    <mergeCell ref="W214:X214"/>
    <mergeCell ref="AD214:AE214"/>
    <mergeCell ref="AR214:AS214"/>
    <mergeCell ref="AH213:AI213"/>
    <mergeCell ref="AJ213:AL213"/>
    <mergeCell ref="AM213:AN213"/>
    <mergeCell ref="AK214:AL214"/>
    <mergeCell ref="AA213:AB213"/>
    <mergeCell ref="AC213:AE213"/>
    <mergeCell ref="AF213:AG213"/>
    <mergeCell ref="AO213:AP213"/>
    <mergeCell ref="AQ213:AS213"/>
    <mergeCell ref="AA210:AB210"/>
    <mergeCell ref="AF210:AG210"/>
    <mergeCell ref="AO210:AP210"/>
    <mergeCell ref="AH209:AI209"/>
    <mergeCell ref="AM209:AN209"/>
    <mergeCell ref="AM210:AN210"/>
    <mergeCell ref="AH207:AI207"/>
    <mergeCell ref="AM207:AN207"/>
    <mergeCell ref="AM208:AN208"/>
    <mergeCell ref="AO205:AP205"/>
    <mergeCell ref="E30:F30"/>
    <mergeCell ref="L37:M37"/>
    <mergeCell ref="H30:I30"/>
    <mergeCell ref="L24:M24"/>
    <mergeCell ref="P30:Q30"/>
    <mergeCell ref="L30:M30"/>
    <mergeCell ref="S37:T37"/>
    <mergeCell ref="G38:H38"/>
    <mergeCell ref="N38:O38"/>
    <mergeCell ref="L27:M27"/>
    <mergeCell ref="L72:M72"/>
    <mergeCell ref="E78:F78"/>
    <mergeCell ref="H78:I78"/>
    <mergeCell ref="L78:M78"/>
    <mergeCell ref="P78:Q78"/>
    <mergeCell ref="L85:M85"/>
    <mergeCell ref="S85:T85"/>
    <mergeCell ref="G86:H86"/>
    <mergeCell ref="N86:O86"/>
    <mergeCell ref="S72:T72"/>
    <mergeCell ref="L75:M75"/>
    <mergeCell ref="S75:T75"/>
    <mergeCell ref="W78:X78"/>
    <mergeCell ref="S120:T120"/>
    <mergeCell ref="E126:F126"/>
    <mergeCell ref="H126:I126"/>
    <mergeCell ref="L126:M126"/>
    <mergeCell ref="P126:Q126"/>
    <mergeCell ref="S126:T126"/>
    <mergeCell ref="W126:X126"/>
    <mergeCell ref="F112:G112"/>
    <mergeCell ref="K112:L112"/>
    <mergeCell ref="M112:N112"/>
    <mergeCell ref="R112:S112"/>
    <mergeCell ref="M113:N113"/>
    <mergeCell ref="R113:S113"/>
    <mergeCell ref="F114:G114"/>
    <mergeCell ref="K114:L114"/>
    <mergeCell ref="M114:N114"/>
    <mergeCell ref="R114:S114"/>
    <mergeCell ref="T114:U114"/>
    <mergeCell ref="E121:F121"/>
    <mergeCell ref="T112:U112"/>
    <mergeCell ref="T113:U113"/>
    <mergeCell ref="H117:J117"/>
    <mergeCell ref="K117:L117"/>
    <mergeCell ref="M117:N117"/>
    <mergeCell ref="E174:F174"/>
    <mergeCell ref="H174:I174"/>
    <mergeCell ref="L174:M174"/>
    <mergeCell ref="P174:Q174"/>
    <mergeCell ref="S174:T174"/>
    <mergeCell ref="W174:X174"/>
    <mergeCell ref="Z174:AA174"/>
    <mergeCell ref="L133:M133"/>
    <mergeCell ref="S133:T133"/>
    <mergeCell ref="Z133:AA133"/>
    <mergeCell ref="G134:H134"/>
    <mergeCell ref="N134:O134"/>
    <mergeCell ref="U134:V134"/>
    <mergeCell ref="H139:I139"/>
    <mergeCell ref="O139:P139"/>
    <mergeCell ref="V139:W139"/>
    <mergeCell ref="F150:G150"/>
    <mergeCell ref="K150:L150"/>
    <mergeCell ref="M150:N150"/>
    <mergeCell ref="R150:S150"/>
    <mergeCell ref="T150:U150"/>
    <mergeCell ref="Y150:Z150"/>
    <mergeCell ref="AA150:AB150"/>
    <mergeCell ref="F154:G154"/>
    <mergeCell ref="E222:F222"/>
    <mergeCell ref="H222:I222"/>
    <mergeCell ref="L222:M222"/>
    <mergeCell ref="P222:Q222"/>
    <mergeCell ref="S222:T222"/>
    <mergeCell ref="W222:X222"/>
    <mergeCell ref="Z222:AA222"/>
    <mergeCell ref="AD222:AE222"/>
    <mergeCell ref="AG222:AH222"/>
    <mergeCell ref="G230:H230"/>
    <mergeCell ref="N230:O230"/>
    <mergeCell ref="U230:V230"/>
    <mergeCell ref="AB230:AC230"/>
    <mergeCell ref="AK174:AL174"/>
    <mergeCell ref="AG168:AH168"/>
    <mergeCell ref="AG174:AH174"/>
    <mergeCell ref="AN181:AO181"/>
    <mergeCell ref="L216:M216"/>
    <mergeCell ref="S216:T216"/>
    <mergeCell ref="Z216:AA216"/>
    <mergeCell ref="AG216:AH216"/>
    <mergeCell ref="AK222:AL222"/>
    <mergeCell ref="AD174:AE174"/>
    <mergeCell ref="L181:M181"/>
    <mergeCell ref="S181:T181"/>
    <mergeCell ref="Z181:AA181"/>
    <mergeCell ref="AG181:AH181"/>
    <mergeCell ref="G182:H182"/>
    <mergeCell ref="N182:O182"/>
    <mergeCell ref="U182:V182"/>
    <mergeCell ref="AB182:AC182"/>
    <mergeCell ref="L168:M168"/>
    <mergeCell ref="S168:T168"/>
    <mergeCell ref="AR222:AS222"/>
    <mergeCell ref="AN222:AO222"/>
    <mergeCell ref="AU229:AV229"/>
    <mergeCell ref="AN216:AO216"/>
    <mergeCell ref="AI230:AJ230"/>
    <mergeCell ref="AP230:AQ230"/>
    <mergeCell ref="AI182:AJ182"/>
    <mergeCell ref="U86:V86"/>
    <mergeCell ref="L229:M229"/>
    <mergeCell ref="S229:T229"/>
    <mergeCell ref="Z229:AA229"/>
    <mergeCell ref="AG229:AH229"/>
    <mergeCell ref="AN229:AO229"/>
    <mergeCell ref="Z168:AA168"/>
    <mergeCell ref="AD126:AE126"/>
    <mergeCell ref="AG133:AH133"/>
    <mergeCell ref="Z126:AA126"/>
    <mergeCell ref="Z120:AA120"/>
    <mergeCell ref="AB134:AC134"/>
    <mergeCell ref="AJ187:AK187"/>
    <mergeCell ref="AJ190:AK190"/>
    <mergeCell ref="AJ192:AK192"/>
    <mergeCell ref="AH198:AI198"/>
    <mergeCell ref="AH200:AI200"/>
    <mergeCell ref="B41:AL41"/>
    <mergeCell ref="H43:I43"/>
    <mergeCell ref="O43:P43"/>
    <mergeCell ref="V43:W43"/>
    <mergeCell ref="F54:G54"/>
    <mergeCell ref="F56:G56"/>
    <mergeCell ref="K56:L56"/>
    <mergeCell ref="M56:N56"/>
    <mergeCell ref="R56:S56"/>
    <mergeCell ref="Y54:Z54"/>
    <mergeCell ref="D43:E43"/>
    <mergeCell ref="AA43:AB43"/>
    <mergeCell ref="D54:E54"/>
    <mergeCell ref="AA54:AB54"/>
    <mergeCell ref="AA56:AB56"/>
    <mergeCell ref="AA48:AB48"/>
    <mergeCell ref="D48:E48"/>
    <mergeCell ref="D56:E56"/>
    <mergeCell ref="F60:G60"/>
    <mergeCell ref="K60:L60"/>
    <mergeCell ref="M60:N60"/>
    <mergeCell ref="R60:S60"/>
    <mergeCell ref="T60:U60"/>
    <mergeCell ref="Y60:Z60"/>
    <mergeCell ref="F61:G61"/>
    <mergeCell ref="K61:L61"/>
    <mergeCell ref="M61:N61"/>
    <mergeCell ref="R61:S61"/>
    <mergeCell ref="T61:U61"/>
    <mergeCell ref="F62:G62"/>
    <mergeCell ref="K62:L62"/>
    <mergeCell ref="M62:N62"/>
    <mergeCell ref="AA117:AB117"/>
    <mergeCell ref="E84:F84"/>
    <mergeCell ref="Z73:AA73"/>
    <mergeCell ref="AA68:AB68"/>
    <mergeCell ref="AA69:AB69"/>
    <mergeCell ref="E73:F73"/>
    <mergeCell ref="D68:E68"/>
    <mergeCell ref="D69:E69"/>
    <mergeCell ref="T62:U62"/>
    <mergeCell ref="Y62:Z62"/>
    <mergeCell ref="F63:G63"/>
    <mergeCell ref="K63:L63"/>
    <mergeCell ref="M63:N63"/>
    <mergeCell ref="Y112:Z112"/>
    <mergeCell ref="AA112:AB112"/>
    <mergeCell ref="Y113:Z113"/>
    <mergeCell ref="O117:Q117"/>
    <mergeCell ref="R115:S115"/>
    <mergeCell ref="T115:U115"/>
    <mergeCell ref="V91:W91"/>
    <mergeCell ref="H94:I94"/>
    <mergeCell ref="K57:L57"/>
    <mergeCell ref="M57:N57"/>
    <mergeCell ref="T57:U57"/>
    <mergeCell ref="F58:G58"/>
    <mergeCell ref="M58:N58"/>
    <mergeCell ref="R58:S58"/>
    <mergeCell ref="F59:G59"/>
    <mergeCell ref="K59:L59"/>
    <mergeCell ref="M59:N59"/>
    <mergeCell ref="R59:S59"/>
    <mergeCell ref="T59:U59"/>
    <mergeCell ref="E169:F169"/>
    <mergeCell ref="D91:E91"/>
    <mergeCell ref="AH91:AI91"/>
    <mergeCell ref="D102:E102"/>
    <mergeCell ref="D104:E104"/>
    <mergeCell ref="AH102:AI102"/>
    <mergeCell ref="AH104:AI104"/>
    <mergeCell ref="AH116:AI116"/>
    <mergeCell ref="AH117:AI117"/>
    <mergeCell ref="AH96:AI96"/>
    <mergeCell ref="D96:E96"/>
    <mergeCell ref="D116:E116"/>
    <mergeCell ref="D117:E117"/>
    <mergeCell ref="AA105:AB105"/>
    <mergeCell ref="K105:L105"/>
    <mergeCell ref="Y114:Z114"/>
    <mergeCell ref="AA114:AB114"/>
    <mergeCell ref="AF114:AG114"/>
    <mergeCell ref="AF112:AG112"/>
    <mergeCell ref="AF113:AG113"/>
    <mergeCell ref="F111:G111"/>
    <mergeCell ref="K111:L111"/>
    <mergeCell ref="M111:N111"/>
    <mergeCell ref="R111:S11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Gurcan Berberoglu</cp:lastModifiedBy>
  <cp:lastPrinted>2014-08-02T10:29:36Z</cp:lastPrinted>
  <dcterms:created xsi:type="dcterms:W3CDTF">2014-08-02T06:39:05Z</dcterms:created>
  <dcterms:modified xsi:type="dcterms:W3CDTF">2021-10-21T19:36:14Z</dcterms:modified>
</cp:coreProperties>
</file>