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doseme_hesaplari\"/>
    </mc:Choice>
  </mc:AlternateContent>
  <xr:revisionPtr revIDLastSave="0" documentId="13_ncr:1_{9AA462BD-C684-4543-A591-590C561142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_dose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" l="1"/>
  <c r="K75" i="1"/>
  <c r="K76" i="1" s="1"/>
  <c r="K77" i="1" s="1"/>
  <c r="C44" i="1" l="1"/>
  <c r="C43" i="1"/>
  <c r="AB60" i="1" s="1"/>
  <c r="W72" i="1"/>
  <c r="W71" i="1"/>
  <c r="W70" i="1"/>
  <c r="W69" i="1"/>
  <c r="W68" i="1"/>
  <c r="R73" i="1"/>
  <c r="R72" i="1"/>
  <c r="R71" i="1"/>
  <c r="R70" i="1"/>
  <c r="R66" i="1" s="1"/>
  <c r="R69" i="1"/>
  <c r="R68" i="1"/>
  <c r="M73" i="1"/>
  <c r="M72" i="1"/>
  <c r="M71" i="1"/>
  <c r="M70" i="1"/>
  <c r="M69" i="1"/>
  <c r="M68" i="1"/>
  <c r="W66" i="1" l="1"/>
  <c r="C45" i="1"/>
  <c r="H52" i="1"/>
  <c r="Q52" i="1" s="1"/>
  <c r="Q54" i="1"/>
  <c r="Q53" i="1"/>
  <c r="Q51" i="1"/>
  <c r="Q50" i="1"/>
  <c r="Q49" i="1"/>
  <c r="O76" i="1" l="1"/>
  <c r="AG77" i="1"/>
  <c r="AB75" i="1"/>
  <c r="M76" i="1"/>
  <c r="T77" i="1"/>
  <c r="O75" i="1"/>
  <c r="AB77" i="1"/>
  <c r="R77" i="1"/>
  <c r="M75" i="1"/>
  <c r="M66" i="1" s="1"/>
  <c r="M77" i="1"/>
  <c r="T76" i="1"/>
  <c r="R76" i="1"/>
  <c r="O77" i="1"/>
  <c r="AG76" i="1"/>
  <c r="AB76" i="1"/>
  <c r="Q55" i="1"/>
  <c r="Q57" i="1" s="1"/>
  <c r="G66" i="1"/>
  <c r="AD75" i="1" l="1"/>
  <c r="I67" i="1"/>
  <c r="I73" i="1" s="1"/>
  <c r="I75" i="1"/>
  <c r="W67" i="1"/>
  <c r="M67" i="1"/>
  <c r="J46" i="1"/>
  <c r="G46" i="1"/>
  <c r="K67" i="1"/>
  <c r="I66" i="1" l="1"/>
  <c r="I76" i="1"/>
  <c r="I68" i="1"/>
  <c r="I71" i="1"/>
  <c r="I69" i="1"/>
  <c r="I70" i="1"/>
  <c r="I72" i="1"/>
  <c r="K68" i="1"/>
  <c r="K69" i="1" s="1"/>
  <c r="K70" i="1" s="1"/>
  <c r="Y67" i="1"/>
  <c r="O67" i="1"/>
  <c r="AI67" i="1"/>
  <c r="K71" i="1" l="1"/>
  <c r="K72" i="1" s="1"/>
  <c r="K73" i="1" s="1"/>
  <c r="Y73" i="1" s="1"/>
  <c r="AD76" i="1"/>
  <c r="AI76" i="1"/>
  <c r="I77" i="1"/>
  <c r="Y69" i="1"/>
  <c r="T69" i="1"/>
  <c r="O69" i="1"/>
  <c r="M46" i="1"/>
  <c r="T67" i="1"/>
  <c r="K66" i="1" l="1"/>
  <c r="R46" i="1"/>
  <c r="R47" i="1" s="1"/>
  <c r="O46" i="1"/>
  <c r="Y71" i="1"/>
  <c r="O73" i="1"/>
  <c r="T73" i="1"/>
  <c r="T71" i="1"/>
  <c r="O71" i="1"/>
  <c r="AN73" i="1"/>
  <c r="AI77" i="1"/>
  <c r="AD77" i="1"/>
  <c r="E75" i="1"/>
  <c r="E76" i="1" s="1"/>
  <c r="E77" i="1" s="1"/>
  <c r="E67" i="1"/>
  <c r="E68" i="1" l="1"/>
  <c r="E66" i="1"/>
  <c r="AB67" i="1"/>
  <c r="AD67" i="1" s="1"/>
  <c r="AL67" i="1"/>
  <c r="AN67" i="1" s="1"/>
  <c r="T68" i="1" l="1"/>
  <c r="AB68" i="1"/>
  <c r="AD68" i="1" s="1"/>
  <c r="AG68" i="1"/>
  <c r="AI68" i="1" s="1"/>
  <c r="AL68" i="1"/>
  <c r="AN68" i="1" s="1"/>
  <c r="E69" i="1"/>
  <c r="Y68" i="1"/>
  <c r="O68" i="1"/>
  <c r="AL69" i="1" l="1"/>
  <c r="AN69" i="1" s="1"/>
  <c r="AG69" i="1"/>
  <c r="AI69" i="1" s="1"/>
  <c r="AB69" i="1"/>
  <c r="AD69" i="1" s="1"/>
  <c r="E70" i="1"/>
  <c r="O70" i="1" l="1"/>
  <c r="O66" i="1" s="1"/>
  <c r="AG70" i="1"/>
  <c r="AL70" i="1"/>
  <c r="AB70" i="1"/>
  <c r="T70" i="1"/>
  <c r="T66" i="1" s="1"/>
  <c r="Y70" i="1"/>
  <c r="Y66" i="1" s="1"/>
  <c r="E71" i="1"/>
  <c r="AN70" i="1" l="1"/>
  <c r="AD70" i="1"/>
  <c r="AI70" i="1"/>
  <c r="AL71" i="1"/>
  <c r="AN71" i="1" s="1"/>
  <c r="AG71" i="1"/>
  <c r="AI71" i="1" s="1"/>
  <c r="AB71" i="1"/>
  <c r="AD71" i="1" s="1"/>
  <c r="E72" i="1"/>
  <c r="AL66" i="1" l="1"/>
  <c r="AN66" i="1"/>
  <c r="E73" i="1"/>
  <c r="AL72" i="1"/>
  <c r="AN72" i="1" s="1"/>
  <c r="AB72" i="1"/>
  <c r="AD72" i="1" s="1"/>
  <c r="AG72" i="1"/>
  <c r="T72" i="1"/>
  <c r="Y72" i="1"/>
  <c r="O72" i="1"/>
  <c r="AI72" i="1" l="1"/>
  <c r="AB73" i="1"/>
  <c r="AG73" i="1"/>
  <c r="AI73" i="1" l="1"/>
  <c r="AI66" i="1" s="1"/>
  <c r="AG66" i="1"/>
  <c r="AD73" i="1"/>
  <c r="AD66" i="1" s="1"/>
  <c r="AB66" i="1"/>
</calcChain>
</file>

<file path=xl/sharedStrings.xml><?xml version="1.0" encoding="utf-8"?>
<sst xmlns="http://schemas.openxmlformats.org/spreadsheetml/2006/main" count="180" uniqueCount="87">
  <si>
    <t>=</t>
  </si>
  <si>
    <t xml:space="preserve"> /</t>
  </si>
  <si>
    <t>m</t>
  </si>
  <si>
    <t>mesnetlenme</t>
  </si>
  <si>
    <t>kısa kenar doğrultusunda</t>
  </si>
  <si>
    <t>uzun kenar doğrultusunda</t>
  </si>
  <si>
    <t>döş. tipi</t>
  </si>
  <si>
    <t>dört kenarı sürekli</t>
  </si>
  <si>
    <t>açıklık momenti</t>
  </si>
  <si>
    <t>K1</t>
  </si>
  <si>
    <t>mesnet momenti</t>
  </si>
  <si>
    <t>sürekli kenarda</t>
  </si>
  <si>
    <t>bir kenarı süreksiz (kısa veya uzun)</t>
  </si>
  <si>
    <t>K2</t>
  </si>
  <si>
    <t>süreksiz kenarda</t>
  </si>
  <si>
    <t>iki komşu kenar süreksiz</t>
  </si>
  <si>
    <t>K3</t>
  </si>
  <si>
    <t>iki kısa kenar süreksiz</t>
  </si>
  <si>
    <t>K4</t>
  </si>
  <si>
    <t>iki uzun kenar süreksiz</t>
  </si>
  <si>
    <t>K5</t>
  </si>
  <si>
    <t>üç kenar süreksiz</t>
  </si>
  <si>
    <t>K6</t>
  </si>
  <si>
    <t>dört kenarı süreksiz</t>
  </si>
  <si>
    <t>K7</t>
  </si>
  <si>
    <t>Mesnet ve açıklık momentleri</t>
  </si>
  <si>
    <t>döş.no</t>
  </si>
  <si>
    <t>Pd</t>
  </si>
  <si>
    <t>açıklıkta</t>
  </si>
  <si>
    <t>mesnet; sürekli kenarda</t>
  </si>
  <si>
    <t>mesnet; süreksiz kenarda</t>
  </si>
  <si>
    <r>
      <t>a</t>
    </r>
    <r>
      <rPr>
        <sz val="8"/>
        <rFont val="Arial"/>
        <charset val="162"/>
      </rPr>
      <t>xa</t>
    </r>
  </si>
  <si>
    <t>Mxa</t>
  </si>
  <si>
    <r>
      <t>a</t>
    </r>
    <r>
      <rPr>
        <sz val="8"/>
        <rFont val="Arial"/>
        <charset val="162"/>
      </rPr>
      <t>xm</t>
    </r>
  </si>
  <si>
    <t>Mxm</t>
  </si>
  <si>
    <r>
      <t>a</t>
    </r>
    <r>
      <rPr>
        <sz val="8"/>
        <rFont val="Arial"/>
        <charset val="162"/>
      </rPr>
      <t>ya</t>
    </r>
  </si>
  <si>
    <t>Mya</t>
  </si>
  <si>
    <r>
      <t>a</t>
    </r>
    <r>
      <rPr>
        <sz val="8"/>
        <rFont val="Arial"/>
        <charset val="162"/>
      </rPr>
      <t>ym</t>
    </r>
  </si>
  <si>
    <t>Mym</t>
  </si>
  <si>
    <t>(m/m)</t>
  </si>
  <si>
    <t>(KN/m²)</t>
  </si>
  <si>
    <t>(m)</t>
  </si>
  <si>
    <t>D1</t>
  </si>
  <si>
    <t>döşeme tipi =</t>
  </si>
  <si>
    <t>karo mozaik</t>
  </si>
  <si>
    <t>*</t>
  </si>
  <si>
    <t>KN/m3</t>
  </si>
  <si>
    <t>KN/m²</t>
  </si>
  <si>
    <t>harç</t>
  </si>
  <si>
    <t>şap</t>
  </si>
  <si>
    <t>betonarme</t>
  </si>
  <si>
    <t>sıva</t>
  </si>
  <si>
    <t>curuf</t>
  </si>
  <si>
    <t>işletme yükü    Pd = 1,4 * g + 1,6 * q =</t>
  </si>
  <si>
    <t>hareketli yük    q =</t>
  </si>
  <si>
    <t>sabit yük   g =</t>
  </si>
  <si>
    <t>D1 döşemesi yükleri</t>
  </si>
  <si>
    <t>m = Lu / Lk</t>
  </si>
  <si>
    <t>(döşemenin uzun kenarı ; kiriş ortasından kiriş ortasına açıklığı)</t>
  </si>
  <si>
    <t>(döşemenin kısa kenarı ; kiriş ortasından kiriş ortasına açıklığı)</t>
  </si>
  <si>
    <t>döşeme kalınlığı =</t>
  </si>
  <si>
    <r>
      <t>Lsn</t>
    </r>
    <r>
      <rPr>
        <vertAlign val="subscript"/>
        <sz val="8"/>
        <rFont val="Arial"/>
        <family val="2"/>
        <charset val="162"/>
      </rPr>
      <t>uzun</t>
    </r>
    <r>
      <rPr>
        <sz val="8"/>
        <rFont val="Arial"/>
        <charset val="162"/>
      </rPr>
      <t xml:space="preserve"> =</t>
    </r>
  </si>
  <si>
    <r>
      <t>Lsn</t>
    </r>
    <r>
      <rPr>
        <vertAlign val="subscript"/>
        <sz val="8"/>
        <rFont val="Arial"/>
        <family val="2"/>
        <charset val="162"/>
      </rPr>
      <t>kısa</t>
    </r>
    <r>
      <rPr>
        <sz val="8"/>
        <rFont val="Arial"/>
        <charset val="162"/>
      </rPr>
      <t xml:space="preserve"> =</t>
    </r>
  </si>
  <si>
    <r>
      <t>L</t>
    </r>
    <r>
      <rPr>
        <vertAlign val="subscript"/>
        <sz val="8"/>
        <rFont val="Arial"/>
        <family val="2"/>
        <charset val="162"/>
      </rPr>
      <t>uzun</t>
    </r>
    <r>
      <rPr>
        <sz val="8"/>
        <rFont val="Arial"/>
        <charset val="162"/>
      </rPr>
      <t xml:space="preserve"> =</t>
    </r>
  </si>
  <si>
    <r>
      <t>L</t>
    </r>
    <r>
      <rPr>
        <vertAlign val="subscript"/>
        <sz val="8"/>
        <rFont val="Arial"/>
        <family val="2"/>
        <charset val="162"/>
      </rPr>
      <t>kısa</t>
    </r>
    <r>
      <rPr>
        <sz val="8"/>
        <rFont val="Arial"/>
        <charset val="162"/>
      </rPr>
      <t xml:space="preserve"> =</t>
    </r>
  </si>
  <si>
    <t>(döşeme uzun kenarı serbest açıklığı; kiriş yüzünden kiriş yüzüne açıklık)</t>
  </si>
  <si>
    <t>(döşeme kısa kenarı serbest açıklığı; kiriş yüzünden kiriş yüzüne açıklık)</t>
  </si>
  <si>
    <t>dikkat sadece sarı hücrelere rakam giriniz.</t>
  </si>
  <si>
    <t>mesnet tipi</t>
  </si>
  <si>
    <t>mesnette</t>
  </si>
  <si>
    <t>¥</t>
  </si>
  <si>
    <t>128 / 9</t>
  </si>
  <si>
    <t>iki yönde çalışan döşeme için moment katsayıları</t>
  </si>
  <si>
    <t>tek yönde çalışan döşeme için moment katsayıları (m)</t>
  </si>
  <si>
    <t>K8</t>
  </si>
  <si>
    <t>K9</t>
  </si>
  <si>
    <t>K10</t>
  </si>
  <si>
    <r>
      <t xml:space="preserve">M = </t>
    </r>
    <r>
      <rPr>
        <sz val="8"/>
        <rFont val="Symbol"/>
        <family val="1"/>
        <charset val="2"/>
      </rPr>
      <t xml:space="preserve">a </t>
    </r>
    <r>
      <rPr>
        <sz val="8"/>
        <rFont val="Arial"/>
        <charset val="162"/>
      </rPr>
      <t>* Pd * L</t>
    </r>
    <r>
      <rPr>
        <vertAlign val="subscript"/>
        <sz val="8"/>
        <rFont val="Arial"/>
        <family val="2"/>
        <charset val="162"/>
      </rPr>
      <t>snkısa</t>
    </r>
    <r>
      <rPr>
        <sz val="8"/>
        <rFont val="Arial"/>
        <charset val="162"/>
      </rPr>
      <t xml:space="preserve">²   için  </t>
    </r>
    <r>
      <rPr>
        <sz val="8"/>
        <rFont val="Symbol"/>
        <family val="1"/>
        <charset val="2"/>
      </rPr>
      <t>a</t>
    </r>
    <r>
      <rPr>
        <sz val="8"/>
        <rFont val="Arial"/>
        <charset val="162"/>
      </rPr>
      <t xml:space="preserve">  katsayı tablosu TS500</t>
    </r>
  </si>
  <si>
    <t>(düşük döşeme ise curuf 'a değer giriniz.)</t>
  </si>
  <si>
    <t>x</t>
  </si>
  <si>
    <t>y</t>
  </si>
  <si>
    <t>m = Lu / Lk =</t>
  </si>
  <si>
    <r>
      <rPr>
        <b/>
        <sz val="14"/>
        <color theme="9" tint="-0.499984740745262"/>
        <rFont val="Arial"/>
        <family val="2"/>
        <charset val="162"/>
      </rPr>
      <t>İKİ DOĞRULTUDA &amp; TEK DOĞRULTUDA ÇALIŞAN DÖŞEME İÇİN MOMENT HESABI</t>
    </r>
    <r>
      <rPr>
        <b/>
        <sz val="8"/>
        <color theme="9" tint="-0.499984740745262"/>
        <rFont val="Arial"/>
        <family val="2"/>
        <charset val="162"/>
      </rPr>
      <t xml:space="preserve">
(inş.müh.Gürcan BERBEROĞLU  tel: 0532 366 02 04  www.betoncelik.com )</t>
    </r>
  </si>
  <si>
    <t>x - x yönü</t>
  </si>
  <si>
    <r>
      <t>L</t>
    </r>
    <r>
      <rPr>
        <vertAlign val="subscript"/>
        <sz val="8"/>
        <rFont val="Arial"/>
        <family val="2"/>
        <charset val="162"/>
      </rPr>
      <t xml:space="preserve">snkısa </t>
    </r>
    <r>
      <rPr>
        <vertAlign val="subscript"/>
        <sz val="10"/>
        <rFont val="Arial"/>
        <family val="2"/>
        <charset val="162"/>
      </rPr>
      <t>&amp;</t>
    </r>
    <r>
      <rPr>
        <vertAlign val="subscript"/>
        <sz val="8"/>
        <rFont val="Arial"/>
        <family val="2"/>
        <charset val="162"/>
      </rPr>
      <t xml:space="preserve"> Lkısa</t>
    </r>
  </si>
  <si>
    <r>
      <t>M = Pd * L</t>
    </r>
    <r>
      <rPr>
        <vertAlign val="subscript"/>
        <sz val="8"/>
        <rFont val="Arial"/>
        <family val="2"/>
        <charset val="162"/>
      </rPr>
      <t>kısa</t>
    </r>
    <r>
      <rPr>
        <sz val="8"/>
        <rFont val="Arial"/>
        <family val="2"/>
        <charset val="162"/>
      </rPr>
      <t>² / m</t>
    </r>
  </si>
  <si>
    <t>(KNm)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</si>
</sst>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>
    <font>
      <sz val="10"/>
      <name val="Arial"/>
      <charset val="162"/>
    </font>
    <font>
      <sz val="8"/>
      <name val="Arial"/>
      <charset val="162"/>
    </font>
    <font>
      <sz val="8"/>
      <name val="Symbol"/>
      <family val="1"/>
      <charset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charset val="162"/>
    </font>
    <font>
      <sz val="8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name val="Arial"/>
      <family val="2"/>
      <charset val="162"/>
    </font>
    <font>
      <sz val="7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4"/>
      <color theme="9" tint="-0.499984740745262"/>
      <name val="Arial"/>
      <family val="2"/>
      <charset val="162"/>
    </font>
    <font>
      <vertAlign val="subscript"/>
      <sz val="8"/>
      <name val="Arial"/>
      <family val="2"/>
      <charset val="162"/>
    </font>
    <font>
      <b/>
      <sz val="8"/>
      <color indexed="10"/>
      <name val="Arial"/>
      <family val="2"/>
      <charset val="162"/>
    </font>
    <font>
      <b/>
      <sz val="8"/>
      <color rgb="FF0070C0"/>
      <name val="Arial"/>
      <family val="2"/>
      <charset val="162"/>
    </font>
    <font>
      <b/>
      <u/>
      <sz val="8"/>
      <name val="Arial"/>
      <family val="2"/>
      <charset val="162"/>
    </font>
    <font>
      <vertAlign val="subscript"/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1" fillId="0" borderId="3" xfId="0" applyFont="1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37" xfId="0" applyFont="1" applyBorder="1" applyAlignment="1" applyProtection="1">
      <alignment vertical="center"/>
      <protection hidden="1"/>
    </xf>
    <xf numFmtId="0" fontId="1" fillId="0" borderId="43" xfId="0" applyFont="1" applyBorder="1" applyAlignment="1" applyProtection="1">
      <alignment vertical="center"/>
      <protection hidden="1"/>
    </xf>
    <xf numFmtId="0" fontId="1" fillId="0" borderId="36" xfId="0" applyFont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30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46" xfId="0" applyFont="1" applyBorder="1" applyAlignment="1" applyProtection="1">
      <alignment vertical="center"/>
      <protection hidden="1"/>
    </xf>
    <xf numFmtId="0" fontId="1" fillId="0" borderId="47" xfId="0" applyFont="1" applyBorder="1" applyAlignment="1" applyProtection="1">
      <alignment vertical="center"/>
      <protection hidden="1"/>
    </xf>
    <xf numFmtId="0" fontId="1" fillId="0" borderId="48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1" fillId="0" borderId="37" xfId="0" applyFont="1" applyBorder="1" applyAlignment="1" applyProtection="1">
      <alignment horizontal="center" vertical="center"/>
      <protection hidden="1"/>
    </xf>
    <xf numFmtId="0" fontId="1" fillId="0" borderId="43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1" fillId="0" borderId="6" xfId="0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0" fontId="6" fillId="0" borderId="21" xfId="0" applyFont="1" applyFill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29" xfId="0" applyFont="1" applyFill="1" applyBorder="1" applyAlignment="1" applyProtection="1">
      <alignment horizontal="center" vertical="center"/>
      <protection hidden="1"/>
    </xf>
    <xf numFmtId="0" fontId="1" fillId="0" borderId="30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hidden="1"/>
    </xf>
    <xf numFmtId="0" fontId="1" fillId="0" borderId="3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45" xfId="0" applyFont="1" applyFill="1" applyBorder="1" applyAlignment="1" applyProtection="1">
      <alignment horizontal="center" vertical="center"/>
      <protection hidden="1"/>
    </xf>
    <xf numFmtId="0" fontId="6" fillId="0" borderId="49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8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5" fillId="0" borderId="17" xfId="0" applyFont="1" applyFill="1" applyBorder="1" applyAlignment="1" applyProtection="1">
      <alignment horizontal="center" vertical="center"/>
      <protection hidden="1"/>
    </xf>
    <xf numFmtId="0" fontId="15" fillId="0" borderId="18" xfId="0" applyFont="1" applyFill="1" applyBorder="1" applyAlignment="1" applyProtection="1">
      <alignment horizontal="center" vertical="center"/>
      <protection hidden="1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15" fillId="0" borderId="11" xfId="0" applyFont="1" applyFill="1" applyBorder="1" applyAlignment="1" applyProtection="1">
      <alignment horizontal="center" vertical="center"/>
      <protection hidden="1"/>
    </xf>
    <xf numFmtId="0" fontId="15" fillId="0" borderId="14" xfId="0" applyFont="1" applyFill="1" applyBorder="1" applyAlignment="1" applyProtection="1">
      <alignment horizontal="center" vertical="center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164" fontId="9" fillId="0" borderId="6" xfId="0" applyNumberFormat="1" applyFont="1" applyFill="1" applyBorder="1" applyAlignment="1" applyProtection="1">
      <alignment horizontal="center" vertical="center"/>
      <protection hidden="1"/>
    </xf>
    <xf numFmtId="164" fontId="9" fillId="0" borderId="20" xfId="0" applyNumberFormat="1" applyFont="1" applyFill="1" applyBorder="1" applyAlignment="1" applyProtection="1">
      <alignment horizontal="center" vertical="center"/>
      <protection hidden="1"/>
    </xf>
    <xf numFmtId="0" fontId="10" fillId="0" borderId="44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11" fillId="3" borderId="32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11" fillId="3" borderId="33" xfId="0" applyFon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37" xfId="0" applyFont="1" applyBorder="1" applyAlignment="1" applyProtection="1">
      <alignment horizontal="center" vertical="center" wrapText="1"/>
      <protection hidden="1"/>
    </xf>
    <xf numFmtId="0" fontId="1" fillId="0" borderId="38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1" fillId="0" borderId="38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9</xdr:row>
      <xdr:rowOff>68580</xdr:rowOff>
    </xdr:from>
    <xdr:to>
      <xdr:col>8</xdr:col>
      <xdr:colOff>106680</xdr:colOff>
      <xdr:row>10</xdr:row>
      <xdr:rowOff>68580</xdr:rowOff>
    </xdr:to>
    <xdr:sp macro="" textlink="">
      <xdr:nvSpPr>
        <xdr:cNvPr id="95" name="Rectangle 11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rrowheads="1"/>
        </xdr:cNvSpPr>
      </xdr:nvSpPr>
      <xdr:spPr bwMode="auto">
        <a:xfrm>
          <a:off x="1196340" y="8580120"/>
          <a:ext cx="190500" cy="137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99060</xdr:colOff>
      <xdr:row>12</xdr:row>
      <xdr:rowOff>0</xdr:rowOff>
    </xdr:from>
    <xdr:to>
      <xdr:col>7</xdr:col>
      <xdr:colOff>99060</xdr:colOff>
      <xdr:row>13</xdr:row>
      <xdr:rowOff>60960</xdr:rowOff>
    </xdr:to>
    <xdr:sp macro="" textlink="">
      <xdr:nvSpPr>
        <xdr:cNvPr id="96" name="Line 11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1196340" y="8953500"/>
          <a:ext cx="0" cy="190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83820</xdr:colOff>
      <xdr:row>13</xdr:row>
      <xdr:rowOff>60960</xdr:rowOff>
    </xdr:from>
    <xdr:to>
      <xdr:col>8</xdr:col>
      <xdr:colOff>106680</xdr:colOff>
      <xdr:row>13</xdr:row>
      <xdr:rowOff>60960</xdr:rowOff>
    </xdr:to>
    <xdr:sp macro="" textlink="">
      <xdr:nvSpPr>
        <xdr:cNvPr id="97" name="Line 11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>
          <a:off x="1181100" y="9144000"/>
          <a:ext cx="20574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12</xdr:row>
      <xdr:rowOff>0</xdr:rowOff>
    </xdr:from>
    <xdr:to>
      <xdr:col>8</xdr:col>
      <xdr:colOff>99060</xdr:colOff>
      <xdr:row>13</xdr:row>
      <xdr:rowOff>68580</xdr:rowOff>
    </xdr:to>
    <xdr:sp macro="" textlink="">
      <xdr:nvSpPr>
        <xdr:cNvPr id="98" name="Line 120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 flipV="1">
          <a:off x="1379220" y="8953500"/>
          <a:ext cx="0" cy="19812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12</xdr:row>
      <xdr:rowOff>0</xdr:rowOff>
    </xdr:from>
    <xdr:to>
      <xdr:col>8</xdr:col>
      <xdr:colOff>99060</xdr:colOff>
      <xdr:row>12</xdr:row>
      <xdr:rowOff>0</xdr:rowOff>
    </xdr:to>
    <xdr:sp macro="" textlink="">
      <xdr:nvSpPr>
        <xdr:cNvPr id="99" name="Line 12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 flipH="1">
          <a:off x="1196340" y="895350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15</xdr:row>
      <xdr:rowOff>0</xdr:rowOff>
    </xdr:from>
    <xdr:to>
      <xdr:col>7</xdr:col>
      <xdr:colOff>99060</xdr:colOff>
      <xdr:row>16</xdr:row>
      <xdr:rowOff>60960</xdr:rowOff>
    </xdr:to>
    <xdr:sp macro="" textlink="">
      <xdr:nvSpPr>
        <xdr:cNvPr id="100" name="Line 12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1196340" y="938784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16</xdr:row>
      <xdr:rowOff>60960</xdr:rowOff>
    </xdr:from>
    <xdr:to>
      <xdr:col>8</xdr:col>
      <xdr:colOff>110490</xdr:colOff>
      <xdr:row>16</xdr:row>
      <xdr:rowOff>60960</xdr:rowOff>
    </xdr:to>
    <xdr:sp macro="" textlink="">
      <xdr:nvSpPr>
        <xdr:cNvPr id="101" name="Line 12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1192530" y="1988820"/>
          <a:ext cx="19812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15</xdr:row>
      <xdr:rowOff>0</xdr:rowOff>
    </xdr:from>
    <xdr:to>
      <xdr:col>8</xdr:col>
      <xdr:colOff>99060</xdr:colOff>
      <xdr:row>16</xdr:row>
      <xdr:rowOff>68580</xdr:rowOff>
    </xdr:to>
    <xdr:sp macro="" textlink="">
      <xdr:nvSpPr>
        <xdr:cNvPr id="102" name="Line 12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 flipV="1">
          <a:off x="1379220" y="9387840"/>
          <a:ext cx="0" cy="19812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15</xdr:row>
      <xdr:rowOff>0</xdr:rowOff>
    </xdr:from>
    <xdr:to>
      <xdr:col>8</xdr:col>
      <xdr:colOff>99060</xdr:colOff>
      <xdr:row>15</xdr:row>
      <xdr:rowOff>0</xdr:rowOff>
    </xdr:to>
    <xdr:sp macro="" textlink="">
      <xdr:nvSpPr>
        <xdr:cNvPr id="103" name="Line 125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 flipH="1">
          <a:off x="1196340" y="938784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18</xdr:row>
      <xdr:rowOff>0</xdr:rowOff>
    </xdr:from>
    <xdr:to>
      <xdr:col>7</xdr:col>
      <xdr:colOff>99060</xdr:colOff>
      <xdr:row>19</xdr:row>
      <xdr:rowOff>60960</xdr:rowOff>
    </xdr:to>
    <xdr:sp macro="" textlink="">
      <xdr:nvSpPr>
        <xdr:cNvPr id="104" name="Line 12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1196340" y="978408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19</xdr:row>
      <xdr:rowOff>60960</xdr:rowOff>
    </xdr:from>
    <xdr:to>
      <xdr:col>8</xdr:col>
      <xdr:colOff>106680</xdr:colOff>
      <xdr:row>19</xdr:row>
      <xdr:rowOff>60960</xdr:rowOff>
    </xdr:to>
    <xdr:sp macro="" textlink="">
      <xdr:nvSpPr>
        <xdr:cNvPr id="105" name="Line 127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1192530" y="2385060"/>
          <a:ext cx="19431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18</xdr:row>
      <xdr:rowOff>0</xdr:rowOff>
    </xdr:from>
    <xdr:to>
      <xdr:col>8</xdr:col>
      <xdr:colOff>99060</xdr:colOff>
      <xdr:row>19</xdr:row>
      <xdr:rowOff>68580</xdr:rowOff>
    </xdr:to>
    <xdr:sp macro="" textlink="">
      <xdr:nvSpPr>
        <xdr:cNvPr id="106" name="Line 12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 flipV="1">
          <a:off x="1379220" y="9784080"/>
          <a:ext cx="0" cy="198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18</xdr:row>
      <xdr:rowOff>0</xdr:rowOff>
    </xdr:from>
    <xdr:to>
      <xdr:col>8</xdr:col>
      <xdr:colOff>110490</xdr:colOff>
      <xdr:row>18</xdr:row>
      <xdr:rowOff>0</xdr:rowOff>
    </xdr:to>
    <xdr:sp macro="" textlink="">
      <xdr:nvSpPr>
        <xdr:cNvPr id="107" name="Line 12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 flipH="1">
          <a:off x="1196340" y="2194560"/>
          <a:ext cx="19431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21</xdr:row>
      <xdr:rowOff>0</xdr:rowOff>
    </xdr:from>
    <xdr:to>
      <xdr:col>7</xdr:col>
      <xdr:colOff>99060</xdr:colOff>
      <xdr:row>22</xdr:row>
      <xdr:rowOff>60960</xdr:rowOff>
    </xdr:to>
    <xdr:sp macro="" textlink="">
      <xdr:nvSpPr>
        <xdr:cNvPr id="108" name="Line 130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1196340" y="1018032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22</xdr:row>
      <xdr:rowOff>60960</xdr:rowOff>
    </xdr:from>
    <xdr:to>
      <xdr:col>8</xdr:col>
      <xdr:colOff>106680</xdr:colOff>
      <xdr:row>22</xdr:row>
      <xdr:rowOff>60960</xdr:rowOff>
    </xdr:to>
    <xdr:sp macro="" textlink="">
      <xdr:nvSpPr>
        <xdr:cNvPr id="109" name="Line 13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1192530" y="2781300"/>
          <a:ext cx="19431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21</xdr:row>
      <xdr:rowOff>0</xdr:rowOff>
    </xdr:from>
    <xdr:to>
      <xdr:col>8</xdr:col>
      <xdr:colOff>99060</xdr:colOff>
      <xdr:row>22</xdr:row>
      <xdr:rowOff>68580</xdr:rowOff>
    </xdr:to>
    <xdr:sp macro="" textlink="">
      <xdr:nvSpPr>
        <xdr:cNvPr id="110" name="Line 13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 flipV="1">
          <a:off x="1379220" y="10180320"/>
          <a:ext cx="0" cy="198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21</xdr:row>
      <xdr:rowOff>0</xdr:rowOff>
    </xdr:from>
    <xdr:to>
      <xdr:col>8</xdr:col>
      <xdr:colOff>102870</xdr:colOff>
      <xdr:row>21</xdr:row>
      <xdr:rowOff>0</xdr:rowOff>
    </xdr:to>
    <xdr:sp macro="" textlink="">
      <xdr:nvSpPr>
        <xdr:cNvPr id="111" name="Line 13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 flipH="1">
          <a:off x="1192530" y="2590800"/>
          <a:ext cx="1905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24</xdr:row>
      <xdr:rowOff>0</xdr:rowOff>
    </xdr:from>
    <xdr:to>
      <xdr:col>7</xdr:col>
      <xdr:colOff>99060</xdr:colOff>
      <xdr:row>25</xdr:row>
      <xdr:rowOff>60960</xdr:rowOff>
    </xdr:to>
    <xdr:sp macro="" textlink="">
      <xdr:nvSpPr>
        <xdr:cNvPr id="112" name="Line 13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1196340" y="1057656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25</xdr:row>
      <xdr:rowOff>60960</xdr:rowOff>
    </xdr:from>
    <xdr:to>
      <xdr:col>8</xdr:col>
      <xdr:colOff>106680</xdr:colOff>
      <xdr:row>25</xdr:row>
      <xdr:rowOff>60960</xdr:rowOff>
    </xdr:to>
    <xdr:sp macro="" textlink="">
      <xdr:nvSpPr>
        <xdr:cNvPr id="113" name="Line 13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1196340" y="3177540"/>
          <a:ext cx="1905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99060</xdr:colOff>
      <xdr:row>24</xdr:row>
      <xdr:rowOff>0</xdr:rowOff>
    </xdr:from>
    <xdr:to>
      <xdr:col>8</xdr:col>
      <xdr:colOff>99060</xdr:colOff>
      <xdr:row>25</xdr:row>
      <xdr:rowOff>68580</xdr:rowOff>
    </xdr:to>
    <xdr:sp macro="" textlink="">
      <xdr:nvSpPr>
        <xdr:cNvPr id="114" name="Line 13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 flipV="1">
          <a:off x="1379220" y="10576560"/>
          <a:ext cx="0" cy="198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24</xdr:row>
      <xdr:rowOff>0</xdr:rowOff>
    </xdr:from>
    <xdr:to>
      <xdr:col>8</xdr:col>
      <xdr:colOff>99060</xdr:colOff>
      <xdr:row>24</xdr:row>
      <xdr:rowOff>0</xdr:rowOff>
    </xdr:to>
    <xdr:sp macro="" textlink="">
      <xdr:nvSpPr>
        <xdr:cNvPr id="115" name="Line 13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 flipH="1">
          <a:off x="1196340" y="1057656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</xdr:colOff>
      <xdr:row>26</xdr:row>
      <xdr:rowOff>68580</xdr:rowOff>
    </xdr:from>
    <xdr:to>
      <xdr:col>8</xdr:col>
      <xdr:colOff>106680</xdr:colOff>
      <xdr:row>27</xdr:row>
      <xdr:rowOff>68580</xdr:rowOff>
    </xdr:to>
    <xdr:sp macro="" textlink="">
      <xdr:nvSpPr>
        <xdr:cNvPr id="116" name="Rectangle 13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rrowheads="1"/>
        </xdr:cNvSpPr>
      </xdr:nvSpPr>
      <xdr:spPr bwMode="auto">
        <a:xfrm>
          <a:off x="1196340" y="10911840"/>
          <a:ext cx="19050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125730</xdr:colOff>
      <xdr:row>33</xdr:row>
      <xdr:rowOff>7620</xdr:rowOff>
    </xdr:from>
    <xdr:to>
      <xdr:col>3</xdr:col>
      <xdr:colOff>64770</xdr:colOff>
      <xdr:row>33</xdr:row>
      <xdr:rowOff>95250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7890" y="4899660"/>
          <a:ext cx="121920" cy="8763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125730</xdr:colOff>
      <xdr:row>33</xdr:row>
      <xdr:rowOff>7620</xdr:rowOff>
    </xdr:from>
    <xdr:to>
      <xdr:col>7</xdr:col>
      <xdr:colOff>64770</xdr:colOff>
      <xdr:row>33</xdr:row>
      <xdr:rowOff>95250</xdr:rowOff>
    </xdr:to>
    <xdr:sp macro="" textlink="">
      <xdr:nvSpPr>
        <xdr:cNvPr id="25" name="Isosceles Tri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709410" y="4899660"/>
          <a:ext cx="121920" cy="8763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3810</xdr:colOff>
      <xdr:row>33</xdr:row>
      <xdr:rowOff>3810</xdr:rowOff>
    </xdr:from>
    <xdr:to>
      <xdr:col>7</xdr:col>
      <xdr:colOff>3810</xdr:colOff>
      <xdr:row>33</xdr:row>
      <xdr:rowOff>3810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038850" y="4895850"/>
          <a:ext cx="7315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125730</xdr:colOff>
      <xdr:row>35</xdr:row>
      <xdr:rowOff>3810</xdr:rowOff>
    </xdr:from>
    <xdr:to>
      <xdr:col>3</xdr:col>
      <xdr:colOff>64770</xdr:colOff>
      <xdr:row>35</xdr:row>
      <xdr:rowOff>91440</xdr:rowOff>
    </xdr:to>
    <xdr:sp macro="" textlink="">
      <xdr:nvSpPr>
        <xdr:cNvPr id="29" name="Isosceles Tri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977890" y="5215890"/>
          <a:ext cx="121920" cy="87630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3810</xdr:colOff>
      <xdr:row>35</xdr:row>
      <xdr:rowOff>0</xdr:rowOff>
    </xdr:from>
    <xdr:to>
      <xdr:col>7</xdr:col>
      <xdr:colOff>3810</xdr:colOff>
      <xdr:row>35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6038850" y="5212080"/>
          <a:ext cx="7315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34</xdr:row>
      <xdr:rowOff>76200</xdr:rowOff>
    </xdr:from>
    <xdr:to>
      <xdr:col>7</xdr:col>
      <xdr:colOff>3810</xdr:colOff>
      <xdr:row>35</xdr:row>
      <xdr:rowOff>87630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770370" y="512826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34</xdr:row>
      <xdr:rowOff>76200</xdr:rowOff>
    </xdr:from>
    <xdr:to>
      <xdr:col>7</xdr:col>
      <xdr:colOff>106680</xdr:colOff>
      <xdr:row>35</xdr:row>
      <xdr:rowOff>19050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70370" y="5128260"/>
          <a:ext cx="102870" cy="102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34</xdr:row>
      <xdr:rowOff>129540</xdr:rowOff>
    </xdr:from>
    <xdr:to>
      <xdr:col>7</xdr:col>
      <xdr:colOff>106680</xdr:colOff>
      <xdr:row>35</xdr:row>
      <xdr:rowOff>72390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6770370" y="5181600"/>
          <a:ext cx="102870" cy="102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</xdr:colOff>
      <xdr:row>37</xdr:row>
      <xdr:rowOff>0</xdr:rowOff>
    </xdr:from>
    <xdr:to>
      <xdr:col>7</xdr:col>
      <xdr:colOff>3810</xdr:colOff>
      <xdr:row>37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6038850" y="5212080"/>
          <a:ext cx="7315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36</xdr:row>
      <xdr:rowOff>76200</xdr:rowOff>
    </xdr:from>
    <xdr:to>
      <xdr:col>7</xdr:col>
      <xdr:colOff>3810</xdr:colOff>
      <xdr:row>37</xdr:row>
      <xdr:rowOff>87630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6770370" y="5128260"/>
          <a:ext cx="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36</xdr:row>
      <xdr:rowOff>76200</xdr:rowOff>
    </xdr:from>
    <xdr:to>
      <xdr:col>7</xdr:col>
      <xdr:colOff>106680</xdr:colOff>
      <xdr:row>37</xdr:row>
      <xdr:rowOff>19050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6770370" y="5128260"/>
          <a:ext cx="102870" cy="102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36</xdr:row>
      <xdr:rowOff>129540</xdr:rowOff>
    </xdr:from>
    <xdr:to>
      <xdr:col>7</xdr:col>
      <xdr:colOff>106680</xdr:colOff>
      <xdr:row>37</xdr:row>
      <xdr:rowOff>72390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6770370" y="5181600"/>
          <a:ext cx="102870" cy="102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</xdr:colOff>
      <xdr:row>37</xdr:row>
      <xdr:rowOff>72390</xdr:rowOff>
    </xdr:from>
    <xdr:to>
      <xdr:col>7</xdr:col>
      <xdr:colOff>57952</xdr:colOff>
      <xdr:row>37</xdr:row>
      <xdr:rowOff>110490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1283970" y="5375910"/>
          <a:ext cx="54142" cy="38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</xdr:colOff>
      <xdr:row>36</xdr:row>
      <xdr:rowOff>68580</xdr:rowOff>
    </xdr:from>
    <xdr:to>
      <xdr:col>3</xdr:col>
      <xdr:colOff>3810</xdr:colOff>
      <xdr:row>37</xdr:row>
      <xdr:rowOff>80010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6038850" y="5410200"/>
          <a:ext cx="0" cy="1409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36</xdr:row>
      <xdr:rowOff>60960</xdr:rowOff>
    </xdr:from>
    <xdr:to>
      <xdr:col>3</xdr:col>
      <xdr:colOff>3810</xdr:colOff>
      <xdr:row>37</xdr:row>
      <xdr:rowOff>19050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5951220" y="5402580"/>
          <a:ext cx="87630" cy="876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</xdr:colOff>
      <xdr:row>37</xdr:row>
      <xdr:rowOff>0</xdr:rowOff>
    </xdr:from>
    <xdr:to>
      <xdr:col>3</xdr:col>
      <xdr:colOff>3810</xdr:colOff>
      <xdr:row>37</xdr:row>
      <xdr:rowOff>87630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5951220" y="5471160"/>
          <a:ext cx="87630" cy="876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129540</xdr:colOff>
      <xdr:row>37</xdr:row>
      <xdr:rowOff>60960</xdr:rowOff>
    </xdr:from>
    <xdr:to>
      <xdr:col>3</xdr:col>
      <xdr:colOff>3810</xdr:colOff>
      <xdr:row>37</xdr:row>
      <xdr:rowOff>118110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H="1">
          <a:off x="495300" y="5364480"/>
          <a:ext cx="5715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35</xdr:row>
      <xdr:rowOff>76200</xdr:rowOff>
    </xdr:from>
    <xdr:to>
      <xdr:col>7</xdr:col>
      <xdr:colOff>61762</xdr:colOff>
      <xdr:row>35</xdr:row>
      <xdr:rowOff>114300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1287780" y="5120640"/>
          <a:ext cx="54142" cy="38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41</xdr:row>
      <xdr:rowOff>60960</xdr:rowOff>
    </xdr:from>
    <xdr:to>
      <xdr:col>32</xdr:col>
      <xdr:colOff>0</xdr:colOff>
      <xdr:row>44</xdr:row>
      <xdr:rowOff>99060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5852160" y="5943600"/>
          <a:ext cx="0" cy="51816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44</xdr:row>
      <xdr:rowOff>99060</xdr:rowOff>
    </xdr:from>
    <xdr:to>
      <xdr:col>35</xdr:col>
      <xdr:colOff>38100</xdr:colOff>
      <xdr:row>44</xdr:row>
      <xdr:rowOff>99060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852160" y="6461760"/>
          <a:ext cx="58674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BC78"/>
  <sheetViews>
    <sheetView showGridLines="0" tabSelected="1" zoomScaleNormal="100" workbookViewId="0">
      <selection activeCell="AQ3" sqref="AQ3"/>
    </sheetView>
  </sheetViews>
  <sheetFormatPr defaultColWidth="2.7109375" defaultRowHeight="11.25"/>
  <cols>
    <col min="1" max="16384" width="2.7109375" style="6"/>
  </cols>
  <sheetData>
    <row r="1" spans="1:46" ht="12" thickBot="1"/>
    <row r="2" spans="1:46" ht="45.75" customHeight="1">
      <c r="B2" s="155" t="s">
        <v>82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7"/>
    </row>
    <row r="3" spans="1:46"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5" t="s">
        <v>67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</row>
    <row r="4" spans="1:46" ht="11.25" customHeight="1">
      <c r="A4" s="7"/>
      <c r="B4" s="7"/>
      <c r="C4" s="16" t="s">
        <v>72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8" t="s">
        <v>77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3"/>
    </row>
    <row r="5" spans="1:46">
      <c r="A5" s="7"/>
      <c r="B5" s="7"/>
      <c r="C5" s="78" t="s">
        <v>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 t="s">
        <v>4</v>
      </c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93" t="s">
        <v>5</v>
      </c>
      <c r="AK5" s="93"/>
      <c r="AL5" s="93" t="s">
        <v>6</v>
      </c>
      <c r="AM5" s="93"/>
      <c r="AN5" s="1"/>
      <c r="AO5" s="1"/>
      <c r="AP5" s="1"/>
      <c r="AQ5" s="1"/>
      <c r="AR5" s="1"/>
      <c r="AS5" s="1"/>
      <c r="AT5" s="3"/>
    </row>
    <row r="6" spans="1:46">
      <c r="A6" s="7"/>
      <c r="B6" s="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93"/>
      <c r="AK6" s="93"/>
      <c r="AL6" s="93"/>
      <c r="AM6" s="93"/>
      <c r="AN6" s="1"/>
      <c r="AO6" s="1"/>
      <c r="AP6" s="1"/>
      <c r="AQ6" s="1"/>
      <c r="AR6" s="1"/>
      <c r="AS6" s="1"/>
      <c r="AT6" s="3"/>
    </row>
    <row r="7" spans="1:46">
      <c r="A7" s="7"/>
      <c r="B7" s="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93"/>
      <c r="AK7" s="93"/>
      <c r="AL7" s="93"/>
      <c r="AM7" s="93"/>
      <c r="AN7" s="1"/>
      <c r="AO7" s="1"/>
      <c r="AP7" s="1"/>
      <c r="AQ7" s="1"/>
      <c r="AR7" s="1"/>
      <c r="AS7" s="1"/>
      <c r="AT7" s="3"/>
    </row>
    <row r="8" spans="1:46">
      <c r="A8" s="7"/>
      <c r="B8" s="7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96" t="s">
        <v>57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97"/>
      <c r="AJ8" s="93"/>
      <c r="AK8" s="93"/>
      <c r="AL8" s="93"/>
      <c r="AM8" s="93"/>
      <c r="AN8" s="1"/>
      <c r="AO8" s="1"/>
      <c r="AP8" s="1"/>
      <c r="AQ8" s="1"/>
      <c r="AR8" s="1"/>
      <c r="AS8" s="1"/>
      <c r="AT8" s="3"/>
    </row>
    <row r="9" spans="1:46" ht="12" thickBot="1">
      <c r="A9" s="7"/>
      <c r="B9" s="7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>
        <v>1</v>
      </c>
      <c r="U9" s="83"/>
      <c r="V9" s="83">
        <v>1.1000000000000001</v>
      </c>
      <c r="W9" s="83"/>
      <c r="X9" s="83">
        <v>1.2</v>
      </c>
      <c r="Y9" s="83"/>
      <c r="Z9" s="83">
        <v>1.3</v>
      </c>
      <c r="AA9" s="83"/>
      <c r="AB9" s="83">
        <v>1.4</v>
      </c>
      <c r="AC9" s="83"/>
      <c r="AD9" s="83">
        <v>1.5</v>
      </c>
      <c r="AE9" s="83"/>
      <c r="AF9" s="83">
        <v>1.75</v>
      </c>
      <c r="AG9" s="83"/>
      <c r="AH9" s="83">
        <v>2</v>
      </c>
      <c r="AI9" s="83"/>
      <c r="AJ9" s="94"/>
      <c r="AK9" s="94"/>
      <c r="AL9" s="95"/>
      <c r="AM9" s="95"/>
      <c r="AN9" s="1"/>
      <c r="AO9" s="1"/>
      <c r="AP9" s="1"/>
      <c r="AQ9" s="1"/>
      <c r="AR9" s="1"/>
      <c r="AS9" s="1"/>
      <c r="AT9" s="3"/>
    </row>
    <row r="10" spans="1:46" ht="12" thickTop="1">
      <c r="A10" s="7"/>
      <c r="B10" s="7"/>
      <c r="C10" s="84" t="s">
        <v>7</v>
      </c>
      <c r="D10" s="85"/>
      <c r="E10" s="85"/>
      <c r="F10" s="85"/>
      <c r="G10" s="86"/>
      <c r="H10" s="90"/>
      <c r="I10" s="90"/>
      <c r="J10" s="90" t="s">
        <v>8</v>
      </c>
      <c r="K10" s="90"/>
      <c r="L10" s="90"/>
      <c r="M10" s="90"/>
      <c r="N10" s="90"/>
      <c r="O10" s="90"/>
      <c r="P10" s="90"/>
      <c r="Q10" s="90"/>
      <c r="R10" s="90"/>
      <c r="S10" s="90"/>
      <c r="T10" s="90">
        <v>2.5000000000000001E-2</v>
      </c>
      <c r="U10" s="90"/>
      <c r="V10" s="90">
        <v>0.03</v>
      </c>
      <c r="W10" s="90"/>
      <c r="X10" s="90">
        <v>3.4000000000000002E-2</v>
      </c>
      <c r="Y10" s="90"/>
      <c r="Z10" s="90">
        <v>3.7999999999999999E-2</v>
      </c>
      <c r="AA10" s="90"/>
      <c r="AB10" s="90">
        <v>4.1000000000000002E-2</v>
      </c>
      <c r="AC10" s="90"/>
      <c r="AD10" s="90">
        <v>4.4999999999999998E-2</v>
      </c>
      <c r="AE10" s="90"/>
      <c r="AF10" s="90">
        <v>5.2999999999999999E-2</v>
      </c>
      <c r="AG10" s="90"/>
      <c r="AH10" s="90">
        <v>6.2E-2</v>
      </c>
      <c r="AI10" s="90"/>
      <c r="AJ10" s="90">
        <v>2.5000000000000001E-2</v>
      </c>
      <c r="AK10" s="90"/>
      <c r="AL10" s="51" t="s">
        <v>9</v>
      </c>
      <c r="AM10" s="51"/>
      <c r="AN10" s="1"/>
      <c r="AO10" s="1"/>
      <c r="AP10" s="1"/>
      <c r="AQ10" s="1"/>
      <c r="AR10" s="1"/>
      <c r="AS10" s="1"/>
      <c r="AT10" s="3"/>
    </row>
    <row r="11" spans="1:46" ht="12" thickBot="1">
      <c r="A11" s="7"/>
      <c r="B11" s="7"/>
      <c r="C11" s="87"/>
      <c r="D11" s="88"/>
      <c r="E11" s="88"/>
      <c r="F11" s="88"/>
      <c r="G11" s="89"/>
      <c r="H11" s="91"/>
      <c r="I11" s="91"/>
      <c r="J11" s="91" t="s">
        <v>10</v>
      </c>
      <c r="K11" s="91"/>
      <c r="L11" s="91"/>
      <c r="M11" s="91"/>
      <c r="N11" s="91"/>
      <c r="O11" s="91" t="s">
        <v>11</v>
      </c>
      <c r="P11" s="91"/>
      <c r="Q11" s="91"/>
      <c r="R11" s="91"/>
      <c r="S11" s="91"/>
      <c r="T11" s="91">
        <v>3.3000000000000002E-2</v>
      </c>
      <c r="U11" s="91"/>
      <c r="V11" s="91">
        <v>0.04</v>
      </c>
      <c r="W11" s="91"/>
      <c r="X11" s="91">
        <v>4.4999999999999998E-2</v>
      </c>
      <c r="Y11" s="91"/>
      <c r="Z11" s="91">
        <v>0.05</v>
      </c>
      <c r="AA11" s="91"/>
      <c r="AB11" s="91">
        <v>5.3999999999999999E-2</v>
      </c>
      <c r="AC11" s="91"/>
      <c r="AD11" s="91">
        <v>5.8999999999999997E-2</v>
      </c>
      <c r="AE11" s="91"/>
      <c r="AF11" s="91">
        <v>7.0999999999999994E-2</v>
      </c>
      <c r="AG11" s="91"/>
      <c r="AH11" s="91">
        <v>8.3000000000000004E-2</v>
      </c>
      <c r="AI11" s="91"/>
      <c r="AJ11" s="91">
        <v>3.3000000000000002E-2</v>
      </c>
      <c r="AK11" s="91"/>
      <c r="AL11" s="104"/>
      <c r="AM11" s="104"/>
      <c r="AN11" s="1"/>
      <c r="AO11" s="1"/>
      <c r="AP11" s="1"/>
      <c r="AQ11" s="1"/>
      <c r="AR11" s="1"/>
      <c r="AS11" s="1"/>
      <c r="AT11" s="3"/>
    </row>
    <row r="12" spans="1:46" ht="13.5" customHeight="1">
      <c r="A12" s="7"/>
      <c r="B12" s="7"/>
      <c r="C12" s="84" t="s">
        <v>12</v>
      </c>
      <c r="D12" s="85"/>
      <c r="E12" s="85"/>
      <c r="F12" s="85"/>
      <c r="G12" s="86"/>
      <c r="H12" s="90"/>
      <c r="I12" s="90"/>
      <c r="J12" s="90" t="s">
        <v>8</v>
      </c>
      <c r="K12" s="90"/>
      <c r="L12" s="90"/>
      <c r="M12" s="90"/>
      <c r="N12" s="90"/>
      <c r="O12" s="90"/>
      <c r="P12" s="90"/>
      <c r="Q12" s="90"/>
      <c r="R12" s="90"/>
      <c r="S12" s="90"/>
      <c r="T12" s="90">
        <v>3.1E-2</v>
      </c>
      <c r="U12" s="90"/>
      <c r="V12" s="90">
        <v>3.5000000000000003E-2</v>
      </c>
      <c r="W12" s="90"/>
      <c r="X12" s="90">
        <v>0.04</v>
      </c>
      <c r="Y12" s="90"/>
      <c r="Z12" s="90">
        <v>4.2999999999999997E-2</v>
      </c>
      <c r="AA12" s="90"/>
      <c r="AB12" s="90">
        <v>4.5999999999999999E-2</v>
      </c>
      <c r="AC12" s="90"/>
      <c r="AD12" s="90">
        <v>4.9000000000000002E-2</v>
      </c>
      <c r="AE12" s="90"/>
      <c r="AF12" s="90">
        <v>5.6000000000000001E-2</v>
      </c>
      <c r="AG12" s="90"/>
      <c r="AH12" s="90">
        <v>6.4000000000000001E-2</v>
      </c>
      <c r="AI12" s="90"/>
      <c r="AJ12" s="90">
        <v>3.1E-2</v>
      </c>
      <c r="AK12" s="90"/>
      <c r="AL12" s="98" t="s">
        <v>13</v>
      </c>
      <c r="AM12" s="99"/>
      <c r="AN12" s="1"/>
      <c r="AO12" s="1"/>
      <c r="AP12" s="1"/>
      <c r="AQ12" s="1"/>
      <c r="AR12" s="1"/>
      <c r="AS12" s="1"/>
      <c r="AT12" s="3"/>
    </row>
    <row r="13" spans="1:46">
      <c r="A13" s="7"/>
      <c r="B13" s="7"/>
      <c r="C13" s="84"/>
      <c r="D13" s="85"/>
      <c r="E13" s="85"/>
      <c r="F13" s="85"/>
      <c r="G13" s="86"/>
      <c r="H13" s="78"/>
      <c r="I13" s="78"/>
      <c r="J13" s="78" t="s">
        <v>10</v>
      </c>
      <c r="K13" s="78"/>
      <c r="L13" s="78"/>
      <c r="M13" s="78"/>
      <c r="N13" s="78"/>
      <c r="O13" s="78" t="s">
        <v>11</v>
      </c>
      <c r="P13" s="78"/>
      <c r="Q13" s="78"/>
      <c r="R13" s="78"/>
      <c r="S13" s="78"/>
      <c r="T13" s="78">
        <v>4.1000000000000002E-2</v>
      </c>
      <c r="U13" s="78"/>
      <c r="V13" s="78">
        <v>4.7E-2</v>
      </c>
      <c r="W13" s="78"/>
      <c r="X13" s="78">
        <v>5.2999999999999999E-2</v>
      </c>
      <c r="Y13" s="78"/>
      <c r="Z13" s="78">
        <v>5.7000000000000002E-2</v>
      </c>
      <c r="AA13" s="78"/>
      <c r="AB13" s="78">
        <v>6.0999999999999999E-2</v>
      </c>
      <c r="AC13" s="78"/>
      <c r="AD13" s="78">
        <v>6.5000000000000002E-2</v>
      </c>
      <c r="AE13" s="78"/>
      <c r="AF13" s="78">
        <v>7.4999999999999997E-2</v>
      </c>
      <c r="AG13" s="78"/>
      <c r="AH13" s="78">
        <v>8.5000000000000006E-2</v>
      </c>
      <c r="AI13" s="78"/>
      <c r="AJ13" s="78">
        <v>4.1000000000000002E-2</v>
      </c>
      <c r="AK13" s="78"/>
      <c r="AL13" s="100"/>
      <c r="AM13" s="101"/>
      <c r="AN13" s="1"/>
      <c r="AO13" s="1"/>
      <c r="AP13" s="1"/>
      <c r="AQ13" s="1"/>
      <c r="AR13" s="1"/>
      <c r="AS13" s="1"/>
      <c r="AT13" s="3"/>
    </row>
    <row r="14" spans="1:46" ht="12" thickBot="1">
      <c r="A14" s="7"/>
      <c r="B14" s="7"/>
      <c r="C14" s="84"/>
      <c r="D14" s="85"/>
      <c r="E14" s="85"/>
      <c r="F14" s="85"/>
      <c r="G14" s="86"/>
      <c r="H14" s="92"/>
      <c r="I14" s="92"/>
      <c r="J14" s="92"/>
      <c r="K14" s="92"/>
      <c r="L14" s="92"/>
      <c r="M14" s="92"/>
      <c r="N14" s="92"/>
      <c r="O14" s="92" t="s">
        <v>14</v>
      </c>
      <c r="P14" s="92"/>
      <c r="Q14" s="92"/>
      <c r="R14" s="92"/>
      <c r="S14" s="92"/>
      <c r="T14" s="92">
        <v>1.6E-2</v>
      </c>
      <c r="U14" s="92"/>
      <c r="V14" s="92">
        <v>1.7999999999999999E-2</v>
      </c>
      <c r="W14" s="92"/>
      <c r="X14" s="92">
        <v>0.02</v>
      </c>
      <c r="Y14" s="92"/>
      <c r="Z14" s="92">
        <v>2.1999999999999999E-2</v>
      </c>
      <c r="AA14" s="92"/>
      <c r="AB14" s="92">
        <v>2.3E-2</v>
      </c>
      <c r="AC14" s="92"/>
      <c r="AD14" s="92">
        <v>2.5000000000000001E-2</v>
      </c>
      <c r="AE14" s="92"/>
      <c r="AF14" s="92">
        <v>2.8000000000000001E-2</v>
      </c>
      <c r="AG14" s="92"/>
      <c r="AH14" s="92">
        <v>3.2000000000000001E-2</v>
      </c>
      <c r="AI14" s="92"/>
      <c r="AJ14" s="92">
        <v>1.6E-2</v>
      </c>
      <c r="AK14" s="92"/>
      <c r="AL14" s="102"/>
      <c r="AM14" s="103"/>
      <c r="AN14" s="1"/>
      <c r="AO14" s="1"/>
      <c r="AP14" s="1"/>
      <c r="AQ14" s="1"/>
      <c r="AR14" s="1"/>
      <c r="AS14" s="1"/>
      <c r="AT14" s="3"/>
    </row>
    <row r="15" spans="1:46" ht="13.5" customHeight="1">
      <c r="A15" s="7"/>
      <c r="B15" s="7"/>
      <c r="C15" s="106" t="s">
        <v>15</v>
      </c>
      <c r="D15" s="107"/>
      <c r="E15" s="107"/>
      <c r="F15" s="107"/>
      <c r="G15" s="108"/>
      <c r="H15" s="115"/>
      <c r="I15" s="115"/>
      <c r="J15" s="115" t="s">
        <v>8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>
        <v>3.6999999999999998E-2</v>
      </c>
      <c r="U15" s="115"/>
      <c r="V15" s="115">
        <v>4.2000000000000003E-2</v>
      </c>
      <c r="W15" s="115"/>
      <c r="X15" s="115">
        <v>4.7E-2</v>
      </c>
      <c r="Y15" s="115"/>
      <c r="Z15" s="115">
        <v>0.05</v>
      </c>
      <c r="AA15" s="115"/>
      <c r="AB15" s="115">
        <v>5.2999999999999999E-2</v>
      </c>
      <c r="AC15" s="115"/>
      <c r="AD15" s="115">
        <v>5.5E-2</v>
      </c>
      <c r="AE15" s="115"/>
      <c r="AF15" s="115">
        <v>6.2E-2</v>
      </c>
      <c r="AG15" s="115"/>
      <c r="AH15" s="115">
        <v>6.8000000000000005E-2</v>
      </c>
      <c r="AI15" s="115"/>
      <c r="AJ15" s="115">
        <v>3.6999999999999998E-2</v>
      </c>
      <c r="AK15" s="115"/>
      <c r="AL15" s="117" t="s">
        <v>16</v>
      </c>
      <c r="AM15" s="118"/>
      <c r="AN15" s="1"/>
      <c r="AO15" s="1"/>
      <c r="AP15" s="1"/>
      <c r="AQ15" s="1"/>
      <c r="AR15" s="1"/>
      <c r="AS15" s="1"/>
      <c r="AT15" s="3"/>
    </row>
    <row r="16" spans="1:46">
      <c r="A16" s="7"/>
      <c r="B16" s="7"/>
      <c r="C16" s="109"/>
      <c r="D16" s="110"/>
      <c r="E16" s="110"/>
      <c r="F16" s="110"/>
      <c r="G16" s="111"/>
      <c r="H16" s="56"/>
      <c r="I16" s="56"/>
      <c r="J16" s="56" t="s">
        <v>10</v>
      </c>
      <c r="K16" s="56"/>
      <c r="L16" s="56"/>
      <c r="M16" s="56"/>
      <c r="N16" s="56"/>
      <c r="O16" s="56" t="s">
        <v>11</v>
      </c>
      <c r="P16" s="56"/>
      <c r="Q16" s="56"/>
      <c r="R16" s="56"/>
      <c r="S16" s="56"/>
      <c r="T16" s="56">
        <v>4.9000000000000002E-2</v>
      </c>
      <c r="U16" s="56"/>
      <c r="V16" s="56">
        <v>5.6000000000000001E-2</v>
      </c>
      <c r="W16" s="56"/>
      <c r="X16" s="56">
        <v>6.2E-2</v>
      </c>
      <c r="Y16" s="56"/>
      <c r="Z16" s="56">
        <v>6.6000000000000003E-2</v>
      </c>
      <c r="AA16" s="56"/>
      <c r="AB16" s="56">
        <v>7.0000000000000007E-2</v>
      </c>
      <c r="AC16" s="56"/>
      <c r="AD16" s="56">
        <v>7.2999999999999995E-2</v>
      </c>
      <c r="AE16" s="56"/>
      <c r="AF16" s="56">
        <v>8.2000000000000003E-2</v>
      </c>
      <c r="AG16" s="56"/>
      <c r="AH16" s="56">
        <v>0.09</v>
      </c>
      <c r="AI16" s="56"/>
      <c r="AJ16" s="56">
        <v>4.9000000000000002E-2</v>
      </c>
      <c r="AK16" s="56"/>
      <c r="AL16" s="119"/>
      <c r="AM16" s="120"/>
      <c r="AN16" s="1"/>
      <c r="AO16" s="1"/>
      <c r="AP16" s="1"/>
      <c r="AQ16" s="1"/>
      <c r="AR16" s="1"/>
      <c r="AS16" s="1"/>
      <c r="AT16" s="3"/>
    </row>
    <row r="17" spans="1:55" ht="12" thickBot="1">
      <c r="A17" s="7"/>
      <c r="B17" s="7"/>
      <c r="C17" s="112"/>
      <c r="D17" s="113"/>
      <c r="E17" s="113"/>
      <c r="F17" s="113"/>
      <c r="G17" s="114"/>
      <c r="H17" s="105"/>
      <c r="I17" s="105"/>
      <c r="J17" s="105"/>
      <c r="K17" s="105"/>
      <c r="L17" s="105"/>
      <c r="M17" s="105"/>
      <c r="N17" s="105"/>
      <c r="O17" s="105" t="s">
        <v>14</v>
      </c>
      <c r="P17" s="105"/>
      <c r="Q17" s="105"/>
      <c r="R17" s="105"/>
      <c r="S17" s="105"/>
      <c r="T17" s="105">
        <v>1.9E-2</v>
      </c>
      <c r="U17" s="105"/>
      <c r="V17" s="105">
        <v>2.1000000000000001E-2</v>
      </c>
      <c r="W17" s="105"/>
      <c r="X17" s="105">
        <v>2.4E-2</v>
      </c>
      <c r="Y17" s="105"/>
      <c r="Z17" s="105">
        <v>2.5000000000000001E-2</v>
      </c>
      <c r="AA17" s="105"/>
      <c r="AB17" s="105">
        <v>2.7E-2</v>
      </c>
      <c r="AC17" s="105"/>
      <c r="AD17" s="105">
        <v>2.8000000000000001E-2</v>
      </c>
      <c r="AE17" s="105"/>
      <c r="AF17" s="105">
        <v>3.1E-2</v>
      </c>
      <c r="AG17" s="105"/>
      <c r="AH17" s="105">
        <v>3.4000000000000002E-2</v>
      </c>
      <c r="AI17" s="105"/>
      <c r="AJ17" s="105">
        <v>1.9E-2</v>
      </c>
      <c r="AK17" s="105"/>
      <c r="AL17" s="121"/>
      <c r="AM17" s="122"/>
      <c r="AN17" s="1"/>
      <c r="AO17" s="1"/>
      <c r="AP17" s="1"/>
      <c r="AQ17" s="1"/>
      <c r="AR17" s="1"/>
      <c r="AS17" s="1"/>
      <c r="AT17" s="3"/>
    </row>
    <row r="18" spans="1:55">
      <c r="A18" s="7"/>
      <c r="B18" s="7"/>
      <c r="C18" s="123" t="s">
        <v>19</v>
      </c>
      <c r="D18" s="124"/>
      <c r="E18" s="124"/>
      <c r="F18" s="124"/>
      <c r="G18" s="125"/>
      <c r="H18" s="116"/>
      <c r="I18" s="116"/>
      <c r="J18" s="116" t="s">
        <v>8</v>
      </c>
      <c r="K18" s="116"/>
      <c r="L18" s="116"/>
      <c r="M18" s="116"/>
      <c r="N18" s="116"/>
      <c r="O18" s="116"/>
      <c r="P18" s="116"/>
      <c r="Q18" s="116"/>
      <c r="R18" s="116"/>
      <c r="S18" s="116"/>
      <c r="T18" s="116">
        <v>4.3999999999999997E-2</v>
      </c>
      <c r="U18" s="116"/>
      <c r="V18" s="116">
        <v>5.2999999999999999E-2</v>
      </c>
      <c r="W18" s="116"/>
      <c r="X18" s="116">
        <v>0.06</v>
      </c>
      <c r="Y18" s="116"/>
      <c r="Z18" s="116">
        <v>6.5000000000000002E-2</v>
      </c>
      <c r="AA18" s="116"/>
      <c r="AB18" s="116">
        <v>6.8000000000000005E-2</v>
      </c>
      <c r="AC18" s="116"/>
      <c r="AD18" s="116">
        <v>7.0999999999999994E-2</v>
      </c>
      <c r="AE18" s="116"/>
      <c r="AF18" s="116">
        <v>7.6999999999999999E-2</v>
      </c>
      <c r="AG18" s="116"/>
      <c r="AH18" s="116">
        <v>0.08</v>
      </c>
      <c r="AI18" s="116"/>
      <c r="AJ18" s="116">
        <v>4.3999999999999997E-2</v>
      </c>
      <c r="AK18" s="116"/>
      <c r="AL18" s="98" t="s">
        <v>18</v>
      </c>
      <c r="AM18" s="99"/>
      <c r="AN18" s="1"/>
      <c r="AO18" s="1"/>
      <c r="AP18" s="1"/>
      <c r="AQ18" s="1"/>
      <c r="AR18" s="1"/>
      <c r="AS18" s="1"/>
      <c r="AT18" s="3"/>
    </row>
    <row r="19" spans="1:55">
      <c r="A19" s="7"/>
      <c r="B19" s="7"/>
      <c r="C19" s="84"/>
      <c r="D19" s="85"/>
      <c r="E19" s="85"/>
      <c r="F19" s="85"/>
      <c r="G19" s="86"/>
      <c r="H19" s="78"/>
      <c r="I19" s="78"/>
      <c r="J19" s="78" t="s">
        <v>10</v>
      </c>
      <c r="K19" s="78"/>
      <c r="L19" s="78"/>
      <c r="M19" s="78"/>
      <c r="N19" s="78"/>
      <c r="O19" s="78" t="s">
        <v>11</v>
      </c>
      <c r="P19" s="78"/>
      <c r="Q19" s="78"/>
      <c r="R19" s="78"/>
      <c r="S19" s="78"/>
      <c r="T19" s="78">
        <v>0</v>
      </c>
      <c r="U19" s="78"/>
      <c r="V19" s="78">
        <v>0</v>
      </c>
      <c r="W19" s="78"/>
      <c r="X19" s="78">
        <v>0</v>
      </c>
      <c r="Y19" s="78"/>
      <c r="Z19" s="78">
        <v>0</v>
      </c>
      <c r="AA19" s="78"/>
      <c r="AB19" s="78">
        <v>0</v>
      </c>
      <c r="AC19" s="78"/>
      <c r="AD19" s="78">
        <v>0</v>
      </c>
      <c r="AE19" s="78"/>
      <c r="AF19" s="78">
        <v>0</v>
      </c>
      <c r="AG19" s="78"/>
      <c r="AH19" s="78">
        <v>0</v>
      </c>
      <c r="AI19" s="78"/>
      <c r="AJ19" s="78">
        <v>5.6000000000000001E-2</v>
      </c>
      <c r="AK19" s="78"/>
      <c r="AL19" s="100"/>
      <c r="AM19" s="101"/>
      <c r="AN19" s="1"/>
      <c r="AO19" s="1"/>
      <c r="AP19" s="1"/>
      <c r="AQ19" s="1"/>
      <c r="AR19" s="1"/>
      <c r="AS19" s="1"/>
      <c r="AT19" s="3"/>
    </row>
    <row r="20" spans="1:55" ht="12" thickBot="1">
      <c r="A20" s="7"/>
      <c r="B20" s="7"/>
      <c r="C20" s="87"/>
      <c r="D20" s="88"/>
      <c r="E20" s="88"/>
      <c r="F20" s="88"/>
      <c r="G20" s="89"/>
      <c r="H20" s="91"/>
      <c r="I20" s="91"/>
      <c r="J20" s="91"/>
      <c r="K20" s="91"/>
      <c r="L20" s="91"/>
      <c r="M20" s="91"/>
      <c r="N20" s="91"/>
      <c r="O20" s="91" t="s">
        <v>14</v>
      </c>
      <c r="P20" s="91"/>
      <c r="Q20" s="91"/>
      <c r="R20" s="91"/>
      <c r="S20" s="91"/>
      <c r="T20" s="91">
        <v>2.1999999999999999E-2</v>
      </c>
      <c r="U20" s="91"/>
      <c r="V20" s="91">
        <v>2.7E-2</v>
      </c>
      <c r="W20" s="91"/>
      <c r="X20" s="91">
        <v>0.03</v>
      </c>
      <c r="Y20" s="91"/>
      <c r="Z20" s="91">
        <v>3.3000000000000002E-2</v>
      </c>
      <c r="AA20" s="91"/>
      <c r="AB20" s="91">
        <v>3.4000000000000002E-2</v>
      </c>
      <c r="AC20" s="91"/>
      <c r="AD20" s="91">
        <v>3.5999999999999997E-2</v>
      </c>
      <c r="AE20" s="91"/>
      <c r="AF20" s="91">
        <v>3.9E-2</v>
      </c>
      <c r="AG20" s="91"/>
      <c r="AH20" s="91">
        <v>0.04</v>
      </c>
      <c r="AI20" s="91"/>
      <c r="AJ20" s="91">
        <v>0</v>
      </c>
      <c r="AK20" s="91"/>
      <c r="AL20" s="102"/>
      <c r="AM20" s="103"/>
      <c r="AN20" s="1"/>
      <c r="AO20" s="1"/>
      <c r="AP20" s="1"/>
      <c r="AQ20" s="1"/>
      <c r="AR20" s="1"/>
      <c r="AS20" s="1"/>
      <c r="AT20" s="3"/>
    </row>
    <row r="21" spans="1:55">
      <c r="A21" s="7"/>
      <c r="B21" s="7"/>
      <c r="C21" s="123" t="s">
        <v>17</v>
      </c>
      <c r="D21" s="124"/>
      <c r="E21" s="124"/>
      <c r="F21" s="124"/>
      <c r="G21" s="125"/>
      <c r="H21" s="116"/>
      <c r="I21" s="116"/>
      <c r="J21" s="116" t="s">
        <v>8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>
        <v>4.3999999999999997E-2</v>
      </c>
      <c r="U21" s="116"/>
      <c r="V21" s="116">
        <v>4.5999999999999999E-2</v>
      </c>
      <c r="W21" s="116"/>
      <c r="X21" s="116">
        <v>4.9000000000000002E-2</v>
      </c>
      <c r="Y21" s="116"/>
      <c r="Z21" s="116">
        <v>5.0999999999999997E-2</v>
      </c>
      <c r="AA21" s="116"/>
      <c r="AB21" s="116">
        <v>5.2999999999999999E-2</v>
      </c>
      <c r="AC21" s="116"/>
      <c r="AD21" s="116">
        <v>5.5E-2</v>
      </c>
      <c r="AE21" s="116"/>
      <c r="AF21" s="116">
        <v>5.8000000000000003E-2</v>
      </c>
      <c r="AG21" s="116"/>
      <c r="AH21" s="116">
        <v>0.06</v>
      </c>
      <c r="AI21" s="116"/>
      <c r="AJ21" s="116">
        <v>4.3999999999999997E-2</v>
      </c>
      <c r="AK21" s="116"/>
      <c r="AL21" s="98" t="s">
        <v>20</v>
      </c>
      <c r="AM21" s="99"/>
      <c r="AN21" s="1"/>
      <c r="AO21" s="1"/>
      <c r="AP21" s="1"/>
      <c r="AQ21" s="1"/>
      <c r="AR21" s="1"/>
      <c r="AS21" s="1"/>
      <c r="AT21" s="3"/>
    </row>
    <row r="22" spans="1:55">
      <c r="A22" s="7"/>
      <c r="B22" s="7"/>
      <c r="C22" s="84"/>
      <c r="D22" s="85"/>
      <c r="E22" s="85"/>
      <c r="F22" s="85"/>
      <c r="G22" s="86"/>
      <c r="H22" s="78"/>
      <c r="I22" s="78"/>
      <c r="J22" s="78" t="s">
        <v>10</v>
      </c>
      <c r="K22" s="78"/>
      <c r="L22" s="78"/>
      <c r="M22" s="78"/>
      <c r="N22" s="78"/>
      <c r="O22" s="78" t="s">
        <v>11</v>
      </c>
      <c r="P22" s="78"/>
      <c r="Q22" s="78"/>
      <c r="R22" s="78"/>
      <c r="S22" s="78"/>
      <c r="T22" s="78">
        <v>5.6000000000000001E-2</v>
      </c>
      <c r="U22" s="78"/>
      <c r="V22" s="78">
        <v>6.0999999999999999E-2</v>
      </c>
      <c r="W22" s="78"/>
      <c r="X22" s="78">
        <v>6.5000000000000002E-2</v>
      </c>
      <c r="Y22" s="78"/>
      <c r="Z22" s="78">
        <v>6.9000000000000006E-2</v>
      </c>
      <c r="AA22" s="78"/>
      <c r="AB22" s="78">
        <v>7.0999999999999994E-2</v>
      </c>
      <c r="AC22" s="78"/>
      <c r="AD22" s="78">
        <v>7.2999999999999995E-2</v>
      </c>
      <c r="AE22" s="78"/>
      <c r="AF22" s="78">
        <v>7.6999999999999999E-2</v>
      </c>
      <c r="AG22" s="78"/>
      <c r="AH22" s="78">
        <v>0.08</v>
      </c>
      <c r="AI22" s="78"/>
      <c r="AJ22" s="78">
        <v>0</v>
      </c>
      <c r="AK22" s="78"/>
      <c r="AL22" s="100"/>
      <c r="AM22" s="101"/>
      <c r="AN22" s="1"/>
      <c r="AO22" s="1"/>
      <c r="AP22" s="1"/>
      <c r="AQ22" s="1"/>
      <c r="AR22" s="1"/>
      <c r="AS22" s="1"/>
      <c r="AT22" s="3"/>
    </row>
    <row r="23" spans="1:55" ht="12" thickBot="1">
      <c r="A23" s="7"/>
      <c r="B23" s="7"/>
      <c r="C23" s="87"/>
      <c r="D23" s="88"/>
      <c r="E23" s="88"/>
      <c r="F23" s="88"/>
      <c r="G23" s="89"/>
      <c r="H23" s="91"/>
      <c r="I23" s="91"/>
      <c r="J23" s="91"/>
      <c r="K23" s="91"/>
      <c r="L23" s="91"/>
      <c r="M23" s="91"/>
      <c r="N23" s="91"/>
      <c r="O23" s="91" t="s">
        <v>14</v>
      </c>
      <c r="P23" s="91"/>
      <c r="Q23" s="91"/>
      <c r="R23" s="91"/>
      <c r="S23" s="91"/>
      <c r="T23" s="91">
        <v>0</v>
      </c>
      <c r="U23" s="91"/>
      <c r="V23" s="91">
        <v>0</v>
      </c>
      <c r="W23" s="91"/>
      <c r="X23" s="91">
        <v>0</v>
      </c>
      <c r="Y23" s="91"/>
      <c r="Z23" s="91">
        <v>0</v>
      </c>
      <c r="AA23" s="91"/>
      <c r="AB23" s="91">
        <v>0</v>
      </c>
      <c r="AC23" s="91"/>
      <c r="AD23" s="91">
        <v>0</v>
      </c>
      <c r="AE23" s="91"/>
      <c r="AF23" s="91">
        <v>0</v>
      </c>
      <c r="AG23" s="91"/>
      <c r="AH23" s="91">
        <v>0</v>
      </c>
      <c r="AI23" s="91"/>
      <c r="AJ23" s="91">
        <v>2.1999999999999999E-2</v>
      </c>
      <c r="AK23" s="91"/>
      <c r="AL23" s="102"/>
      <c r="AM23" s="103"/>
      <c r="AN23" s="1"/>
      <c r="AO23" s="1"/>
      <c r="AP23" s="1"/>
      <c r="AQ23" s="1"/>
      <c r="AR23" s="1"/>
      <c r="AS23" s="1"/>
      <c r="AT23" s="3"/>
    </row>
    <row r="24" spans="1:55">
      <c r="A24" s="7"/>
      <c r="B24" s="7"/>
      <c r="C24" s="123" t="s">
        <v>21</v>
      </c>
      <c r="D24" s="124"/>
      <c r="E24" s="124"/>
      <c r="F24" s="124"/>
      <c r="G24" s="125"/>
      <c r="H24" s="116"/>
      <c r="I24" s="116"/>
      <c r="J24" s="116" t="s">
        <v>8</v>
      </c>
      <c r="K24" s="116"/>
      <c r="L24" s="116"/>
      <c r="M24" s="116"/>
      <c r="N24" s="116"/>
      <c r="O24" s="116"/>
      <c r="P24" s="116"/>
      <c r="Q24" s="116"/>
      <c r="R24" s="116"/>
      <c r="S24" s="116"/>
      <c r="T24" s="116">
        <v>4.3999999999999997E-2</v>
      </c>
      <c r="U24" s="116"/>
      <c r="V24" s="116">
        <v>4.9000000000000002E-2</v>
      </c>
      <c r="W24" s="116"/>
      <c r="X24" s="116">
        <v>5.3999999999999999E-2</v>
      </c>
      <c r="Y24" s="116"/>
      <c r="Z24" s="116">
        <v>5.8000000000000003E-2</v>
      </c>
      <c r="AA24" s="116"/>
      <c r="AB24" s="116">
        <v>6.0999999999999999E-2</v>
      </c>
      <c r="AC24" s="116"/>
      <c r="AD24" s="116">
        <v>6.4000000000000001E-2</v>
      </c>
      <c r="AE24" s="116"/>
      <c r="AF24" s="116">
        <v>6.9000000000000006E-2</v>
      </c>
      <c r="AG24" s="116"/>
      <c r="AH24" s="116">
        <v>7.3999999999999996E-2</v>
      </c>
      <c r="AI24" s="116"/>
      <c r="AJ24" s="116">
        <v>4.3999999999999997E-2</v>
      </c>
      <c r="AK24" s="116"/>
      <c r="AL24" s="98" t="s">
        <v>22</v>
      </c>
      <c r="AM24" s="99"/>
      <c r="AN24" s="1"/>
      <c r="AO24" s="1"/>
      <c r="AP24" s="1"/>
      <c r="AQ24" s="1"/>
      <c r="AR24" s="1"/>
      <c r="AS24" s="1"/>
      <c r="AT24" s="3"/>
    </row>
    <row r="25" spans="1:55">
      <c r="A25" s="7"/>
      <c r="B25" s="7"/>
      <c r="C25" s="84"/>
      <c r="D25" s="85"/>
      <c r="E25" s="85"/>
      <c r="F25" s="85"/>
      <c r="G25" s="86"/>
      <c r="H25" s="78"/>
      <c r="I25" s="78"/>
      <c r="J25" s="78" t="s">
        <v>10</v>
      </c>
      <c r="K25" s="78"/>
      <c r="L25" s="78"/>
      <c r="M25" s="78"/>
      <c r="N25" s="78"/>
      <c r="O25" s="78" t="s">
        <v>11</v>
      </c>
      <c r="P25" s="78"/>
      <c r="Q25" s="78"/>
      <c r="R25" s="78"/>
      <c r="S25" s="78"/>
      <c r="T25" s="78">
        <v>5.8000000000000003E-2</v>
      </c>
      <c r="U25" s="78"/>
      <c r="V25" s="78">
        <v>6.5000000000000002E-2</v>
      </c>
      <c r="W25" s="78"/>
      <c r="X25" s="78">
        <v>7.0999999999999994E-2</v>
      </c>
      <c r="Y25" s="78"/>
      <c r="Z25" s="78">
        <v>7.6999999999999999E-2</v>
      </c>
      <c r="AA25" s="78"/>
      <c r="AB25" s="78">
        <v>8.1000000000000003E-2</v>
      </c>
      <c r="AC25" s="78"/>
      <c r="AD25" s="78">
        <v>8.5000000000000006E-2</v>
      </c>
      <c r="AE25" s="78"/>
      <c r="AF25" s="78">
        <v>9.1999999999999998E-2</v>
      </c>
      <c r="AG25" s="78"/>
      <c r="AH25" s="78">
        <v>9.8000000000000004E-2</v>
      </c>
      <c r="AI25" s="78"/>
      <c r="AJ25" s="78">
        <v>5.8000000000000003E-2</v>
      </c>
      <c r="AK25" s="78"/>
      <c r="AL25" s="100"/>
      <c r="AM25" s="101"/>
      <c r="AN25" s="1"/>
      <c r="AO25" s="1"/>
      <c r="AP25" s="1"/>
      <c r="AQ25" s="1"/>
      <c r="AR25" s="1"/>
      <c r="AS25" s="1"/>
      <c r="AT25" s="3"/>
    </row>
    <row r="26" spans="1:55" ht="12" thickBot="1">
      <c r="A26" s="7"/>
      <c r="B26" s="7"/>
      <c r="C26" s="87"/>
      <c r="D26" s="88"/>
      <c r="E26" s="88"/>
      <c r="F26" s="88"/>
      <c r="G26" s="89"/>
      <c r="H26" s="91"/>
      <c r="I26" s="91"/>
      <c r="J26" s="91"/>
      <c r="K26" s="91"/>
      <c r="L26" s="91"/>
      <c r="M26" s="91"/>
      <c r="N26" s="91"/>
      <c r="O26" s="91" t="s">
        <v>14</v>
      </c>
      <c r="P26" s="91"/>
      <c r="Q26" s="91"/>
      <c r="R26" s="91"/>
      <c r="S26" s="91"/>
      <c r="T26" s="91">
        <v>2.1999999999999999E-2</v>
      </c>
      <c r="U26" s="91"/>
      <c r="V26" s="91">
        <v>2.5000000000000001E-2</v>
      </c>
      <c r="W26" s="91"/>
      <c r="X26" s="91">
        <v>2.7E-2</v>
      </c>
      <c r="Y26" s="91"/>
      <c r="Z26" s="91">
        <v>2.9000000000000001E-2</v>
      </c>
      <c r="AA26" s="91"/>
      <c r="AB26" s="91">
        <v>3.1E-2</v>
      </c>
      <c r="AC26" s="91"/>
      <c r="AD26" s="91">
        <v>3.2000000000000001E-2</v>
      </c>
      <c r="AE26" s="91"/>
      <c r="AF26" s="91">
        <v>3.5000000000000003E-2</v>
      </c>
      <c r="AG26" s="91"/>
      <c r="AH26" s="91">
        <v>3.6999999999999998E-2</v>
      </c>
      <c r="AI26" s="91"/>
      <c r="AJ26" s="91">
        <v>2.1999999999999999E-2</v>
      </c>
      <c r="AK26" s="91"/>
      <c r="AL26" s="102"/>
      <c r="AM26" s="103"/>
      <c r="AN26" s="1"/>
      <c r="AO26" s="1"/>
      <c r="AP26" s="1"/>
      <c r="AQ26" s="1"/>
      <c r="AR26" s="1"/>
      <c r="AS26" s="1"/>
      <c r="AT26" s="3"/>
    </row>
    <row r="27" spans="1:55">
      <c r="A27" s="7"/>
      <c r="B27" s="7"/>
      <c r="C27" s="123" t="s">
        <v>23</v>
      </c>
      <c r="D27" s="124"/>
      <c r="E27" s="124"/>
      <c r="F27" s="124"/>
      <c r="G27" s="125"/>
      <c r="H27" s="116"/>
      <c r="I27" s="116"/>
      <c r="J27" s="116" t="s">
        <v>8</v>
      </c>
      <c r="K27" s="116"/>
      <c r="L27" s="116"/>
      <c r="M27" s="116"/>
      <c r="N27" s="116"/>
      <c r="O27" s="116"/>
      <c r="P27" s="116"/>
      <c r="Q27" s="116"/>
      <c r="R27" s="116"/>
      <c r="S27" s="116"/>
      <c r="T27" s="116">
        <v>0.05</v>
      </c>
      <c r="U27" s="116"/>
      <c r="V27" s="116">
        <v>5.7000000000000002E-2</v>
      </c>
      <c r="W27" s="116"/>
      <c r="X27" s="116">
        <v>6.2E-2</v>
      </c>
      <c r="Y27" s="116"/>
      <c r="Z27" s="116">
        <v>6.7000000000000004E-2</v>
      </c>
      <c r="AA27" s="116"/>
      <c r="AB27" s="116">
        <v>7.0999999999999994E-2</v>
      </c>
      <c r="AC27" s="116"/>
      <c r="AD27" s="116">
        <v>7.4999999999999997E-2</v>
      </c>
      <c r="AE27" s="116"/>
      <c r="AF27" s="116">
        <v>8.1000000000000003E-2</v>
      </c>
      <c r="AG27" s="116"/>
      <c r="AH27" s="116">
        <v>8.3000000000000004E-2</v>
      </c>
      <c r="AI27" s="116"/>
      <c r="AJ27" s="116">
        <v>0.05</v>
      </c>
      <c r="AK27" s="116"/>
      <c r="AL27" s="98" t="s">
        <v>24</v>
      </c>
      <c r="AM27" s="99"/>
      <c r="AN27" s="1"/>
      <c r="AO27" s="1"/>
      <c r="AP27" s="1"/>
      <c r="AQ27" s="1"/>
      <c r="AR27" s="1"/>
      <c r="AS27" s="1"/>
      <c r="AT27" s="3"/>
    </row>
    <row r="28" spans="1:55" ht="12" thickBot="1">
      <c r="A28" s="7"/>
      <c r="B28" s="7"/>
      <c r="C28" s="87"/>
      <c r="D28" s="88"/>
      <c r="E28" s="88"/>
      <c r="F28" s="88"/>
      <c r="G28" s="89"/>
      <c r="H28" s="91"/>
      <c r="I28" s="91"/>
      <c r="J28" s="91" t="s">
        <v>10</v>
      </c>
      <c r="K28" s="91"/>
      <c r="L28" s="91"/>
      <c r="M28" s="91"/>
      <c r="N28" s="91"/>
      <c r="O28" s="91" t="s">
        <v>14</v>
      </c>
      <c r="P28" s="91"/>
      <c r="Q28" s="91"/>
      <c r="R28" s="91"/>
      <c r="S28" s="91"/>
      <c r="T28" s="91">
        <v>2.5000000000000001E-2</v>
      </c>
      <c r="U28" s="91"/>
      <c r="V28" s="91">
        <v>2.9000000000000001E-2</v>
      </c>
      <c r="W28" s="91"/>
      <c r="X28" s="91">
        <v>3.1E-2</v>
      </c>
      <c r="Y28" s="91"/>
      <c r="Z28" s="91">
        <v>3.4000000000000002E-2</v>
      </c>
      <c r="AA28" s="91"/>
      <c r="AB28" s="91">
        <v>3.5999999999999997E-2</v>
      </c>
      <c r="AC28" s="91"/>
      <c r="AD28" s="91">
        <v>3.7999999999999999E-2</v>
      </c>
      <c r="AE28" s="91"/>
      <c r="AF28" s="91">
        <v>4.1000000000000002E-2</v>
      </c>
      <c r="AG28" s="91"/>
      <c r="AH28" s="91">
        <v>4.2000000000000003E-2</v>
      </c>
      <c r="AI28" s="91"/>
      <c r="AJ28" s="91">
        <v>2.5000000000000001E-2</v>
      </c>
      <c r="AK28" s="91"/>
      <c r="AL28" s="102"/>
      <c r="AM28" s="103"/>
      <c r="AN28" s="1"/>
      <c r="AO28" s="1"/>
      <c r="AP28" s="1"/>
      <c r="AQ28" s="1"/>
      <c r="AR28" s="1"/>
      <c r="AS28" s="1"/>
      <c r="AT28" s="3"/>
    </row>
    <row r="29" spans="1:55">
      <c r="A29" s="7"/>
      <c r="B29" s="7"/>
      <c r="C29" s="2"/>
      <c r="D29" s="2"/>
      <c r="E29" s="2"/>
      <c r="F29" s="2"/>
      <c r="G29" s="1"/>
      <c r="H29" s="27"/>
      <c r="I29" s="27"/>
      <c r="J29" s="27"/>
      <c r="K29" s="9"/>
      <c r="L29" s="27"/>
      <c r="M29" s="27"/>
      <c r="N29" s="27"/>
      <c r="O29" s="27"/>
      <c r="P29" s="27"/>
      <c r="Q29" s="9"/>
      <c r="R29" s="27"/>
      <c r="S29" s="27"/>
      <c r="T29" s="5"/>
      <c r="U29" s="5"/>
      <c r="V29" s="4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3"/>
      <c r="AU29" s="1"/>
      <c r="AV29" s="1"/>
      <c r="AW29" s="1"/>
      <c r="AX29" s="1"/>
      <c r="AY29" s="1"/>
      <c r="AZ29" s="1"/>
      <c r="BA29" s="1"/>
      <c r="BB29" s="1"/>
      <c r="BC29" s="1"/>
    </row>
    <row r="30" spans="1:55">
      <c r="A30" s="1"/>
      <c r="B30" s="7"/>
      <c r="C30" s="16" t="s">
        <v>73</v>
      </c>
      <c r="D30" s="14"/>
      <c r="E30" s="14"/>
      <c r="F30" s="14"/>
      <c r="G30" s="10"/>
      <c r="H30" s="10"/>
      <c r="I30" s="10"/>
      <c r="J30" s="10"/>
      <c r="K30" s="10"/>
      <c r="L30" s="10"/>
      <c r="M30" s="10"/>
      <c r="N30" s="10"/>
      <c r="U30" s="5"/>
      <c r="V30" s="4"/>
      <c r="W30" s="1"/>
      <c r="X30" s="1"/>
      <c r="AK30" s="27"/>
      <c r="AL30" s="27"/>
      <c r="AM30" s="9"/>
      <c r="AN30" s="27"/>
      <c r="AO30" s="27"/>
      <c r="AP30" s="5"/>
      <c r="AQ30" s="1"/>
      <c r="AR30" s="1"/>
      <c r="AS30" s="1"/>
      <c r="AT30" s="3"/>
      <c r="AU30" s="1"/>
      <c r="AV30" s="1"/>
      <c r="AW30" s="1"/>
      <c r="AX30" s="1"/>
      <c r="AY30" s="1"/>
      <c r="AZ30" s="1"/>
      <c r="BA30" s="1"/>
      <c r="BB30" s="1"/>
      <c r="BC30" s="1"/>
    </row>
    <row r="31" spans="1:55">
      <c r="A31" s="1"/>
      <c r="B31" s="7"/>
      <c r="C31" s="43" t="s">
        <v>68</v>
      </c>
      <c r="D31" s="44"/>
      <c r="E31" s="44"/>
      <c r="F31" s="44"/>
      <c r="G31" s="44"/>
      <c r="H31" s="45"/>
      <c r="I31" s="43" t="s">
        <v>69</v>
      </c>
      <c r="J31" s="44"/>
      <c r="K31" s="45"/>
      <c r="L31" s="43" t="s">
        <v>28</v>
      </c>
      <c r="M31" s="44"/>
      <c r="N31" s="45"/>
      <c r="O31" s="49" t="s">
        <v>6</v>
      </c>
      <c r="P31" s="49"/>
      <c r="U31" s="5"/>
      <c r="V31" s="4"/>
      <c r="W31" s="1"/>
      <c r="X31" s="1"/>
      <c r="AK31" s="27"/>
      <c r="AL31" s="27"/>
      <c r="AM31" s="9"/>
      <c r="AN31" s="27"/>
      <c r="AO31" s="27"/>
      <c r="AP31" s="5"/>
      <c r="AQ31" s="1"/>
      <c r="AR31" s="1"/>
      <c r="AS31" s="1"/>
      <c r="AT31" s="3"/>
      <c r="AU31" s="1"/>
      <c r="AV31" s="1"/>
      <c r="AW31" s="1"/>
      <c r="AX31" s="1"/>
      <c r="AY31" s="1"/>
      <c r="AZ31" s="1"/>
      <c r="BA31" s="1"/>
      <c r="BB31" s="1"/>
      <c r="BC31" s="1"/>
    </row>
    <row r="32" spans="1:55" ht="12" thickBot="1">
      <c r="A32" s="1"/>
      <c r="B32" s="7"/>
      <c r="C32" s="46"/>
      <c r="D32" s="47"/>
      <c r="E32" s="47"/>
      <c r="F32" s="47"/>
      <c r="G32" s="47"/>
      <c r="H32" s="48"/>
      <c r="I32" s="46"/>
      <c r="J32" s="47"/>
      <c r="K32" s="48"/>
      <c r="L32" s="46"/>
      <c r="M32" s="47"/>
      <c r="N32" s="48"/>
      <c r="O32" s="50"/>
      <c r="P32" s="50"/>
      <c r="U32" s="5"/>
      <c r="V32" s="4"/>
      <c r="W32" s="1"/>
      <c r="X32" s="1"/>
      <c r="AK32" s="27"/>
      <c r="AL32" s="27"/>
      <c r="AM32" s="9"/>
      <c r="AN32" s="27"/>
      <c r="AO32" s="27"/>
      <c r="AP32" s="5"/>
      <c r="AQ32" s="1"/>
      <c r="AR32" s="1"/>
      <c r="AS32" s="1"/>
      <c r="AT32" s="3"/>
      <c r="AU32" s="1"/>
      <c r="AV32" s="1"/>
      <c r="AW32" s="1"/>
      <c r="AX32" s="1"/>
      <c r="AY32" s="1"/>
      <c r="AZ32" s="1"/>
      <c r="BA32" s="1"/>
      <c r="BB32" s="1"/>
      <c r="BC32" s="1"/>
    </row>
    <row r="33" spans="1:55" ht="12" thickTop="1">
      <c r="A33" s="1"/>
      <c r="B33" s="7"/>
      <c r="C33" s="36"/>
      <c r="D33" s="37"/>
      <c r="E33" s="37"/>
      <c r="F33" s="37"/>
      <c r="G33" s="37"/>
      <c r="H33" s="38"/>
      <c r="I33" s="62" t="s">
        <v>70</v>
      </c>
      <c r="J33" s="63"/>
      <c r="K33" s="64"/>
      <c r="L33" s="63">
        <v>8</v>
      </c>
      <c r="M33" s="63"/>
      <c r="N33" s="64"/>
      <c r="O33" s="51" t="s">
        <v>74</v>
      </c>
      <c r="P33" s="51"/>
      <c r="U33" s="5"/>
      <c r="V33" s="4"/>
      <c r="W33" s="1"/>
      <c r="X33" s="1"/>
      <c r="AK33" s="27"/>
      <c r="AL33" s="27"/>
      <c r="AM33" s="9"/>
      <c r="AN33" s="27"/>
      <c r="AO33" s="27"/>
      <c r="AP33" s="5"/>
      <c r="AQ33" s="1"/>
      <c r="AR33" s="1"/>
      <c r="AS33" s="1"/>
      <c r="AT33" s="3"/>
      <c r="AU33" s="1"/>
      <c r="AV33" s="1"/>
      <c r="AW33" s="1"/>
      <c r="AX33" s="1"/>
      <c r="AY33" s="1"/>
      <c r="AZ33" s="1"/>
      <c r="BA33" s="1"/>
      <c r="BB33" s="1"/>
      <c r="BC33" s="1"/>
    </row>
    <row r="34" spans="1:55">
      <c r="A34" s="1"/>
      <c r="B34" s="7"/>
      <c r="C34" s="31"/>
      <c r="D34" s="32"/>
      <c r="E34" s="32"/>
      <c r="F34" s="32"/>
      <c r="G34" s="32"/>
      <c r="H34" s="33"/>
      <c r="I34" s="65"/>
      <c r="J34" s="66"/>
      <c r="K34" s="67"/>
      <c r="L34" s="66"/>
      <c r="M34" s="66"/>
      <c r="N34" s="67"/>
      <c r="O34" s="52"/>
      <c r="P34" s="52"/>
      <c r="U34" s="5"/>
      <c r="V34" s="4"/>
      <c r="W34" s="1"/>
      <c r="X34" s="1"/>
      <c r="AK34" s="27"/>
      <c r="AM34" s="9"/>
      <c r="AN34" s="27"/>
      <c r="AO34" s="27"/>
      <c r="AP34" s="5"/>
      <c r="AQ34" s="1"/>
      <c r="AR34" s="1"/>
      <c r="AS34" s="1"/>
      <c r="AT34" s="3"/>
      <c r="AU34" s="1"/>
      <c r="AV34" s="1"/>
      <c r="AW34" s="1"/>
      <c r="AX34" s="1"/>
      <c r="AY34" s="1"/>
      <c r="AZ34" s="1"/>
      <c r="BA34" s="1"/>
      <c r="BB34" s="1"/>
      <c r="BC34" s="1"/>
    </row>
    <row r="35" spans="1:55">
      <c r="A35" s="1"/>
      <c r="B35" s="7"/>
      <c r="C35" s="34"/>
      <c r="D35" s="1"/>
      <c r="E35" s="1"/>
      <c r="F35" s="1"/>
      <c r="G35" s="1"/>
      <c r="H35" s="35"/>
      <c r="I35" s="46">
        <v>8</v>
      </c>
      <c r="J35" s="47"/>
      <c r="K35" s="48"/>
      <c r="L35" s="68" t="s">
        <v>71</v>
      </c>
      <c r="M35" s="47"/>
      <c r="N35" s="48"/>
      <c r="O35" s="52" t="s">
        <v>75</v>
      </c>
      <c r="P35" s="52"/>
      <c r="R35" s="24" t="s">
        <v>85</v>
      </c>
      <c r="U35" s="5"/>
      <c r="V35" s="4"/>
      <c r="W35" s="1"/>
      <c r="X35" s="1"/>
      <c r="AK35" s="27"/>
      <c r="AL35" s="27"/>
      <c r="AM35" s="9"/>
      <c r="AN35" s="27"/>
      <c r="AO35" s="27"/>
      <c r="AP35" s="5"/>
      <c r="AQ35" s="1"/>
      <c r="AR35" s="1"/>
      <c r="AS35" s="1"/>
      <c r="AT35" s="3"/>
      <c r="AU35" s="1"/>
      <c r="AV35" s="1"/>
      <c r="AW35" s="1"/>
      <c r="AX35" s="1"/>
      <c r="AY35" s="1"/>
      <c r="AZ35" s="1"/>
      <c r="BA35" s="1"/>
      <c r="BB35" s="1"/>
      <c r="BC35" s="1"/>
    </row>
    <row r="36" spans="1:55">
      <c r="A36" s="1"/>
      <c r="B36" s="7"/>
      <c r="C36" s="31"/>
      <c r="D36" s="32"/>
      <c r="E36" s="32"/>
      <c r="F36" s="32"/>
      <c r="G36" s="32"/>
      <c r="H36" s="33"/>
      <c r="I36" s="65"/>
      <c r="J36" s="66"/>
      <c r="K36" s="67"/>
      <c r="L36" s="66"/>
      <c r="M36" s="66"/>
      <c r="N36" s="67"/>
      <c r="O36" s="52"/>
      <c r="P36" s="52"/>
      <c r="U36" s="5"/>
      <c r="V36" s="4"/>
      <c r="W36" s="1"/>
      <c r="X36" s="1"/>
      <c r="AK36" s="27"/>
      <c r="AL36" s="27"/>
      <c r="AM36" s="9"/>
      <c r="AN36" s="27"/>
      <c r="AO36" s="27"/>
      <c r="AP36" s="5"/>
      <c r="AQ36" s="1"/>
      <c r="AR36" s="1"/>
      <c r="AS36" s="1"/>
      <c r="AT36" s="3"/>
      <c r="AU36" s="1"/>
      <c r="AV36" s="1"/>
      <c r="AW36" s="1"/>
      <c r="AX36" s="1"/>
      <c r="AY36" s="1"/>
      <c r="AZ36" s="1"/>
      <c r="BA36" s="1"/>
      <c r="BB36" s="1"/>
      <c r="BC36" s="1"/>
    </row>
    <row r="37" spans="1:55">
      <c r="A37" s="1"/>
      <c r="B37" s="7"/>
      <c r="C37" s="28"/>
      <c r="D37" s="29"/>
      <c r="E37" s="29"/>
      <c r="F37" s="29"/>
      <c r="G37" s="29"/>
      <c r="H37" s="30"/>
      <c r="I37" s="44">
        <v>12</v>
      </c>
      <c r="J37" s="44"/>
      <c r="K37" s="45"/>
      <c r="L37" s="44">
        <v>24</v>
      </c>
      <c r="M37" s="44"/>
      <c r="N37" s="45"/>
      <c r="O37" s="52" t="s">
        <v>76</v>
      </c>
      <c r="P37" s="52"/>
      <c r="U37" s="5"/>
      <c r="V37" s="4"/>
      <c r="W37" s="1"/>
      <c r="X37" s="1"/>
      <c r="AK37" s="27"/>
      <c r="AL37" s="27"/>
      <c r="AM37" s="9"/>
      <c r="AN37" s="27"/>
      <c r="AO37" s="27"/>
      <c r="AP37" s="5"/>
      <c r="AQ37" s="1"/>
      <c r="AR37" s="1"/>
      <c r="AS37" s="1"/>
      <c r="AT37" s="3"/>
      <c r="AU37" s="1"/>
      <c r="AV37" s="1"/>
      <c r="AW37" s="1"/>
      <c r="AX37" s="1"/>
      <c r="AY37" s="1"/>
      <c r="AZ37" s="1"/>
      <c r="BA37" s="1"/>
      <c r="BB37" s="1"/>
      <c r="BC37" s="1"/>
    </row>
    <row r="38" spans="1:55">
      <c r="A38" s="1"/>
      <c r="B38" s="7"/>
      <c r="C38" s="31"/>
      <c r="D38" s="32"/>
      <c r="E38" s="32"/>
      <c r="F38" s="32"/>
      <c r="G38" s="32"/>
      <c r="H38" s="33"/>
      <c r="I38" s="66"/>
      <c r="J38" s="66"/>
      <c r="K38" s="67"/>
      <c r="L38" s="66"/>
      <c r="M38" s="66"/>
      <c r="N38" s="67"/>
      <c r="O38" s="52"/>
      <c r="P38" s="52"/>
      <c r="U38" s="5"/>
      <c r="V38" s="4"/>
      <c r="W38" s="1"/>
      <c r="X38" s="1"/>
      <c r="AK38" s="27"/>
      <c r="AL38" s="27"/>
      <c r="AM38" s="9"/>
      <c r="AN38" s="27"/>
      <c r="AO38" s="27"/>
      <c r="AP38" s="5"/>
      <c r="AQ38" s="1"/>
      <c r="AR38" s="1"/>
      <c r="AS38" s="1"/>
      <c r="AT38" s="3"/>
      <c r="AU38" s="1"/>
      <c r="AV38" s="1"/>
      <c r="AW38" s="1"/>
      <c r="AX38" s="1"/>
      <c r="AY38" s="1"/>
      <c r="AZ38" s="1"/>
      <c r="BA38" s="1"/>
      <c r="BB38" s="1"/>
      <c r="BC38" s="1"/>
    </row>
    <row r="39" spans="1:55">
      <c r="A39" s="1"/>
      <c r="B39" s="7"/>
      <c r="C39" s="2"/>
      <c r="D39" s="2"/>
      <c r="E39" s="2"/>
      <c r="F39" s="2"/>
      <c r="G39" s="1"/>
      <c r="H39" s="27"/>
      <c r="I39" s="27"/>
      <c r="J39" s="27"/>
      <c r="K39" s="9"/>
      <c r="L39" s="27"/>
      <c r="M39" s="27"/>
      <c r="N39" s="27"/>
      <c r="O39" s="27"/>
      <c r="P39" s="27"/>
      <c r="Q39" s="9"/>
      <c r="R39" s="27"/>
      <c r="S39" s="27"/>
      <c r="T39" s="5"/>
      <c r="U39" s="5"/>
      <c r="V39" s="4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3"/>
      <c r="AU39" s="1"/>
      <c r="AV39" s="1"/>
      <c r="AW39" s="1"/>
      <c r="AX39" s="1"/>
      <c r="AY39" s="1"/>
      <c r="AZ39" s="1"/>
      <c r="BA39" s="1"/>
      <c r="BB39" s="1"/>
      <c r="BC39" s="1"/>
    </row>
    <row r="40" spans="1:55" s="13" customFormat="1" ht="12.75" customHeight="1">
      <c r="A40" s="10"/>
      <c r="B40" s="11"/>
      <c r="C40" s="15" t="s">
        <v>43</v>
      </c>
      <c r="D40" s="14"/>
      <c r="E40" s="14"/>
      <c r="F40" s="14"/>
      <c r="G40" s="73" t="s">
        <v>16</v>
      </c>
      <c r="H40" s="73"/>
      <c r="I40" s="14"/>
      <c r="K40" s="14"/>
      <c r="L40" s="14"/>
      <c r="M40" s="14"/>
      <c r="N40" s="14"/>
      <c r="O40" s="14"/>
      <c r="P40" s="14"/>
      <c r="Q40" s="14"/>
      <c r="R40" s="17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0"/>
      <c r="AL40" s="10"/>
      <c r="AM40" s="10"/>
      <c r="AN40" s="10"/>
      <c r="AO40" s="10"/>
      <c r="AP40" s="10"/>
      <c r="AQ40" s="10"/>
      <c r="AR40" s="10"/>
      <c r="AS40" s="10"/>
      <c r="AT40" s="12"/>
    </row>
    <row r="41" spans="1:55" s="13" customFormat="1" ht="12.75" customHeight="1">
      <c r="A41" s="10"/>
      <c r="B41" s="11"/>
      <c r="C41" s="16" t="s">
        <v>60</v>
      </c>
      <c r="D41" s="14"/>
      <c r="E41" s="14"/>
      <c r="F41" s="14"/>
      <c r="G41" s="14"/>
      <c r="H41" s="76">
        <v>0.1</v>
      </c>
      <c r="I41" s="76"/>
      <c r="J41" s="17" t="s">
        <v>2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S41" s="10"/>
      <c r="AT41" s="12"/>
    </row>
    <row r="42" spans="1:55" ht="12.75" customHeight="1">
      <c r="A42" s="1"/>
      <c r="B42" s="7"/>
      <c r="C42" s="82" t="s">
        <v>83</v>
      </c>
      <c r="D42" s="82"/>
      <c r="E42" s="82"/>
      <c r="G42" s="24" t="s">
        <v>61</v>
      </c>
      <c r="H42" s="27"/>
      <c r="I42" s="27"/>
      <c r="J42" s="76">
        <v>4.75</v>
      </c>
      <c r="K42" s="76"/>
      <c r="L42" s="1" t="s">
        <v>2</v>
      </c>
      <c r="M42" s="8" t="s">
        <v>65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G42" s="41" t="s">
        <v>80</v>
      </c>
      <c r="AS42" s="1"/>
      <c r="AT42" s="3"/>
    </row>
    <row r="43" spans="1:55">
      <c r="B43" s="7"/>
      <c r="C43" s="72" t="str">
        <f>IF(C42="y - y yönü","x - x yönü","y - y yönü")</f>
        <v>y - y yönü</v>
      </c>
      <c r="D43" s="72"/>
      <c r="E43" s="72"/>
      <c r="G43" s="8" t="s">
        <v>62</v>
      </c>
      <c r="H43" s="1"/>
      <c r="I43" s="1"/>
      <c r="J43" s="76">
        <v>4.25</v>
      </c>
      <c r="K43" s="76"/>
      <c r="L43" s="1" t="s">
        <v>2</v>
      </c>
      <c r="M43" s="8" t="s">
        <v>66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S43" s="1"/>
      <c r="AT43" s="3"/>
    </row>
    <row r="44" spans="1:55">
      <c r="B44" s="7"/>
      <c r="C44" s="72" t="str">
        <f>+C42</f>
        <v>x - x yönü</v>
      </c>
      <c r="D44" s="72"/>
      <c r="E44" s="72"/>
      <c r="G44" s="8" t="s">
        <v>63</v>
      </c>
      <c r="H44" s="1"/>
      <c r="I44" s="1"/>
      <c r="J44" s="76">
        <v>5</v>
      </c>
      <c r="K44" s="76"/>
      <c r="L44" s="1" t="s">
        <v>2</v>
      </c>
      <c r="M44" s="8" t="s">
        <v>58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S44" s="1"/>
      <c r="AT44" s="3"/>
    </row>
    <row r="45" spans="1:55">
      <c r="B45" s="7"/>
      <c r="C45" s="72" t="str">
        <f>+C43</f>
        <v>y - y yönü</v>
      </c>
      <c r="D45" s="72"/>
      <c r="E45" s="72"/>
      <c r="G45" s="8" t="s">
        <v>64</v>
      </c>
      <c r="H45" s="1"/>
      <c r="I45" s="76">
        <v>4.5</v>
      </c>
      <c r="J45" s="76"/>
      <c r="K45" s="1" t="s">
        <v>2</v>
      </c>
      <c r="L45" s="1"/>
      <c r="M45" s="8" t="s">
        <v>59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J45" s="41" t="s">
        <v>79</v>
      </c>
      <c r="AS45" s="1"/>
      <c r="AT45" s="3"/>
    </row>
    <row r="46" spans="1:55">
      <c r="B46" s="7"/>
      <c r="C46" s="8" t="s">
        <v>81</v>
      </c>
      <c r="G46" s="47">
        <f>+J44</f>
        <v>5</v>
      </c>
      <c r="H46" s="47"/>
      <c r="I46" s="1" t="s">
        <v>1</v>
      </c>
      <c r="J46" s="47">
        <f>+I45</f>
        <v>4.5</v>
      </c>
      <c r="K46" s="47"/>
      <c r="L46" s="27" t="s">
        <v>0</v>
      </c>
      <c r="M46" s="47">
        <f>+G46/J46</f>
        <v>1.1111111111111112</v>
      </c>
      <c r="N46" s="47"/>
      <c r="O46" s="27" t="str">
        <f>IF(M46&lt;=P46,"&lt;","&gt;")</f>
        <v>&lt;</v>
      </c>
      <c r="P46" s="1">
        <v>2</v>
      </c>
      <c r="Q46" s="1"/>
      <c r="R46" s="18" t="str">
        <f>IF(M46&lt;=P46,"iki yönde çalışan döşeme.","tek yönde çalışan döşeme.")</f>
        <v>iki yönde çalışan döşeme.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S46" s="1"/>
      <c r="AT46" s="3"/>
    </row>
    <row r="47" spans="1:55">
      <c r="B47" s="7"/>
      <c r="C47" s="1"/>
      <c r="P47" s="1"/>
      <c r="Q47" s="1"/>
      <c r="R47" s="42" t="str">
        <f>IF(AND(R46="tek yönde çalışan döşeme.",G40="K8"),"",IF(AND(R46="tek yönde çalışan döşeme.",G40="K9"),"",IF(AND(R46="tek yönde çalışan döşeme.",G40="K10"),"",IF(AND(R46="iki yönde çalışan döşeme.",G40="K1"),"",IF(AND(R46="iki yönde çalışan döşeme.",G40="K2"),"",IF(AND(R46="iki yönde çalışan döşeme.",G40="K3"),"",IF(AND(R46="iki yönde çalışan döşeme.",G40="K4"),"",IF(AND(R46="iki yönde çalışan döşeme.",G40="K5"),"",IF(AND(R46="iki yönde çalışan döşeme.",G40="K6"),"",IF(AND(R46="iki yönde çalışan döşeme.",G40="K7"),"","döşeme tipini değiştir."))))))))))</f>
        <v/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S47" s="1"/>
      <c r="AT47" s="3"/>
    </row>
    <row r="48" spans="1:55">
      <c r="B48" s="7"/>
      <c r="C48" s="40" t="s">
        <v>56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S48" s="1"/>
      <c r="AT48" s="3"/>
    </row>
    <row r="49" spans="1:48">
      <c r="B49" s="7"/>
      <c r="C49" s="19" t="s">
        <v>44</v>
      </c>
      <c r="D49" s="19"/>
      <c r="G49" s="19"/>
      <c r="H49" s="150">
        <v>2.5000000000000001E-2</v>
      </c>
      <c r="I49" s="150"/>
      <c r="J49" s="19" t="s">
        <v>2</v>
      </c>
      <c r="K49" s="26" t="s">
        <v>45</v>
      </c>
      <c r="L49" s="150">
        <v>22</v>
      </c>
      <c r="M49" s="150"/>
      <c r="N49" s="19" t="s">
        <v>46</v>
      </c>
      <c r="O49" s="19"/>
      <c r="P49" s="26" t="s">
        <v>0</v>
      </c>
      <c r="Q49" s="149">
        <f t="shared" ref="Q49:Q54" si="0">+H49*L49</f>
        <v>0.55000000000000004</v>
      </c>
      <c r="R49" s="149"/>
      <c r="S49" s="19" t="s">
        <v>47</v>
      </c>
      <c r="T49" s="19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3"/>
    </row>
    <row r="50" spans="1:48">
      <c r="B50" s="7"/>
      <c r="C50" s="19" t="s">
        <v>48</v>
      </c>
      <c r="D50" s="19"/>
      <c r="G50" s="19"/>
      <c r="H50" s="150">
        <v>0.01</v>
      </c>
      <c r="I50" s="150"/>
      <c r="J50" s="19" t="s">
        <v>2</v>
      </c>
      <c r="K50" s="26" t="s">
        <v>45</v>
      </c>
      <c r="L50" s="150">
        <v>20</v>
      </c>
      <c r="M50" s="150"/>
      <c r="N50" s="19" t="s">
        <v>46</v>
      </c>
      <c r="O50" s="19"/>
      <c r="P50" s="26" t="s">
        <v>0</v>
      </c>
      <c r="Q50" s="149">
        <f t="shared" si="0"/>
        <v>0.2</v>
      </c>
      <c r="R50" s="149"/>
      <c r="S50" s="19" t="s">
        <v>47</v>
      </c>
      <c r="T50" s="19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3"/>
    </row>
    <row r="51" spans="1:48">
      <c r="B51" s="7"/>
      <c r="C51" s="19" t="s">
        <v>49</v>
      </c>
      <c r="D51" s="19"/>
      <c r="G51" s="19"/>
      <c r="H51" s="150">
        <v>0.03</v>
      </c>
      <c r="I51" s="150"/>
      <c r="J51" s="19" t="s">
        <v>2</v>
      </c>
      <c r="K51" s="26" t="s">
        <v>45</v>
      </c>
      <c r="L51" s="150">
        <v>22</v>
      </c>
      <c r="M51" s="150"/>
      <c r="N51" s="19" t="s">
        <v>46</v>
      </c>
      <c r="O51" s="19"/>
      <c r="P51" s="26" t="s">
        <v>0</v>
      </c>
      <c r="Q51" s="149">
        <f t="shared" si="0"/>
        <v>0.65999999999999992</v>
      </c>
      <c r="R51" s="149"/>
      <c r="S51" s="19" t="s">
        <v>47</v>
      </c>
      <c r="T51" s="19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3"/>
    </row>
    <row r="52" spans="1:48">
      <c r="B52" s="7"/>
      <c r="C52" s="19" t="s">
        <v>50</v>
      </c>
      <c r="D52" s="19"/>
      <c r="G52" s="19"/>
      <c r="H52" s="169">
        <f>+H41</f>
        <v>0.1</v>
      </c>
      <c r="I52" s="169"/>
      <c r="J52" s="19" t="s">
        <v>2</v>
      </c>
      <c r="K52" s="26" t="s">
        <v>45</v>
      </c>
      <c r="L52" s="150">
        <v>25</v>
      </c>
      <c r="M52" s="150"/>
      <c r="N52" s="19" t="s">
        <v>46</v>
      </c>
      <c r="O52" s="19"/>
      <c r="P52" s="26" t="s">
        <v>0</v>
      </c>
      <c r="Q52" s="149">
        <f t="shared" si="0"/>
        <v>2.5</v>
      </c>
      <c r="R52" s="149"/>
      <c r="S52" s="19" t="s">
        <v>47</v>
      </c>
      <c r="T52" s="19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3"/>
    </row>
    <row r="53" spans="1:48">
      <c r="B53" s="7"/>
      <c r="C53" s="19" t="s">
        <v>51</v>
      </c>
      <c r="D53" s="19"/>
      <c r="G53" s="19"/>
      <c r="H53" s="150">
        <v>0.02</v>
      </c>
      <c r="I53" s="150"/>
      <c r="J53" s="19" t="s">
        <v>2</v>
      </c>
      <c r="K53" s="26" t="s">
        <v>45</v>
      </c>
      <c r="L53" s="150">
        <v>20</v>
      </c>
      <c r="M53" s="150"/>
      <c r="N53" s="19" t="s">
        <v>46</v>
      </c>
      <c r="O53" s="19"/>
      <c r="P53" s="26" t="s">
        <v>0</v>
      </c>
      <c r="Q53" s="149">
        <f t="shared" si="0"/>
        <v>0.4</v>
      </c>
      <c r="R53" s="149"/>
      <c r="S53" s="19" t="s">
        <v>47</v>
      </c>
      <c r="T53" s="19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3"/>
    </row>
    <row r="54" spans="1:48">
      <c r="B54" s="7"/>
      <c r="C54" s="19" t="s">
        <v>52</v>
      </c>
      <c r="D54" s="19"/>
      <c r="G54" s="19"/>
      <c r="H54" s="150">
        <v>0</v>
      </c>
      <c r="I54" s="150"/>
      <c r="J54" s="19" t="s">
        <v>2</v>
      </c>
      <c r="K54" s="26" t="s">
        <v>45</v>
      </c>
      <c r="L54" s="150">
        <v>12</v>
      </c>
      <c r="M54" s="150"/>
      <c r="N54" s="19" t="s">
        <v>46</v>
      </c>
      <c r="O54" s="19"/>
      <c r="P54" s="26" t="s">
        <v>0</v>
      </c>
      <c r="Q54" s="154">
        <f t="shared" si="0"/>
        <v>0</v>
      </c>
      <c r="R54" s="154"/>
      <c r="S54" s="20" t="s">
        <v>47</v>
      </c>
      <c r="T54" s="20"/>
      <c r="V54" s="39" t="s">
        <v>78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3"/>
    </row>
    <row r="55" spans="1:48">
      <c r="B55" s="7"/>
      <c r="C55" s="18"/>
      <c r="D55" s="19"/>
      <c r="G55" s="19"/>
      <c r="H55" s="19"/>
      <c r="I55" s="19"/>
      <c r="J55" s="19"/>
      <c r="K55" s="19"/>
      <c r="L55" s="1"/>
      <c r="M55" s="19" t="s">
        <v>55</v>
      </c>
      <c r="N55" s="19"/>
      <c r="O55" s="19"/>
      <c r="P55" s="1"/>
      <c r="Q55" s="149">
        <f>SUM(Q49:R54)</f>
        <v>4.3100000000000005</v>
      </c>
      <c r="R55" s="149"/>
      <c r="S55" s="19" t="s">
        <v>47</v>
      </c>
      <c r="T55" s="19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3"/>
    </row>
    <row r="56" spans="1:48">
      <c r="B56" s="7"/>
      <c r="C56" s="19"/>
      <c r="D56" s="19"/>
      <c r="G56" s="19"/>
      <c r="H56" s="19"/>
      <c r="I56" s="19"/>
      <c r="J56" s="19"/>
      <c r="K56" s="19"/>
      <c r="L56" s="19" t="s">
        <v>54</v>
      </c>
      <c r="M56" s="19"/>
      <c r="N56" s="19"/>
      <c r="O56" s="19"/>
      <c r="P56" s="1"/>
      <c r="Q56" s="150">
        <v>3.5</v>
      </c>
      <c r="R56" s="150"/>
      <c r="S56" s="19" t="s">
        <v>47</v>
      </c>
      <c r="T56" s="19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3"/>
    </row>
    <row r="57" spans="1:48">
      <c r="B57" s="7"/>
      <c r="C57" s="19"/>
      <c r="D57" s="1"/>
      <c r="G57" s="19" t="s">
        <v>53</v>
      </c>
      <c r="H57" s="1"/>
      <c r="I57" s="19"/>
      <c r="J57" s="19"/>
      <c r="K57" s="1"/>
      <c r="L57" s="19"/>
      <c r="M57" s="19"/>
      <c r="N57" s="19"/>
      <c r="O57" s="19"/>
      <c r="P57" s="19"/>
      <c r="Q57" s="149">
        <f>1.4*Q55+1.6*Q56</f>
        <v>11.634</v>
      </c>
      <c r="R57" s="149"/>
      <c r="S57" s="19" t="s">
        <v>47</v>
      </c>
      <c r="T57" s="19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3"/>
    </row>
    <row r="58" spans="1:48">
      <c r="B58" s="7"/>
      <c r="C58" s="19"/>
      <c r="D58" s="1"/>
      <c r="G58" s="19"/>
      <c r="H58" s="1"/>
      <c r="I58" s="19"/>
      <c r="J58" s="19"/>
      <c r="K58" s="1"/>
      <c r="L58" s="19"/>
      <c r="M58" s="19"/>
      <c r="N58" s="19"/>
      <c r="O58" s="19"/>
      <c r="P58" s="19"/>
      <c r="Q58" s="26"/>
      <c r="R58" s="26"/>
      <c r="S58" s="19"/>
      <c r="T58" s="19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3"/>
    </row>
    <row r="59" spans="1:48">
      <c r="A59" s="7"/>
      <c r="B59" s="7"/>
      <c r="C59" s="2" t="s">
        <v>25</v>
      </c>
      <c r="D59" s="2"/>
      <c r="E59" s="2"/>
      <c r="F59" s="2"/>
      <c r="G59" s="1"/>
      <c r="H59" s="27"/>
      <c r="I59" s="27"/>
      <c r="J59" s="27"/>
      <c r="K59" s="9"/>
      <c r="L59" s="27"/>
      <c r="M59" s="27"/>
      <c r="N59" s="27"/>
      <c r="O59" s="27"/>
      <c r="P59" s="27"/>
      <c r="Q59" s="27"/>
      <c r="R59" s="9"/>
      <c r="S59" s="27"/>
      <c r="T59" s="27"/>
      <c r="U59" s="27"/>
      <c r="V59" s="5"/>
      <c r="W59" s="5"/>
      <c r="X59" s="4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3"/>
      <c r="AU59" s="1"/>
      <c r="AV59" s="1"/>
    </row>
    <row r="60" spans="1:48" ht="12.75" customHeight="1">
      <c r="A60" s="7"/>
      <c r="B60" s="7"/>
      <c r="C60" s="93" t="s">
        <v>26</v>
      </c>
      <c r="D60" s="93"/>
      <c r="E60" s="158" t="s">
        <v>57</v>
      </c>
      <c r="F60" s="159"/>
      <c r="G60" s="93" t="s">
        <v>6</v>
      </c>
      <c r="H60" s="93"/>
      <c r="I60" s="162" t="s">
        <v>27</v>
      </c>
      <c r="J60" s="159"/>
      <c r="K60" s="158" t="s">
        <v>84</v>
      </c>
      <c r="L60" s="163"/>
      <c r="M60" s="128" t="str">
        <f>+C42</f>
        <v>x - x yönü</v>
      </c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37"/>
      <c r="AB60" s="128" t="str">
        <f>+C43</f>
        <v>y - y yönü</v>
      </c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30"/>
      <c r="AQ60" s="1"/>
      <c r="AR60" s="1"/>
      <c r="AS60" s="1"/>
      <c r="AT60" s="3"/>
    </row>
    <row r="61" spans="1:48" ht="12.6" customHeight="1">
      <c r="A61" s="7"/>
      <c r="B61" s="7"/>
      <c r="C61" s="93"/>
      <c r="D61" s="93"/>
      <c r="E61" s="84"/>
      <c r="F61" s="86"/>
      <c r="G61" s="93"/>
      <c r="H61" s="93"/>
      <c r="I61" s="84"/>
      <c r="J61" s="86"/>
      <c r="K61" s="84"/>
      <c r="L61" s="164"/>
      <c r="M61" s="77" t="s">
        <v>28</v>
      </c>
      <c r="N61" s="78"/>
      <c r="O61" s="78"/>
      <c r="P61" s="78"/>
      <c r="Q61" s="78"/>
      <c r="R61" s="93" t="s">
        <v>29</v>
      </c>
      <c r="S61" s="93"/>
      <c r="T61" s="93"/>
      <c r="U61" s="93"/>
      <c r="V61" s="93"/>
      <c r="W61" s="93" t="s">
        <v>30</v>
      </c>
      <c r="X61" s="93"/>
      <c r="Y61" s="93"/>
      <c r="Z61" s="138"/>
      <c r="AA61" s="139"/>
      <c r="AB61" s="130" t="s">
        <v>28</v>
      </c>
      <c r="AC61" s="78"/>
      <c r="AD61" s="78"/>
      <c r="AE61" s="78"/>
      <c r="AF61" s="78"/>
      <c r="AG61" s="93" t="s">
        <v>29</v>
      </c>
      <c r="AH61" s="93"/>
      <c r="AI61" s="93"/>
      <c r="AJ61" s="93"/>
      <c r="AK61" s="93"/>
      <c r="AL61" s="93" t="s">
        <v>30</v>
      </c>
      <c r="AM61" s="93"/>
      <c r="AN61" s="93"/>
      <c r="AO61" s="93"/>
      <c r="AP61" s="93"/>
      <c r="AQ61" s="1"/>
      <c r="AR61" s="1"/>
      <c r="AS61" s="1"/>
      <c r="AT61" s="3"/>
    </row>
    <row r="62" spans="1:48" ht="12.6" customHeight="1">
      <c r="A62" s="7"/>
      <c r="B62" s="7"/>
      <c r="C62" s="93"/>
      <c r="D62" s="93"/>
      <c r="E62" s="84"/>
      <c r="F62" s="86"/>
      <c r="G62" s="93"/>
      <c r="H62" s="93"/>
      <c r="I62" s="84"/>
      <c r="J62" s="86"/>
      <c r="K62" s="84"/>
      <c r="L62" s="164"/>
      <c r="M62" s="77"/>
      <c r="N62" s="78"/>
      <c r="O62" s="78"/>
      <c r="P62" s="78"/>
      <c r="Q62" s="78"/>
      <c r="R62" s="93"/>
      <c r="S62" s="93"/>
      <c r="T62" s="93"/>
      <c r="U62" s="93"/>
      <c r="V62" s="93"/>
      <c r="W62" s="93"/>
      <c r="X62" s="93"/>
      <c r="Y62" s="93"/>
      <c r="Z62" s="138"/>
      <c r="AA62" s="139"/>
      <c r="AB62" s="130"/>
      <c r="AC62" s="78"/>
      <c r="AD62" s="78"/>
      <c r="AE62" s="78"/>
      <c r="AF62" s="78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1"/>
      <c r="AR62" s="1"/>
      <c r="AS62" s="1"/>
      <c r="AT62" s="3"/>
    </row>
    <row r="63" spans="1:48" ht="12.75" customHeight="1">
      <c r="A63" s="7"/>
      <c r="B63" s="7"/>
      <c r="C63" s="93"/>
      <c r="D63" s="93"/>
      <c r="E63" s="84"/>
      <c r="F63" s="86"/>
      <c r="G63" s="93"/>
      <c r="H63" s="93"/>
      <c r="I63" s="84"/>
      <c r="J63" s="86"/>
      <c r="K63" s="84"/>
      <c r="L63" s="164"/>
      <c r="M63" s="140" t="s">
        <v>31</v>
      </c>
      <c r="N63" s="134"/>
      <c r="O63" s="43" t="s">
        <v>32</v>
      </c>
      <c r="P63" s="44"/>
      <c r="Q63" s="45"/>
      <c r="R63" s="151" t="s">
        <v>33</v>
      </c>
      <c r="S63" s="134"/>
      <c r="T63" s="43" t="s">
        <v>34</v>
      </c>
      <c r="U63" s="44"/>
      <c r="V63" s="45"/>
      <c r="W63" s="126" t="s">
        <v>33</v>
      </c>
      <c r="X63" s="78"/>
      <c r="Y63" s="43" t="s">
        <v>34</v>
      </c>
      <c r="Z63" s="44"/>
      <c r="AA63" s="166"/>
      <c r="AB63" s="133" t="s">
        <v>35</v>
      </c>
      <c r="AC63" s="78"/>
      <c r="AD63" s="43" t="s">
        <v>36</v>
      </c>
      <c r="AE63" s="44"/>
      <c r="AF63" s="45"/>
      <c r="AG63" s="126" t="s">
        <v>37</v>
      </c>
      <c r="AH63" s="78"/>
      <c r="AI63" s="43" t="s">
        <v>38</v>
      </c>
      <c r="AJ63" s="44"/>
      <c r="AK63" s="45"/>
      <c r="AL63" s="126" t="s">
        <v>37</v>
      </c>
      <c r="AM63" s="78"/>
      <c r="AN63" s="43" t="s">
        <v>38</v>
      </c>
      <c r="AO63" s="44"/>
      <c r="AP63" s="45"/>
      <c r="AQ63" s="1"/>
      <c r="AR63" s="1"/>
      <c r="AS63" s="1"/>
      <c r="AT63" s="3"/>
    </row>
    <row r="64" spans="1:48" ht="12.75" customHeight="1">
      <c r="A64" s="7"/>
      <c r="B64" s="7"/>
      <c r="C64" s="95"/>
      <c r="D64" s="95"/>
      <c r="E64" s="160"/>
      <c r="F64" s="161"/>
      <c r="G64" s="95"/>
      <c r="H64" s="95"/>
      <c r="I64" s="160"/>
      <c r="J64" s="161"/>
      <c r="K64" s="160"/>
      <c r="L64" s="165"/>
      <c r="M64" s="141"/>
      <c r="N64" s="142"/>
      <c r="O64" s="46"/>
      <c r="P64" s="47"/>
      <c r="Q64" s="48"/>
      <c r="R64" s="152"/>
      <c r="S64" s="142"/>
      <c r="T64" s="46"/>
      <c r="U64" s="47"/>
      <c r="V64" s="48"/>
      <c r="W64" s="127"/>
      <c r="X64" s="92"/>
      <c r="Y64" s="46"/>
      <c r="Z64" s="47"/>
      <c r="AA64" s="167"/>
      <c r="AB64" s="134"/>
      <c r="AC64" s="92"/>
      <c r="AD64" s="46"/>
      <c r="AE64" s="47"/>
      <c r="AF64" s="48"/>
      <c r="AG64" s="127"/>
      <c r="AH64" s="92"/>
      <c r="AI64" s="46"/>
      <c r="AJ64" s="47"/>
      <c r="AK64" s="48"/>
      <c r="AL64" s="127"/>
      <c r="AM64" s="92"/>
      <c r="AN64" s="46"/>
      <c r="AO64" s="47"/>
      <c r="AP64" s="48"/>
      <c r="AQ64" s="1"/>
      <c r="AR64" s="1"/>
      <c r="AS64" s="1"/>
      <c r="AT64" s="3"/>
    </row>
    <row r="65" spans="1:46" ht="13.5" customHeight="1" thickBot="1">
      <c r="A65" s="7"/>
      <c r="B65" s="7"/>
      <c r="C65" s="94"/>
      <c r="D65" s="94"/>
      <c r="E65" s="83" t="s">
        <v>39</v>
      </c>
      <c r="F65" s="83"/>
      <c r="G65" s="94"/>
      <c r="H65" s="94"/>
      <c r="I65" s="132" t="s">
        <v>40</v>
      </c>
      <c r="J65" s="132"/>
      <c r="K65" s="83" t="s">
        <v>41</v>
      </c>
      <c r="L65" s="168"/>
      <c r="M65" s="143"/>
      <c r="N65" s="144"/>
      <c r="O65" s="131" t="s">
        <v>86</v>
      </c>
      <c r="P65" s="131"/>
      <c r="Q65" s="132"/>
      <c r="R65" s="153"/>
      <c r="S65" s="144"/>
      <c r="T65" s="131" t="s">
        <v>86</v>
      </c>
      <c r="U65" s="131"/>
      <c r="V65" s="132"/>
      <c r="W65" s="83"/>
      <c r="X65" s="83"/>
      <c r="Y65" s="131" t="s">
        <v>86</v>
      </c>
      <c r="Z65" s="147"/>
      <c r="AA65" s="148"/>
      <c r="AB65" s="135"/>
      <c r="AC65" s="83"/>
      <c r="AD65" s="131" t="s">
        <v>86</v>
      </c>
      <c r="AE65" s="131"/>
      <c r="AF65" s="132"/>
      <c r="AG65" s="83"/>
      <c r="AH65" s="83"/>
      <c r="AI65" s="131" t="s">
        <v>86</v>
      </c>
      <c r="AJ65" s="131"/>
      <c r="AK65" s="132"/>
      <c r="AL65" s="83"/>
      <c r="AM65" s="83"/>
      <c r="AN65" s="131" t="s">
        <v>86</v>
      </c>
      <c r="AO65" s="131"/>
      <c r="AP65" s="132"/>
      <c r="AQ65" s="1"/>
      <c r="AR65" s="1"/>
      <c r="AS65" s="1"/>
      <c r="AT65" s="3"/>
    </row>
    <row r="66" spans="1:46" ht="25.15" customHeight="1" thickTop="1">
      <c r="A66" s="7"/>
      <c r="B66" s="7"/>
      <c r="C66" s="79" t="s">
        <v>42</v>
      </c>
      <c r="D66" s="79"/>
      <c r="E66" s="79">
        <f>+E67</f>
        <v>1.1111111111111112</v>
      </c>
      <c r="F66" s="79"/>
      <c r="G66" s="79" t="str">
        <f>+G40</f>
        <v>K3</v>
      </c>
      <c r="H66" s="79"/>
      <c r="I66" s="79">
        <f>+I67</f>
        <v>11.634</v>
      </c>
      <c r="J66" s="79"/>
      <c r="K66" s="80">
        <f>IF($G$40="K1",K73,IF($G$40="K2",K72,IF($G$40="K3",K71,IF($G$40="K4",K70,IF($G$40="K5",K69,IF($G$40="K6",K68,IF($G$40="K7",K67,IF($G$40="K8",K75,IF($G$40="K9",K76,IF($G$40="K10",K77,0))))))))))</f>
        <v>4.25</v>
      </c>
      <c r="L66" s="81"/>
      <c r="M66" s="136">
        <f>IF($G$40="K1",M73,IF($G$40="K2",M72,IF($G$40="K3",M71,IF($G$40="K4",M70,IF($G$40="K5",M69,IF($G$40="K6",M68,IF($G$40="K7",M67,IF($G$40="K8",M75,IF($G$40="K9",M76,IF($G$40="K10",M77,0))))))))))</f>
        <v>3.6999999999999998E-2</v>
      </c>
      <c r="N66" s="79"/>
      <c r="O66" s="145">
        <f>IF($G$40="K1",O73,IF($G$40="K2",O72,IF($G$40="K3",O71,IF($G$40="K4",O70,IF($G$40="K5",O69,IF($G$40="K6",O68,IF($G$40="K7",O67,IF($G$40="K8",O75,IF($G$40="K9",O76,IF($G$40="K10",O77,0))))))))))</f>
        <v>7.7751476249999998</v>
      </c>
      <c r="P66" s="145"/>
      <c r="Q66" s="145"/>
      <c r="R66" s="79">
        <f>IF($G$40="K1",R73,IF($G$40="K2",R72,IF($G$40="K3",R71,IF($G$40="K4",R70,IF($G$40="K5",R69,IF($G$40="K6",R68,IF($G$40="K7",R67,IF($G$40="K8",R75,IF($G$40="K9",R76,IF($G$40="K10",R77,0))))))))))</f>
        <v>4.9000000000000002E-2</v>
      </c>
      <c r="S66" s="79"/>
      <c r="T66" s="145">
        <f>IF($G$40="K1",T73,IF($G$40="K2",T72,IF($G$40="K3",T71,IF($G$40="K4",T70,IF($G$40="K5",T69,IF($G$40="K6",T68,IF($G$40="K7",T67,IF($G$40="K8",T75,IF($G$40="K9",T76,IF($G$40="K10",T77,0))))))))))</f>
        <v>10.296817125</v>
      </c>
      <c r="U66" s="145"/>
      <c r="V66" s="145"/>
      <c r="W66" s="79">
        <f>IF($G$40="K1",W73,IF($G$40="K2",W72,IF($G$40="K3",W71,IF($G$40="K4",W70,IF($G$40="K5",W69,IF($G$40="K6",W68,IF($G$40="K7",W67,IF($G$40="K8",W75,IF($G$40="K9",W76,IF($G$40="K10",W77,0))))))))))</f>
        <v>1.9E-2</v>
      </c>
      <c r="X66" s="79"/>
      <c r="Y66" s="145">
        <f>IF($G$40="K1",Y73,IF($G$40="K2",Y72,IF($G$40="K3",Y71,IF($G$40="K4",Y70,IF($G$40="K5",Y69,IF($G$40="K6",Y68,IF($G$40="K7",Y67,IF($G$40="K8",Y75,IF($G$40="K9",Y76,IF($G$40="K10",Y77,0))))))))))</f>
        <v>3.9926433749999997</v>
      </c>
      <c r="Z66" s="145"/>
      <c r="AA66" s="146"/>
      <c r="AB66" s="136">
        <f>IF($G$40="K1",AB73,IF($G$40="K2",AB72,IF($G$40="K3",AB71,IF($G$40="K4",AB70,IF($G$40="K5",AB69,IF($G$40="K6",AB68,IF($G$40="K7",AB67,IF($G$40="K8",AB75,IF($G$40="K9",AB76,IF($G$40="K10",AB77,0))))))))))</f>
        <v>4.2555555555555555E-2</v>
      </c>
      <c r="AC66" s="79"/>
      <c r="AD66" s="145">
        <f>IF($G$40="K1",AD73,IF($G$40="K2",AD72,IF($G$40="K3",AD71,IF($G$40="K4",AD70,IF($G$40="K5",AD69,IF($G$40="K6",AD68,IF($G$40="K7",AD67,IF($G$40="K8",AD75,IF($G$40="K9",AD76,IF($G$40="K10",AD77,0))))))))))</f>
        <v>8.9425872083333324</v>
      </c>
      <c r="AE66" s="145"/>
      <c r="AF66" s="145"/>
      <c r="AG66" s="79">
        <f>IF($G$40="K1",AG73,IF($G$40="K2",AG72,IF($G$40="K3",AG71,IF($G$40="K4",AG70,IF($G$40="K5",AG69,IF($G$40="K6",AG68,IF($G$40="K7",AG67,IF($G$40="K8",AG75,IF($G$40="K9",AG76,IF($G$40="K10",AG77,0))))))))))</f>
        <v>5.6666666666666664E-2</v>
      </c>
      <c r="AH66" s="79"/>
      <c r="AI66" s="145">
        <f>IF($G$40="K1",AI73,IF($G$40="K2",AI72,IF($G$40="K3",AI71,IF($G$40="K4",AI70,IF($G$40="K5",AI69,IF($G$40="K6",AI68,IF($G$40="K7",AI67,IF($G$40="K8",AI75,IF($G$40="K9",AI76,IF($G$40="K10",AI77,0))))))))))</f>
        <v>11.90788375</v>
      </c>
      <c r="AJ66" s="145"/>
      <c r="AK66" s="145"/>
      <c r="AL66" s="79">
        <f>IF($G$40="K1",AL73,IF($G$40="K2",AL72,IF($G$40="K3",AL71,IF($G$40="K4",AL70,IF($G$40="K5",AL69,IF($G$40="K6",AL68,IF($G$40="K7",AL67,IF($G$40="K8",AL75,IF($G$40="K9",AL76,IF($G$40="K10",AL77,0))))))))))</f>
        <v>2.1333333333333333E-2</v>
      </c>
      <c r="AM66" s="79"/>
      <c r="AN66" s="145">
        <f>IF($G$40="K1",AN73,IF($G$40="K2",AN72,IF($G$40="K3",AN71,IF($G$40="K4",AN70,IF($G$40="K5",AN69,IF($G$40="K6",AN68,IF($G$40="K7",AN67,IF($G$40="K8",AN75,IF($G$40="K9",AN76,IF($G$40="K10",AN77,0))))))))))</f>
        <v>4.4829679999999996</v>
      </c>
      <c r="AO66" s="145"/>
      <c r="AP66" s="145"/>
      <c r="AQ66" s="1"/>
      <c r="AR66" s="1"/>
      <c r="AS66" s="1"/>
      <c r="AT66" s="3"/>
    </row>
    <row r="67" spans="1:46" hidden="1">
      <c r="A67" s="7"/>
      <c r="B67" s="7"/>
      <c r="C67" s="58" t="s">
        <v>42</v>
      </c>
      <c r="D67" s="58"/>
      <c r="E67" s="58">
        <f>+M46</f>
        <v>1.1111111111111112</v>
      </c>
      <c r="F67" s="58"/>
      <c r="G67" s="58" t="s">
        <v>24</v>
      </c>
      <c r="H67" s="58"/>
      <c r="I67" s="58">
        <f>+Q57</f>
        <v>11.634</v>
      </c>
      <c r="J67" s="58"/>
      <c r="K67" s="58">
        <f>MIN(J42,J43)</f>
        <v>4.25</v>
      </c>
      <c r="L67" s="69"/>
      <c r="M67" s="70">
        <f>IF(J42&lt;J43,INDEX($T$27:$AI$27,0,MATCH(E67,$T$9:$AI$9,1))+(E67-INDEX($T$9:$AI$9,0,MATCH(E67,$T$9:$AI$9,1)))*(INDEX($T$27:$AI$27,0,MATCH(E67,$T$9:$AI$9,1)+2)-INDEX($T$27:$AI$27,0,MATCH(E67,$T$9:$AI$9,1)))/(INDEX($T$9:$AI$9,0,MATCH(E67,$T$9:$AI$9,1)+2)-INDEX($T$9:$AI$9,0,MATCH(E67,$T$9:$AI$9,1))),$AJ$27)</f>
        <v>0.05</v>
      </c>
      <c r="N67" s="71"/>
      <c r="O67" s="69">
        <f t="shared" ref="O67:O73" si="1">M67*I67*K67^2</f>
        <v>10.50695625</v>
      </c>
      <c r="P67" s="74"/>
      <c r="Q67" s="71"/>
      <c r="R67" s="69">
        <v>0</v>
      </c>
      <c r="S67" s="71"/>
      <c r="T67" s="69">
        <f t="shared" ref="T67:T73" si="2">R67*I67*K67^2</f>
        <v>0</v>
      </c>
      <c r="U67" s="74"/>
      <c r="V67" s="71"/>
      <c r="W67" s="69">
        <f>IF(J42&lt;J43,INDEX($T$28:$AI$28,0,MATCH(E67,$T$9:$AI$9,1))+(E67-INDEX($T$9:$AI$9,0,MATCH(E67,$T$9:$AI$9,1)))*(INDEX($T$28:$AI$28,0,MATCH(E67,$T$9:$AI$9,1)+2)-INDEX($T$28:$AI$28,0,MATCH(E67,$T$9:$AI$9,1)))/(INDEX($T$9:$AI$9,0,MATCH(E67,$T$9:$AI$9,1)+2)-INDEX($T$9:$AI$9,0,MATCH(E67,$T$9:$AI$9,1))),$AJ$28)</f>
        <v>2.5000000000000001E-2</v>
      </c>
      <c r="X67" s="71"/>
      <c r="Y67" s="69">
        <f t="shared" ref="Y67:Y73" si="3">W67*I67*K67^2</f>
        <v>5.253478125</v>
      </c>
      <c r="Z67" s="74"/>
      <c r="AA67" s="75"/>
      <c r="AB67" s="74">
        <f>IF(J42&gt;J43,INDEX($T$27:$AI$27,0,MATCH(E67,$T$9:$AI$9,1))+(E67-INDEX($T$9:$AI$9,0,MATCH(E67,$T$9:$AI$9,1)))*(INDEX($T$27:$AI$27,0,MATCH(E67,$T$9:$AI$9,1)+2)-INDEX($T$27:$AI$27,0,MATCH(E67,$T$9:$AI$9,1)))/(INDEX($T$9:$AI$9,0,MATCH(E67,$T$9:$AI$9,1)+2)-INDEX($T$9:$AI$9,0,MATCH(E67,$T$9:$AI$9,1))),$AJ$27)</f>
        <v>5.7555555555555554E-2</v>
      </c>
      <c r="AC67" s="74"/>
      <c r="AD67" s="69">
        <f t="shared" ref="AD67:AD73" si="4">AB67*I67*K67^2</f>
        <v>12.094674083333334</v>
      </c>
      <c r="AE67" s="74"/>
      <c r="AF67" s="71"/>
      <c r="AG67" s="69">
        <v>0</v>
      </c>
      <c r="AH67" s="71"/>
      <c r="AI67" s="69">
        <f t="shared" ref="AI67:AI73" si="5">AG67*I67*K67^2</f>
        <v>0</v>
      </c>
      <c r="AJ67" s="74"/>
      <c r="AK67" s="71"/>
      <c r="AL67" s="69">
        <f>IF(J42&gt;J43,INDEX($T$28:$AI$28,0,MATCH(E67,$T$9:$AI$9,1))+(E67-INDEX($T$9:$AI$9,0,MATCH(E67,$T$9:$AI$9,1)))*(INDEX($T$28:$AI$28,0,MATCH(E67,$T$9:$AI$9,1)+2)-INDEX($T$28:$AI$28,0,MATCH(E67,$T$9:$AI$9,1)))/(INDEX($T$9:$AI$9,0,MATCH(E67,$T$9:$AI$9,1)+2)-INDEX($T$9:$AI$9,0,MATCH(E67,$T$9:$AI$9,1))),$AJ$28)</f>
        <v>2.9222222222222222E-2</v>
      </c>
      <c r="AM67" s="71"/>
      <c r="AN67" s="69">
        <f t="shared" ref="AN67:AN73" si="6">AL67*I67*K67^2</f>
        <v>6.1407322083333336</v>
      </c>
      <c r="AO67" s="74"/>
      <c r="AP67" s="71"/>
      <c r="AQ67" s="1"/>
      <c r="AR67" s="1"/>
      <c r="AS67" s="1"/>
      <c r="AT67" s="3"/>
    </row>
    <row r="68" spans="1:46" ht="12.75" hidden="1" customHeight="1">
      <c r="A68" s="7"/>
      <c r="B68" s="7"/>
      <c r="C68" s="58" t="s">
        <v>42</v>
      </c>
      <c r="D68" s="58"/>
      <c r="E68" s="58">
        <f t="shared" ref="E68:E73" si="7">+E67</f>
        <v>1.1111111111111112</v>
      </c>
      <c r="F68" s="58"/>
      <c r="G68" s="58" t="s">
        <v>22</v>
      </c>
      <c r="H68" s="58"/>
      <c r="I68" s="58">
        <f>+I67</f>
        <v>11.634</v>
      </c>
      <c r="J68" s="58"/>
      <c r="K68" s="58">
        <f t="shared" ref="K68:K73" si="8">+K67</f>
        <v>4.25</v>
      </c>
      <c r="L68" s="69"/>
      <c r="M68" s="70">
        <f>IF(J42&lt;J43,INDEX($T$24:$AI$24,0,MATCH(E68,$T$9:$AI$9,1))+(E68-INDEX($T$9:$AI$9,0,MATCH(E68,$T$9:$AI$9,1)))*(INDEX($T$24:$AI$24,0,MATCH(E68,$T$9:$AI$9,1)+2)-INDEX($T$24:$AI$24,0,MATCH(E68,$T$9:$AI$9,1)))/(INDEX($T$9:$AI$9,0,MATCH(E68,$T$9:$AI$9,1)+2)-INDEX($T$9:$AI$9,0,MATCH(E68,$T$9:$AI$9,1))),$AJ$24)</f>
        <v>4.3999999999999997E-2</v>
      </c>
      <c r="N68" s="71"/>
      <c r="O68" s="69">
        <f t="shared" si="1"/>
        <v>9.246121500000001</v>
      </c>
      <c r="P68" s="74"/>
      <c r="Q68" s="71"/>
      <c r="R68" s="69">
        <f>IF(J42&lt;J43,INDEX($T$25:$AI$25,0,MATCH(E68,$T$9:$AI$9,1))+(E68-INDEX($T$9:$AI$9,0,MATCH(E68,$T$9:$AI$9,1)))*(INDEX($T$25:$AI$25,0,MATCH(E68,$T$9:$AI$9,1)+2)-INDEX($T$25:$AI$25,0,MATCH(E68,$T$9:$AI$9,1)))/(INDEX($T$9:$AI$9,0,MATCH(E68,$T$9:$AI$9,1)+2)-INDEX($T$9:$AI$9,0,MATCH(E68,$T$9:$AI$9,1))),$AJ$25)</f>
        <v>5.8000000000000003E-2</v>
      </c>
      <c r="S68" s="71"/>
      <c r="T68" s="69">
        <f t="shared" si="2"/>
        <v>12.18806925</v>
      </c>
      <c r="U68" s="74"/>
      <c r="V68" s="71"/>
      <c r="W68" s="69">
        <f>IF(J42&lt;J43,INDEX($T$26:$AI$26,0,MATCH(E68,$T$9:$AI$9,1))+(E68-INDEX($T$9:$AI$9,0,MATCH(E68,$T$9:$AI$9,1)))*(INDEX($T$26:$AI$26,0,MATCH(E68,$T$9:$AI$9,1)+2)-INDEX($T$26:$AI$26,0,MATCH(E68,$T$9:$AI$9,1)))/(INDEX($T$9:$AI$9,0,MATCH(E68,$T$9:$AI$9,1)+2)-INDEX($T$9:$AI$9,0,MATCH(E68,$T$9:$AI$9,1))),$AJ$26)</f>
        <v>2.1999999999999999E-2</v>
      </c>
      <c r="X68" s="71"/>
      <c r="Y68" s="69">
        <f t="shared" si="3"/>
        <v>4.6230607500000005</v>
      </c>
      <c r="Z68" s="74"/>
      <c r="AA68" s="75"/>
      <c r="AB68" s="74">
        <f>IF(J42&gt;J43,INDEX($T$24:$AI$24,0,MATCH(E68,$T$9:$AI$9,1))+(E68-INDEX($T$9:$AI$9,0,MATCH(E68,$T$9:$AI$9,1)))*(INDEX($T$24:$AI$24,0,MATCH(E68,$T$9:$AI$9,1)+2)-INDEX($T$24:$AI$24,0,MATCH(E68,$T$9:$AI$9,1)))/(INDEX($T$9:$AI$9,0,MATCH(E68,$T$9:$AI$9,1)+2)-INDEX($T$9:$AI$9,0,MATCH(E68,$T$9:$AI$9,1))),$AJ$24)</f>
        <v>4.9555555555555554E-2</v>
      </c>
      <c r="AC68" s="74"/>
      <c r="AD68" s="69">
        <f t="shared" si="4"/>
        <v>10.413561083333333</v>
      </c>
      <c r="AE68" s="74"/>
      <c r="AF68" s="71"/>
      <c r="AG68" s="69">
        <f>IF(J42&gt;J43,INDEX($T$25:$AI$25,0,MATCH(E68,$T$9:$AI$9,1))+(E68-INDEX($T$9:$AI$9,0,MATCH(E68,$T$9:$AI$9,1)))*(INDEX($T$25:$AI$25,0,MATCH(E68,$T$9:$AI$9,1)+2)-INDEX($T$25:$AI$25,0,MATCH(E68,$T$9:$AI$9,1)))/(INDEX($T$9:$AI$9,0,MATCH(E68,$T$9:$AI$9,1)+2)-INDEX($T$9:$AI$9,0,MATCH(E68,$T$9:$AI$9,1))),$AJ$25)</f>
        <v>6.5666666666666665E-2</v>
      </c>
      <c r="AH68" s="71"/>
      <c r="AI68" s="69">
        <f t="shared" si="5"/>
        <v>13.799135875000001</v>
      </c>
      <c r="AJ68" s="74"/>
      <c r="AK68" s="71"/>
      <c r="AL68" s="69">
        <f>IF(J42&gt;J43,INDEX($T$26:$AI$26,0,MATCH(E68,$T$9:$AI$9,1))+(E68-INDEX($T$9:$AI$9,0,MATCH(E68,$T$9:$AI$9,1)))*(INDEX($T$26:$AI$26,0,MATCH(E68,$T$9:$AI$9,1)+2)-INDEX($T$26:$AI$26,0,MATCH(E68,$T$9:$AI$9,1)))/(INDEX($T$9:$AI$9,0,MATCH(E68,$T$9:$AI$9,1)+2)-INDEX($T$9:$AI$9,0,MATCH(E68,$T$9:$AI$9,1))),$AJ$26)</f>
        <v>2.5222222222222222E-2</v>
      </c>
      <c r="AM68" s="71"/>
      <c r="AN68" s="69">
        <f t="shared" si="6"/>
        <v>5.3001757083333336</v>
      </c>
      <c r="AO68" s="74"/>
      <c r="AP68" s="71"/>
      <c r="AQ68" s="1"/>
      <c r="AR68" s="1"/>
      <c r="AS68" s="1"/>
      <c r="AT68" s="3"/>
    </row>
    <row r="69" spans="1:46" s="13" customFormat="1" ht="12.75" hidden="1" customHeight="1">
      <c r="A69" s="10"/>
      <c r="B69" s="11"/>
      <c r="C69" s="58" t="s">
        <v>42</v>
      </c>
      <c r="D69" s="58"/>
      <c r="E69" s="58">
        <f t="shared" si="7"/>
        <v>1.1111111111111112</v>
      </c>
      <c r="F69" s="58"/>
      <c r="G69" s="58" t="s">
        <v>20</v>
      </c>
      <c r="H69" s="58"/>
      <c r="I69" s="58">
        <f>+I67</f>
        <v>11.634</v>
      </c>
      <c r="J69" s="58"/>
      <c r="K69" s="58">
        <f t="shared" si="8"/>
        <v>4.25</v>
      </c>
      <c r="L69" s="69"/>
      <c r="M69" s="70">
        <f>IF(J42&lt;J43,INDEX($T$21:$AI$21,0,MATCH(E69,$T$9:$AI$9,1))+(E69-INDEX($T$9:$AI$9,0,MATCH(E69,$T$9:$AI$9,1)))*(INDEX($T$21:$AI$21,0,MATCH(E69,$T$9:$AI$9,1)+2)-INDEX($T$21:$AI$21,0,MATCH(E69,$T$9:$AI$9,1)))/(INDEX($T$9:$AI$9,0,MATCH(E69,$T$9:$AI$9,1)+2)-INDEX($T$9:$AI$9,0,MATCH(E69,$T$9:$AI$9,1))),$AJ$21)</f>
        <v>4.3999999999999997E-2</v>
      </c>
      <c r="N69" s="71"/>
      <c r="O69" s="69">
        <f t="shared" si="1"/>
        <v>9.246121500000001</v>
      </c>
      <c r="P69" s="74"/>
      <c r="Q69" s="71"/>
      <c r="R69" s="69">
        <f>IF(J42&lt;J43,INDEX($T$22:$AI$22,0,MATCH(E69,$T$9:$AI$9,1))+(E69-INDEX($T$9:$AI$9,0,MATCH(E69,$T$9:$AI$9,1)))*(INDEX($T$22:$AI$22,0,MATCH(E69,$T$9:$AI$9,1)+2)-INDEX($T$22:$AI$22,0,MATCH(E69,$T$9:$AI$9,1)))/(INDEX($T$9:$AI$9,0,MATCH(E69,$T$9:$AI$9,1)+2)-INDEX($T$9:$AI$9,0,MATCH(E69,$T$9:$AI$9,1))),$AJ$22)</f>
        <v>0</v>
      </c>
      <c r="S69" s="71"/>
      <c r="T69" s="69">
        <f t="shared" si="2"/>
        <v>0</v>
      </c>
      <c r="U69" s="74"/>
      <c r="V69" s="71"/>
      <c r="W69" s="69">
        <f>IF(J42&lt;J43,INDEX($T$23:$AI$23,0,MATCH(E69,$T$9:$AI$9,1))+(E69-INDEX($T$9:$AI$9,0,MATCH(E69,$T$9:$AI$9,1)))*(INDEX($T$23:$AI$23,0,MATCH(E69,$T$9:$AI$9,1)+2)-INDEX($T$23:$AI$23,0,MATCH(E69,$T$9:$AI$9,1)))/(INDEX($T$9:$AI$9,0,MATCH(E69,$T$9:$AI$9,1)+2)-INDEX($T$9:$AI$9,0,MATCH(E69,$T$9:$AI$9,1))),$AJ$23)</f>
        <v>2.1999999999999999E-2</v>
      </c>
      <c r="X69" s="71"/>
      <c r="Y69" s="69">
        <f t="shared" si="3"/>
        <v>4.6230607500000005</v>
      </c>
      <c r="Z69" s="74"/>
      <c r="AA69" s="75"/>
      <c r="AB69" s="74">
        <f>IF(J42&gt;J43,INDEX($T$21:$AI$21,0,MATCH(E69,$T$9:$AI$9,1))+(E69-INDEX($T$9:$AI$9,0,MATCH(E69,$T$9:$AI$9,1)))*(INDEX($T$21:$AI$21,0,MATCH(E69,$T$9:$AI$9,1)+2)-INDEX($T$21:$AI$21,0,MATCH(E69,$T$9:$AI$9,1)))/(INDEX($T$9:$AI$9,0,MATCH(E69,$T$9:$AI$9,1)+2)-INDEX($T$9:$AI$9,0,MATCH(E69,$T$9:$AI$9,1))),$AJ$21)</f>
        <v>4.6333333333333331E-2</v>
      </c>
      <c r="AC69" s="74"/>
      <c r="AD69" s="69">
        <f t="shared" si="4"/>
        <v>9.7364461250000005</v>
      </c>
      <c r="AE69" s="74"/>
      <c r="AF69" s="71"/>
      <c r="AG69" s="69">
        <f>IF(J42&gt;J43,INDEX($T$22:$AI$22,0,MATCH(E69,$T$9:$AI$9,1))+(E69-INDEX($T$9:$AI$9,0,MATCH(E69,$T$9:$AI$9,1)))*(INDEX($T$22:$AI$22,0,MATCH(E69,$T$9:$AI$9,1)+2)-INDEX($T$22:$AI$22,0,MATCH(E69,$T$9:$AI$9,1)))/(INDEX($T$9:$AI$9,0,MATCH(E69,$T$9:$AI$9,1)+2)-INDEX($T$9:$AI$9,0,MATCH(E69,$T$9:$AI$9,1))),$AJ$22)</f>
        <v>6.144444444444444E-2</v>
      </c>
      <c r="AH69" s="71"/>
      <c r="AI69" s="69">
        <f t="shared" si="5"/>
        <v>12.911881791666667</v>
      </c>
      <c r="AJ69" s="74"/>
      <c r="AK69" s="71"/>
      <c r="AL69" s="69">
        <f>IF(J42&gt;J43,INDEX($T$23:$AI$23,0,MATCH(E69,$T$9:$AI$9,1))+(E69-INDEX($T$9:$AI$9,0,MATCH(E69,$T$9:$AI$9,1)))*(INDEX($T$23:$AI$23,0,MATCH(E69,$T$9:$AI$9,1)+2)-INDEX($T$23:$AI$23,0,MATCH(E69,$T$9:$AI$9,1)))/(INDEX($T$9:$AI$9,0,MATCH(E69,$T$9:$AI$9,1)+2)-INDEX($T$9:$AI$9,0,MATCH(E69,$T$9:$AI$9,1))),$AJ$23)</f>
        <v>0</v>
      </c>
      <c r="AM69" s="71"/>
      <c r="AN69" s="69">
        <f t="shared" si="6"/>
        <v>0</v>
      </c>
      <c r="AO69" s="74"/>
      <c r="AP69" s="71"/>
      <c r="AQ69" s="10"/>
      <c r="AR69" s="10"/>
      <c r="AS69" s="10"/>
      <c r="AT69" s="12"/>
    </row>
    <row r="70" spans="1:46" s="13" customFormat="1" ht="12.75" hidden="1" customHeight="1">
      <c r="A70" s="10"/>
      <c r="B70" s="11"/>
      <c r="C70" s="58" t="s">
        <v>42</v>
      </c>
      <c r="D70" s="58"/>
      <c r="E70" s="58">
        <f t="shared" si="7"/>
        <v>1.1111111111111112</v>
      </c>
      <c r="F70" s="58"/>
      <c r="G70" s="58" t="s">
        <v>18</v>
      </c>
      <c r="H70" s="58"/>
      <c r="I70" s="58">
        <f>+I67</f>
        <v>11.634</v>
      </c>
      <c r="J70" s="58"/>
      <c r="K70" s="58">
        <f t="shared" si="8"/>
        <v>4.25</v>
      </c>
      <c r="L70" s="69"/>
      <c r="M70" s="70">
        <f>IF(J42&lt;J43,INDEX($T$18:$AI$18,0,MATCH(E70,$T$9:$AI$9,1))+(E70-INDEX($T$9:$AI$9,0,MATCH(E70,$T$9:$AI$9,1)))*(INDEX($T$18:$AI$18,0,MATCH(E70,$T$9:$AI$9,1)+2)-INDEX($T$18:$AI$18,0,MATCH(E70,$T$9:$AI$9,1)))/(INDEX($T$9:$AI$9,0,MATCH(E70,$T$9:$AI$9,1)+2)-INDEX($T$9:$AI$9,0,MATCH(E70,$T$9:$AI$9,1))),$AJ$18)</f>
        <v>4.3999999999999997E-2</v>
      </c>
      <c r="N70" s="71"/>
      <c r="O70" s="69">
        <f t="shared" si="1"/>
        <v>9.246121500000001</v>
      </c>
      <c r="P70" s="74"/>
      <c r="Q70" s="71"/>
      <c r="R70" s="69">
        <f>IF(J42&lt;J43,INDEX($T$19:$AI$19,0,MATCH(E70,$T$9:$AI$9,1))+(E70-INDEX($T$9:$AI$9,0,MATCH(E70,$T$9:$AI$9,1)))*(INDEX($T$19:$AI$19,0,MATCH(E70,$T$9:$AI$9,1)+2)-INDEX($T$19:$AI$19,0,MATCH(E70,$T$9:$AI$9,1)))/(INDEX($T$9:$AI$9,0,MATCH(E70,$T$9:$AI$9,1)+2)-INDEX($T$9:$AI$9,0,MATCH(E70,$T$9:$AI$9,1))),$AJ$19)</f>
        <v>5.6000000000000001E-2</v>
      </c>
      <c r="S70" s="71"/>
      <c r="T70" s="69">
        <f t="shared" si="2"/>
        <v>11.767791000000001</v>
      </c>
      <c r="U70" s="74"/>
      <c r="V70" s="71"/>
      <c r="W70" s="69">
        <f>IF(J42&lt;J43,INDEX($T$20:$AI$20,0,MATCH(E70,$T$9:$AI$9,1))+(E70-INDEX($T$9:$AI$9,0,MATCH(E70,$T$9:$AI$9,1)))*(INDEX($T$20:$AI$20,0,MATCH(E70,$T$9:$AI$9,1)+2)-INDEX($T$20:$AI$20,0,MATCH(E70,$T$9:$AI$9,1)))/(INDEX($T$9:$AI$9,0,MATCH(E70,$T$9:$AI$9,1)+2)-INDEX($T$9:$AI$9,0,MATCH(E70,$T$9:$AI$9,1))),$AJ$20)</f>
        <v>0</v>
      </c>
      <c r="X70" s="71"/>
      <c r="Y70" s="69">
        <f t="shared" si="3"/>
        <v>0</v>
      </c>
      <c r="Z70" s="74"/>
      <c r="AA70" s="75"/>
      <c r="AB70" s="74">
        <f>IF(J42&gt;J43,INDEX($T$18:$AI$18,0,MATCH(E70,$T$9:$AI$9,1))+(E70-INDEX($T$9:$AI$9,0,MATCH(E70,$T$9:$AI$9,1)))*(INDEX($T$18:$AI$18,0,MATCH(E70,$T$9:$AI$9,1)+2)-INDEX($T$18:$AI$18,0,MATCH(E70,$T$9:$AI$9,1)))/(INDEX($T$9:$AI$9,0,MATCH(E70,$T$9:$AI$9,1)+2)-INDEX($T$9:$AI$9,0,MATCH(E70,$T$9:$AI$9,1))),$AJ$18)</f>
        <v>5.3777777777777772E-2</v>
      </c>
      <c r="AC70" s="74"/>
      <c r="AD70" s="69">
        <f t="shared" si="4"/>
        <v>11.300815166666665</v>
      </c>
      <c r="AE70" s="74"/>
      <c r="AF70" s="71"/>
      <c r="AG70" s="69">
        <f>IF(J42&gt;J43,INDEX($T$19:$AI$19,0,MATCH(E70,$T$9:$AI$9,1))+(E70-INDEX($T$9:$AI$9,0,MATCH(E70,$T$9:$AI$9,1)))*(INDEX($T$19:$AI$19,0,MATCH(E70,$T$9:$AI$9,1)+2)-INDEX($T$19:$AI$19,0,MATCH(E70,$T$9:$AI$9,1)))/(INDEX($T$9:$AI$9,0,MATCH(E70,$T$9:$AI$9,1)+2)-INDEX($T$9:$AI$9,0,MATCH(E70,$T$9:$AI$9,1))),$AJ$19)</f>
        <v>0</v>
      </c>
      <c r="AH70" s="71"/>
      <c r="AI70" s="69">
        <f t="shared" si="5"/>
        <v>0</v>
      </c>
      <c r="AJ70" s="74"/>
      <c r="AK70" s="71"/>
      <c r="AL70" s="69">
        <f>IF(J42&gt;J43,INDEX($T$20:$AI$20,0,MATCH(E70,$T$9:$AI$9,1))+(E70-INDEX($T$9:$AI$9,0,MATCH(E70,$T$9:$AI$9,1)))*(INDEX($T$20:$AI$20,0,MATCH(E70,$T$9:$AI$9,1)+2)-INDEX($T$20:$AI$20,0,MATCH(E70,$T$9:$AI$9,1)))/(INDEX($T$9:$AI$9,0,MATCH(E70,$T$9:$AI$9,1)+2)-INDEX($T$9:$AI$9,0,MATCH(E70,$T$9:$AI$9,1))),$AJ$20)</f>
        <v>2.7333333333333331E-2</v>
      </c>
      <c r="AM70" s="71"/>
      <c r="AN70" s="69">
        <f t="shared" si="6"/>
        <v>5.7438027500000004</v>
      </c>
      <c r="AO70" s="74"/>
      <c r="AP70" s="71"/>
      <c r="AQ70" s="10"/>
      <c r="AR70" s="10"/>
      <c r="AS70" s="10"/>
      <c r="AT70" s="12"/>
    </row>
    <row r="71" spans="1:46" s="13" customFormat="1" ht="12.75" hidden="1" customHeight="1">
      <c r="A71" s="10"/>
      <c r="B71" s="11"/>
      <c r="C71" s="58" t="s">
        <v>42</v>
      </c>
      <c r="D71" s="58"/>
      <c r="E71" s="58">
        <f t="shared" si="7"/>
        <v>1.1111111111111112</v>
      </c>
      <c r="F71" s="58"/>
      <c r="G71" s="58" t="s">
        <v>16</v>
      </c>
      <c r="H71" s="58"/>
      <c r="I71" s="58">
        <f>+I67</f>
        <v>11.634</v>
      </c>
      <c r="J71" s="58"/>
      <c r="K71" s="58">
        <f t="shared" si="8"/>
        <v>4.25</v>
      </c>
      <c r="L71" s="69"/>
      <c r="M71" s="70">
        <f>IF(J42&lt;J43,INDEX($T$15:$AI$15,0,MATCH(E71,$T$9:$AI$9,1))+(E71-INDEX($T$9:$AI$9,0,MATCH(E71,$T$9:$AI$9,1)))*(INDEX($T$15:$AI$15,0,MATCH(E71,$T$9:$AI$9,1)+2)-INDEX($T$15:$AI$15,0,MATCH(E71,$T$9:$AI$9,1)))/(INDEX($T$9:$AI$9,0,MATCH(E71,$T$9:$AI$9,1)+2)-INDEX($T$9:$AI$9,0,MATCH(E71,$T$9:$AI$9,1))),$AJ$15)</f>
        <v>3.6999999999999998E-2</v>
      </c>
      <c r="N71" s="71"/>
      <c r="O71" s="69">
        <f t="shared" si="1"/>
        <v>7.7751476249999998</v>
      </c>
      <c r="P71" s="74"/>
      <c r="Q71" s="71"/>
      <c r="R71" s="69">
        <f>IF(J42&lt;J43,INDEX($T$16:$AI$16,0,MATCH(E71,$T$9:$AI$9,1))+(E71-INDEX($T$9:$AI$9,0,MATCH(E71,$T$9:$AI$9,1)))*(INDEX($T$16:$AI$16,0,MATCH(E71,$T$9:$AI$9,1)+2)-INDEX($T$16:$AI$16,0,MATCH(E71,$T$9:$AI$9,1)))/(INDEX($T$9:$AI$9,0,MATCH(E71,$T$9:$AI$9,1)+2)-INDEX($T$9:$AI$9,0,MATCH(E71,$T$9:$AI$9,1))),$AJ$16)</f>
        <v>4.9000000000000002E-2</v>
      </c>
      <c r="S71" s="71"/>
      <c r="T71" s="69">
        <f t="shared" si="2"/>
        <v>10.296817125</v>
      </c>
      <c r="U71" s="74"/>
      <c r="V71" s="71"/>
      <c r="W71" s="69">
        <f>IF(J42&lt;J43,INDEX($T$17:$AI$17,0,MATCH(E71,$T$9:$AI$9,1))+(E71-INDEX($T$9:$AI$9,0,MATCH(E71,$T$9:$AI$9,1)))*(INDEX($T$17:$AI$17,0,MATCH(E71,$T$9:$AI$9,1)+2)-INDEX($T$17:$AI$17,0,MATCH(E71,$T$9:$AI$9,1)))/(INDEX($T$9:$AI$9,0,MATCH(E71,$T$9:$AI$9,1)+2)-INDEX($T$9:$AI$9,0,MATCH(E71,$T$9:$AI$9,1))),$AJ$17)</f>
        <v>1.9E-2</v>
      </c>
      <c r="X71" s="71"/>
      <c r="Y71" s="69">
        <f t="shared" si="3"/>
        <v>3.9926433749999997</v>
      </c>
      <c r="Z71" s="74"/>
      <c r="AA71" s="75"/>
      <c r="AB71" s="74">
        <f>IF(J42&gt;J43,INDEX($T$15:$AI$15,0,MATCH(E71,$T$9:$AI$9,1))+(E71-INDEX($T$9:$AI$9,0,MATCH(E71,$T$9:$AI$9,1)))*(INDEX($T$15:$AI$15,0,MATCH(E71,$T$9:$AI$9,1)+2)-INDEX($T$15:$AI$15,0,MATCH(E71,$T$9:$AI$9,1)))/(INDEX($T$9:$AI$9,0,MATCH(E71,$T$9:$AI$9,1)+2)-INDEX($T$9:$AI$9,0,MATCH(E71,$T$9:$AI$9,1))),$AJ$15)</f>
        <v>4.2555555555555555E-2</v>
      </c>
      <c r="AC71" s="74"/>
      <c r="AD71" s="69">
        <f t="shared" si="4"/>
        <v>8.9425872083333324</v>
      </c>
      <c r="AE71" s="74"/>
      <c r="AF71" s="71"/>
      <c r="AG71" s="69">
        <f>IF(J42&gt;J43,INDEX($T$16:$AI$16,0,MATCH(E71,$T$9:$AI$9,1))+(E71-INDEX($T$9:$AI$9,0,MATCH(E71,$T$9:$AI$9,1)))*(INDEX($T$16:$AI$16,0,MATCH(E71,$T$9:$AI$9,1)+2)-INDEX($T$16:$AI$16,0,MATCH(E71,$T$9:$AI$9,1)))/(INDEX($T$9:$AI$9,0,MATCH(E71,$T$9:$AI$9,1)+2)-INDEX($T$9:$AI$9,0,MATCH(E71,$T$9:$AI$9,1))),$AJ$16)</f>
        <v>5.6666666666666664E-2</v>
      </c>
      <c r="AH71" s="71"/>
      <c r="AI71" s="69">
        <f t="shared" si="5"/>
        <v>11.90788375</v>
      </c>
      <c r="AJ71" s="74"/>
      <c r="AK71" s="71"/>
      <c r="AL71" s="69">
        <f>IF(J42&gt;J43,INDEX($T$17:$AI$17,0,MATCH(E71,$T$9:$AI$9,1))+(E71-INDEX($T$9:$AI$9,0,MATCH(E71,$T$9:$AI$9,1)))*(INDEX($T$17:$AI$17,0,MATCH(E71,$T$9:$AI$9,1)+2)-INDEX($T$17:$AI$17,0,MATCH(E71,$T$9:$AI$9,1)))/(INDEX($T$9:$AI$9,0,MATCH(E71,$T$9:$AI$9,1)+2)-INDEX($T$9:$AI$9,0,MATCH(E71,$T$9:$AI$9,1))),$AJ$17)</f>
        <v>2.1333333333333333E-2</v>
      </c>
      <c r="AM71" s="71"/>
      <c r="AN71" s="69">
        <f t="shared" si="6"/>
        <v>4.4829679999999996</v>
      </c>
      <c r="AO71" s="74"/>
      <c r="AP71" s="71"/>
      <c r="AQ71" s="10"/>
      <c r="AR71" s="10"/>
      <c r="AS71" s="10"/>
      <c r="AT71" s="12"/>
    </row>
    <row r="72" spans="1:46" s="13" customFormat="1" ht="12.75" hidden="1" customHeight="1">
      <c r="A72" s="10"/>
      <c r="B72" s="11"/>
      <c r="C72" s="58" t="s">
        <v>42</v>
      </c>
      <c r="D72" s="58"/>
      <c r="E72" s="58">
        <f t="shared" si="7"/>
        <v>1.1111111111111112</v>
      </c>
      <c r="F72" s="58"/>
      <c r="G72" s="58" t="s">
        <v>13</v>
      </c>
      <c r="H72" s="58"/>
      <c r="I72" s="58">
        <f>+I67</f>
        <v>11.634</v>
      </c>
      <c r="J72" s="58"/>
      <c r="K72" s="58">
        <f t="shared" si="8"/>
        <v>4.25</v>
      </c>
      <c r="L72" s="69"/>
      <c r="M72" s="70">
        <f>IF(J42&lt;J43,INDEX($T$12:$AI$12,0,MATCH(E72,$T$9:$AI$9,1))+(E72-INDEX($T$9:$AI$9,0,MATCH(E72,$T$9:$AI$9,1)))*(INDEX($T$12:$AI$12,0,MATCH(E72,$T$9:$AI$9,1)+2)-INDEX($T$12:$AI$12,0,MATCH(E72,$T$9:$AI$9,1)))/(INDEX($T$9:$AI$9,0,MATCH(E72,$T$9:$AI$9,1)+2)-INDEX($T$9:$AI$9,0,MATCH(E72,$T$9:$AI$9,1))),$AJ$12)</f>
        <v>3.1E-2</v>
      </c>
      <c r="N72" s="71"/>
      <c r="O72" s="69">
        <f t="shared" si="1"/>
        <v>6.5143128750000008</v>
      </c>
      <c r="P72" s="74"/>
      <c r="Q72" s="71"/>
      <c r="R72" s="69">
        <f>IF(J42&lt;J43,INDEX($T$13:$AI$13,0,MATCH(E72,$T$9:$AI$9,1))+(E72-INDEX($T$9:$AI$9,0,MATCH(E72,$T$9:$AI$9,1)))*(INDEX($T$13:$AI$13,0,MATCH(E72,$T$9:$AI$9,1)+2)-INDEX($T$13:$AI$13,0,MATCH(E72,$T$9:$AI$9,1)))/(INDEX($T$9:$AI$9,0,MATCH(E72,$T$9:$AI$9,1)+2)-INDEX($T$9:$AI$9,0,MATCH(E72,$T$9:$AI$9,1))),$AJ$13)</f>
        <v>4.1000000000000002E-2</v>
      </c>
      <c r="S72" s="71"/>
      <c r="T72" s="69">
        <f t="shared" si="2"/>
        <v>8.6157041250000006</v>
      </c>
      <c r="U72" s="74"/>
      <c r="V72" s="71"/>
      <c r="W72" s="69">
        <f>IF(J42&lt;J43,INDEX($T$14:$AI$14,0,MATCH(E72,$T$9:$AI$9,1))+(E72-INDEX($T$9:$AI$9,0,MATCH(E72,$T$9:$AI$9,1)))*(INDEX($T$14:$AI$14,0,MATCH(E72,$T$9:$AI$9,1)+2)-INDEX($T$14:$AI$14,0,MATCH(E72,$T$9:$AI$9,1)))/(INDEX($T$9:$AI$9,0,MATCH(E72,$T$9:$AI$9,1)+2)-INDEX($T$9:$AI$9,0,MATCH(E72,$T$9:$AI$9,1))),$AJ$14)</f>
        <v>1.6E-2</v>
      </c>
      <c r="X72" s="71"/>
      <c r="Y72" s="69">
        <f t="shared" si="3"/>
        <v>3.3622260000000002</v>
      </c>
      <c r="Z72" s="74"/>
      <c r="AA72" s="75"/>
      <c r="AB72" s="74">
        <f>IF(J42&gt;J43,INDEX($T$12:$AI$12,0,MATCH(E72,$T$9:$AI$9,1))+(E72-INDEX($T$9:$AI$9,0,MATCH(E72,$T$9:$AI$9,1)))*(INDEX($T$12:$AI$12,0,MATCH(E72,$T$9:$AI$9,1)+2)-INDEX($T$12:$AI$12,0,MATCH(E72,$T$9:$AI$9,1)))/(INDEX($T$9:$AI$9,0,MATCH(E72,$T$9:$AI$9,1)+2)-INDEX($T$9:$AI$9,0,MATCH(E72,$T$9:$AI$9,1))),$AJ$12)</f>
        <v>3.5555555555555556E-2</v>
      </c>
      <c r="AC72" s="74"/>
      <c r="AD72" s="69">
        <f t="shared" si="4"/>
        <v>7.471613333333333</v>
      </c>
      <c r="AE72" s="74"/>
      <c r="AF72" s="71"/>
      <c r="AG72" s="69">
        <f>IF(J42&gt;J43,INDEX($T$13:$AI$13,0,MATCH(E72,$T$9:$AI$9,1))+(E72-INDEX($T$9:$AI$9,0,MATCH(E72,$T$9:$AI$9,1)))*(INDEX($T$13:$AI$13,0,MATCH(E72,$T$9:$AI$9,1)+2)-INDEX($T$13:$AI$13,0,MATCH(E72,$T$9:$AI$9,1)))/(INDEX($T$9:$AI$9,0,MATCH(E72,$T$9:$AI$9,1)+2)-INDEX($T$9:$AI$9,0,MATCH(E72,$T$9:$AI$9,1))),$AJ$13)</f>
        <v>4.7666666666666663E-2</v>
      </c>
      <c r="AH72" s="71"/>
      <c r="AI72" s="69">
        <f t="shared" si="5"/>
        <v>10.016631625</v>
      </c>
      <c r="AJ72" s="74"/>
      <c r="AK72" s="71"/>
      <c r="AL72" s="69">
        <f>IF(J42&gt;J43,INDEX($T$14:$AI$14,0,MATCH(E72,$T$9:$AI$9,1))+(E72-INDEX($T$9:$AI$9,0,MATCH(E72,$T$9:$AI$9,1)))*(INDEX($T$14:$AI$14,0,MATCH(E72,$T$9:$AI$9,1)+2)-INDEX($T$14:$AI$14,0,MATCH(E72,$T$9:$AI$9,1)))/(INDEX($T$9:$AI$9,0,MATCH(E72,$T$9:$AI$9,1)+2)-INDEX($T$9:$AI$9,0,MATCH(E72,$T$9:$AI$9,1))),$AJ$14)</f>
        <v>1.822222222222222E-2</v>
      </c>
      <c r="AM72" s="71"/>
      <c r="AN72" s="69">
        <f t="shared" si="6"/>
        <v>3.8292018333333329</v>
      </c>
      <c r="AO72" s="74"/>
      <c r="AP72" s="71"/>
      <c r="AQ72" s="10"/>
      <c r="AR72" s="10"/>
      <c r="AS72" s="10"/>
      <c r="AT72" s="12"/>
    </row>
    <row r="73" spans="1:46" s="13" customFormat="1" ht="12.75" hidden="1" customHeight="1">
      <c r="A73" s="10"/>
      <c r="B73" s="11"/>
      <c r="C73" s="58" t="s">
        <v>42</v>
      </c>
      <c r="D73" s="58"/>
      <c r="E73" s="58">
        <f t="shared" si="7"/>
        <v>1.1111111111111112</v>
      </c>
      <c r="F73" s="58"/>
      <c r="G73" s="58" t="s">
        <v>9</v>
      </c>
      <c r="H73" s="58"/>
      <c r="I73" s="58">
        <f>+I67</f>
        <v>11.634</v>
      </c>
      <c r="J73" s="58"/>
      <c r="K73" s="58">
        <f t="shared" si="8"/>
        <v>4.25</v>
      </c>
      <c r="L73" s="69"/>
      <c r="M73" s="70">
        <f>IF(J42&lt;J43,INDEX($T$10:$AI$10,0,MATCH(E73,$T$9:$AI$9,1))+(E73-INDEX($T$9:$AI$9,0,MATCH(E73,$T$9:$AI$9,1)))*(INDEX($T$10:$AI$10,0,MATCH(E73,$T$9:$AI$9,1)+2)-INDEX($T$10:$AI$10,0,MATCH(E73,$T$9:$AI$9,1)))/(INDEX($T$9:$AI$9,0,MATCH(E73,$T$9:$AI$9,1)+2)-INDEX($T$9:$AI$9,0,MATCH(E73,$T$9:$AI$9,1))),$AJ$10)</f>
        <v>2.5000000000000001E-2</v>
      </c>
      <c r="N73" s="71"/>
      <c r="O73" s="69">
        <f t="shared" si="1"/>
        <v>5.253478125</v>
      </c>
      <c r="P73" s="74"/>
      <c r="Q73" s="71"/>
      <c r="R73" s="69">
        <f>IF(J42&lt;J43,INDEX($T$11:$AI$11,0,MATCH(E73,$T$9:$AI$9,1))+(E73-INDEX($T$9:$AI$9,0,MATCH(E73,$T$9:$AI$9,1)))*(INDEX($T$11:$AI$11,0,MATCH(E73,$T$9:$AI$9,1)+2)-INDEX($T$11:$AI$11,0,MATCH(E73,$T$9:$AI$9,1)))/(INDEX($T$9:$AI$9,0,MATCH(E73,$T$9:$AI$9,1)+2)-INDEX($T$9:$AI$9,0,MATCH(E73,$T$9:$AI$9,1))),$AJ$11)</f>
        <v>3.3000000000000002E-2</v>
      </c>
      <c r="S73" s="71"/>
      <c r="T73" s="69">
        <f t="shared" si="2"/>
        <v>6.9345911250000007</v>
      </c>
      <c r="U73" s="74"/>
      <c r="V73" s="71"/>
      <c r="W73" s="69">
        <v>0</v>
      </c>
      <c r="X73" s="71"/>
      <c r="Y73" s="69">
        <f t="shared" si="3"/>
        <v>0</v>
      </c>
      <c r="Z73" s="74"/>
      <c r="AA73" s="75"/>
      <c r="AB73" s="74">
        <f>IF(J42&gt;J43,INDEX($T$10:$AI$10,0,MATCH(E73,$T$9:$AI$9,1))+(E73-INDEX($T$9:$AI$9,0,MATCH(E73,$T$9:$AI$9,1)))*(INDEX($T$10:$AI$10,0,MATCH(E73,$T$9:$AI$9,1)+2)-INDEX($T$10:$AI$10,0,MATCH(E73,$T$9:$AI$9,1)))/(INDEX($T$9:$AI$9,0,MATCH(E73,$T$9:$AI$9,1)+2)-INDEX($T$9:$AI$9,0,MATCH(E73,$T$9:$AI$9,1))),$AJ$10)</f>
        <v>3.0444444444444444E-2</v>
      </c>
      <c r="AC73" s="74"/>
      <c r="AD73" s="69">
        <f t="shared" si="4"/>
        <v>6.3975689166666667</v>
      </c>
      <c r="AE73" s="74"/>
      <c r="AF73" s="71"/>
      <c r="AG73" s="69">
        <f>IF(J42&gt;J43,INDEX($T$11:$AI$11,0,MATCH(E73,$T$9:$AI$9,1))+(E73-INDEX($T$9:$AI$9,0,MATCH(E73,$T$9:$AI$9,1)))*(INDEX($T$11:$AI$11,0,MATCH(E73,$T$9:$AI$9,1)+2)-INDEX($T$11:$AI$11,0,MATCH(E73,$T$9:$AI$9,1)))/(INDEX($T$9:$AI$9,0,MATCH(E73,$T$9:$AI$9,1)+2)-INDEX($T$9:$AI$9,0,MATCH(E73,$T$9:$AI$9,1))),$AJ$11)</f>
        <v>4.0555555555555553E-2</v>
      </c>
      <c r="AH73" s="71"/>
      <c r="AI73" s="69">
        <f t="shared" si="5"/>
        <v>8.5223089583333334</v>
      </c>
      <c r="AJ73" s="74"/>
      <c r="AK73" s="71"/>
      <c r="AL73" s="69">
        <v>0</v>
      </c>
      <c r="AM73" s="71"/>
      <c r="AN73" s="69">
        <f t="shared" si="6"/>
        <v>0</v>
      </c>
      <c r="AO73" s="74"/>
      <c r="AP73" s="71"/>
      <c r="AQ73" s="10"/>
      <c r="AR73" s="10"/>
      <c r="AS73" s="10"/>
      <c r="AT73" s="12"/>
    </row>
    <row r="74" spans="1:46" s="13" customFormat="1" ht="12.75" hidden="1" customHeight="1">
      <c r="A74" s="10"/>
      <c r="B74" s="11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0"/>
      <c r="AL74" s="10"/>
      <c r="AM74" s="10"/>
      <c r="AN74" s="10"/>
      <c r="AO74" s="10"/>
      <c r="AP74" s="10"/>
      <c r="AQ74" s="10"/>
      <c r="AR74" s="10"/>
      <c r="AS74" s="10"/>
      <c r="AT74" s="12"/>
    </row>
    <row r="75" spans="1:46" s="13" customFormat="1" ht="12.75" hidden="1" customHeight="1">
      <c r="A75" s="10"/>
      <c r="B75" s="11"/>
      <c r="C75" s="56" t="s">
        <v>42</v>
      </c>
      <c r="D75" s="56"/>
      <c r="E75" s="56">
        <f>+M46</f>
        <v>1.1111111111111112</v>
      </c>
      <c r="F75" s="56"/>
      <c r="G75" s="79" t="s">
        <v>74</v>
      </c>
      <c r="H75" s="56"/>
      <c r="I75" s="56">
        <f>+Q57</f>
        <v>11.634</v>
      </c>
      <c r="J75" s="56"/>
      <c r="K75" s="56">
        <f>MIN(J44,I45)</f>
        <v>4.5</v>
      </c>
      <c r="L75" s="53"/>
      <c r="M75" s="59">
        <f>IF(C45=M60,8,0)</f>
        <v>0</v>
      </c>
      <c r="N75" s="54"/>
      <c r="O75" s="53">
        <f>IF(C45=M60,I75*K75^2/M75,0)</f>
        <v>0</v>
      </c>
      <c r="P75" s="55"/>
      <c r="Q75" s="54"/>
      <c r="R75" s="53">
        <v>0</v>
      </c>
      <c r="S75" s="54"/>
      <c r="T75" s="53">
        <v>0</v>
      </c>
      <c r="U75" s="55"/>
      <c r="V75" s="54"/>
      <c r="W75" s="53">
        <v>0</v>
      </c>
      <c r="X75" s="54"/>
      <c r="Y75" s="53">
        <v>0</v>
      </c>
      <c r="Z75" s="55"/>
      <c r="AA75" s="60"/>
      <c r="AB75" s="55">
        <f>IF(C45=AB60,8,0)</f>
        <v>8</v>
      </c>
      <c r="AC75" s="55"/>
      <c r="AD75" s="53">
        <f>IF(C45=AB60,78*K75^2/AB75,0)</f>
        <v>197.4375</v>
      </c>
      <c r="AE75" s="55"/>
      <c r="AF75" s="54"/>
      <c r="AG75" s="53">
        <v>0</v>
      </c>
      <c r="AH75" s="54"/>
      <c r="AI75" s="53">
        <v>0</v>
      </c>
      <c r="AJ75" s="55"/>
      <c r="AK75" s="54"/>
      <c r="AL75" s="53">
        <v>0</v>
      </c>
      <c r="AM75" s="54"/>
      <c r="AN75" s="53">
        <v>0</v>
      </c>
      <c r="AO75" s="55"/>
      <c r="AP75" s="54"/>
      <c r="AQ75" s="10"/>
      <c r="AR75" s="10"/>
      <c r="AS75" s="10"/>
      <c r="AT75" s="12"/>
    </row>
    <row r="76" spans="1:46" s="13" customFormat="1" ht="12.75" hidden="1" customHeight="1">
      <c r="A76" s="10"/>
      <c r="B76" s="11"/>
      <c r="C76" s="56" t="s">
        <v>42</v>
      </c>
      <c r="D76" s="56"/>
      <c r="E76" s="56">
        <f>+E75</f>
        <v>1.1111111111111112</v>
      </c>
      <c r="F76" s="56"/>
      <c r="G76" s="57" t="s">
        <v>75</v>
      </c>
      <c r="H76" s="58"/>
      <c r="I76" s="56">
        <f>+I75</f>
        <v>11.634</v>
      </c>
      <c r="J76" s="56"/>
      <c r="K76" s="56">
        <f>+K75</f>
        <v>4.5</v>
      </c>
      <c r="L76" s="53"/>
      <c r="M76" s="61">
        <f>IF(C45=M60,128/9,0)</f>
        <v>0</v>
      </c>
      <c r="N76" s="54"/>
      <c r="O76" s="53">
        <f>IF(C45=M60,I76*K76^2/M76,0)</f>
        <v>0</v>
      </c>
      <c r="P76" s="55"/>
      <c r="Q76" s="54"/>
      <c r="R76" s="53">
        <f>IF(C45=M60,8,0)</f>
        <v>0</v>
      </c>
      <c r="S76" s="54"/>
      <c r="T76" s="53">
        <f>IF(C45=M60,I76*K76^2/R76,0)</f>
        <v>0</v>
      </c>
      <c r="U76" s="55"/>
      <c r="V76" s="54"/>
      <c r="W76" s="53">
        <v>0</v>
      </c>
      <c r="X76" s="54"/>
      <c r="Y76" s="53">
        <v>0</v>
      </c>
      <c r="Z76" s="55"/>
      <c r="AA76" s="60"/>
      <c r="AB76" s="61">
        <f>IF(C45=AB60,128/9,0)</f>
        <v>14.222222222222221</v>
      </c>
      <c r="AC76" s="54"/>
      <c r="AD76" s="53">
        <f>IF(C45=AB60,I76*K76^2/AB76,0)</f>
        <v>16.564816406250003</v>
      </c>
      <c r="AE76" s="55"/>
      <c r="AF76" s="54"/>
      <c r="AG76" s="53">
        <f>IF(C45=AB60,8,0)</f>
        <v>8</v>
      </c>
      <c r="AH76" s="54"/>
      <c r="AI76" s="53">
        <f>IF(C45=AB60,I76*K76^2/AG76,0)</f>
        <v>29.448562500000001</v>
      </c>
      <c r="AJ76" s="55"/>
      <c r="AK76" s="54"/>
      <c r="AL76" s="53">
        <v>0</v>
      </c>
      <c r="AM76" s="54"/>
      <c r="AN76" s="53">
        <v>0</v>
      </c>
      <c r="AO76" s="55"/>
      <c r="AP76" s="54"/>
      <c r="AQ76" s="10"/>
      <c r="AR76" s="10"/>
      <c r="AS76" s="10"/>
      <c r="AT76" s="12"/>
    </row>
    <row r="77" spans="1:46" s="13" customFormat="1" ht="12.75" hidden="1" customHeight="1">
      <c r="A77" s="10"/>
      <c r="B77" s="11"/>
      <c r="C77" s="56" t="s">
        <v>42</v>
      </c>
      <c r="D77" s="56"/>
      <c r="E77" s="56">
        <f t="shared" ref="E77" si="9">+E76</f>
        <v>1.1111111111111112</v>
      </c>
      <c r="F77" s="56"/>
      <c r="G77" s="57" t="s">
        <v>76</v>
      </c>
      <c r="H77" s="58"/>
      <c r="I77" s="56">
        <f t="shared" ref="I77" si="10">+I76</f>
        <v>11.634</v>
      </c>
      <c r="J77" s="56"/>
      <c r="K77" s="56">
        <f t="shared" ref="K77" si="11">+K76</f>
        <v>4.5</v>
      </c>
      <c r="L77" s="53"/>
      <c r="M77" s="59">
        <f>IF(C45=M60,24,0)</f>
        <v>0</v>
      </c>
      <c r="N77" s="54"/>
      <c r="O77" s="53">
        <f>IF(C45=M60,I77*K77^2/M77,0)</f>
        <v>0</v>
      </c>
      <c r="P77" s="55"/>
      <c r="Q77" s="54"/>
      <c r="R77" s="53">
        <f>IF(C45=M60,12,0)</f>
        <v>0</v>
      </c>
      <c r="S77" s="54"/>
      <c r="T77" s="53">
        <f>IF(C45=M60,I77*K77^2/R77,0)</f>
        <v>0</v>
      </c>
      <c r="U77" s="55"/>
      <c r="V77" s="54"/>
      <c r="W77" s="53">
        <v>0</v>
      </c>
      <c r="X77" s="54"/>
      <c r="Y77" s="53">
        <v>0</v>
      </c>
      <c r="Z77" s="55"/>
      <c r="AA77" s="60"/>
      <c r="AB77" s="55">
        <f>IF(C45=AB60,24,0)</f>
        <v>24</v>
      </c>
      <c r="AC77" s="55"/>
      <c r="AD77" s="53">
        <f>IF(C45=AB60,I77*K77^2/AB77,0)</f>
        <v>9.8161874999999998</v>
      </c>
      <c r="AE77" s="55"/>
      <c r="AF77" s="54"/>
      <c r="AG77" s="53">
        <f>IF(C45=AB60,12,0)</f>
        <v>12</v>
      </c>
      <c r="AH77" s="54"/>
      <c r="AI77" s="53">
        <f>IF(C45=AB60,I77*K77^2/AG77,0)</f>
        <v>19.632375</v>
      </c>
      <c r="AJ77" s="55"/>
      <c r="AK77" s="54"/>
      <c r="AL77" s="53">
        <v>0</v>
      </c>
      <c r="AM77" s="54"/>
      <c r="AN77" s="53">
        <v>0</v>
      </c>
      <c r="AO77" s="55"/>
      <c r="AP77" s="54"/>
      <c r="AQ77" s="10"/>
      <c r="AR77" s="10"/>
      <c r="AS77" s="10"/>
      <c r="AT77" s="12"/>
    </row>
    <row r="78" spans="1:46" ht="12" thickBot="1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3"/>
    </row>
  </sheetData>
  <sheetProtection algorithmName="SHA-512" hashValue="6ItApNgz4yVVY/ZGeAYhoa+1scOTY+pHeAXBI3aievLz1hziDhSaWx8rqz2ThbhS+wrs9X0oboVpwXLqGfydfQ==" saltValue="tvjc2waQX1G8xezzWZFnqw==" spinCount="100000" sheet="1" objects="1" scenarios="1"/>
  <mergeCells count="500">
    <mergeCell ref="W75:X75"/>
    <mergeCell ref="Y75:AA75"/>
    <mergeCell ref="AB75:AC75"/>
    <mergeCell ref="AD75:AF75"/>
    <mergeCell ref="AG75:AH75"/>
    <mergeCell ref="AI75:AK75"/>
    <mergeCell ref="AL75:AM75"/>
    <mergeCell ref="AN75:AP75"/>
    <mergeCell ref="C75:D75"/>
    <mergeCell ref="E75:F75"/>
    <mergeCell ref="G75:H75"/>
    <mergeCell ref="I75:J75"/>
    <mergeCell ref="K75:L75"/>
    <mergeCell ref="M75:N75"/>
    <mergeCell ref="O75:Q75"/>
    <mergeCell ref="R75:S75"/>
    <mergeCell ref="T75:V75"/>
    <mergeCell ref="B2:AT2"/>
    <mergeCell ref="E60:F64"/>
    <mergeCell ref="I60:J64"/>
    <mergeCell ref="K60:L64"/>
    <mergeCell ref="O63:Q64"/>
    <mergeCell ref="T63:V64"/>
    <mergeCell ref="Y63:AA64"/>
    <mergeCell ref="AD63:AF64"/>
    <mergeCell ref="AI63:AK64"/>
    <mergeCell ref="AN63:AP64"/>
    <mergeCell ref="L51:M51"/>
    <mergeCell ref="Q51:R51"/>
    <mergeCell ref="W63:X65"/>
    <mergeCell ref="E65:F65"/>
    <mergeCell ref="I65:J65"/>
    <mergeCell ref="K65:L65"/>
    <mergeCell ref="AG63:AH65"/>
    <mergeCell ref="AL27:AM28"/>
    <mergeCell ref="J28:N28"/>
    <mergeCell ref="O28:S28"/>
    <mergeCell ref="T28:U28"/>
    <mergeCell ref="H41:I41"/>
    <mergeCell ref="H52:I52"/>
    <mergeCell ref="L52:M52"/>
    <mergeCell ref="Q52:R52"/>
    <mergeCell ref="H53:I53"/>
    <mergeCell ref="R63:S65"/>
    <mergeCell ref="L53:M53"/>
    <mergeCell ref="Q53:R53"/>
    <mergeCell ref="H54:I54"/>
    <mergeCell ref="L54:M54"/>
    <mergeCell ref="Q54:R54"/>
    <mergeCell ref="H49:I49"/>
    <mergeCell ref="L49:M49"/>
    <mergeCell ref="Q49:R49"/>
    <mergeCell ref="H50:I50"/>
    <mergeCell ref="L50:M50"/>
    <mergeCell ref="Q50:R50"/>
    <mergeCell ref="H51:I51"/>
    <mergeCell ref="Q55:R55"/>
    <mergeCell ref="Q56:R56"/>
    <mergeCell ref="Q57:R57"/>
    <mergeCell ref="R61:V62"/>
    <mergeCell ref="AD67:AF67"/>
    <mergeCell ref="AG67:AH67"/>
    <mergeCell ref="AI67:AK67"/>
    <mergeCell ref="AL67:AM67"/>
    <mergeCell ref="AN67:AP67"/>
    <mergeCell ref="O67:Q67"/>
    <mergeCell ref="R67:S67"/>
    <mergeCell ref="T67:V67"/>
    <mergeCell ref="W67:X67"/>
    <mergeCell ref="Y67:AA67"/>
    <mergeCell ref="AB67:AC67"/>
    <mergeCell ref="M66:N66"/>
    <mergeCell ref="C60:D65"/>
    <mergeCell ref="G60:H65"/>
    <mergeCell ref="M60:AA60"/>
    <mergeCell ref="W61:AA62"/>
    <mergeCell ref="AB61:AF62"/>
    <mergeCell ref="AG61:AK62"/>
    <mergeCell ref="AL61:AP62"/>
    <mergeCell ref="M63:N65"/>
    <mergeCell ref="AI66:AK66"/>
    <mergeCell ref="AL66:AM66"/>
    <mergeCell ref="AN66:AP66"/>
    <mergeCell ref="T66:V66"/>
    <mergeCell ref="W66:X66"/>
    <mergeCell ref="Y66:AA66"/>
    <mergeCell ref="AB66:AC66"/>
    <mergeCell ref="AD66:AF66"/>
    <mergeCell ref="O66:Q66"/>
    <mergeCell ref="R66:S66"/>
    <mergeCell ref="AG66:AH66"/>
    <mergeCell ref="O65:Q65"/>
    <mergeCell ref="T65:V65"/>
    <mergeCell ref="Y65:AA65"/>
    <mergeCell ref="AD65:AF65"/>
    <mergeCell ref="AJ27:AK27"/>
    <mergeCell ref="AH28:AI28"/>
    <mergeCell ref="AJ28:AK28"/>
    <mergeCell ref="AL63:AM65"/>
    <mergeCell ref="AD26:AE26"/>
    <mergeCell ref="AF26:AG26"/>
    <mergeCell ref="AH26:AI26"/>
    <mergeCell ref="AJ26:AK26"/>
    <mergeCell ref="AL24:AM26"/>
    <mergeCell ref="AB60:AP60"/>
    <mergeCell ref="AN65:AP65"/>
    <mergeCell ref="AB28:AC28"/>
    <mergeCell ref="AD28:AE28"/>
    <mergeCell ref="AF28:AG28"/>
    <mergeCell ref="AB27:AC27"/>
    <mergeCell ref="AD27:AE27"/>
    <mergeCell ref="AF27:AG27"/>
    <mergeCell ref="AB63:AC65"/>
    <mergeCell ref="AI65:AK65"/>
    <mergeCell ref="AH22:AI22"/>
    <mergeCell ref="C27:G28"/>
    <mergeCell ref="H27:I28"/>
    <mergeCell ref="J27:S27"/>
    <mergeCell ref="T27:U27"/>
    <mergeCell ref="V27:W27"/>
    <mergeCell ref="X27:Y27"/>
    <mergeCell ref="O26:S26"/>
    <mergeCell ref="T26:U26"/>
    <mergeCell ref="V26:W26"/>
    <mergeCell ref="X26:Y26"/>
    <mergeCell ref="J25:N26"/>
    <mergeCell ref="O25:S25"/>
    <mergeCell ref="T25:U25"/>
    <mergeCell ref="V25:W25"/>
    <mergeCell ref="X25:Y25"/>
    <mergeCell ref="V28:W28"/>
    <mergeCell ref="X28:Y28"/>
    <mergeCell ref="AH27:AI27"/>
    <mergeCell ref="Z28:AA28"/>
    <mergeCell ref="Z27:AA27"/>
    <mergeCell ref="AH23:AI23"/>
    <mergeCell ref="AJ23:AK23"/>
    <mergeCell ref="C24:G26"/>
    <mergeCell ref="H24:I26"/>
    <mergeCell ref="J24:S24"/>
    <mergeCell ref="T24:U24"/>
    <mergeCell ref="V24:W24"/>
    <mergeCell ref="X24:Y24"/>
    <mergeCell ref="Z24:AA24"/>
    <mergeCell ref="AB24:AC24"/>
    <mergeCell ref="Z26:AA26"/>
    <mergeCell ref="AB26:AC26"/>
    <mergeCell ref="Z25:AA25"/>
    <mergeCell ref="AB25:AC25"/>
    <mergeCell ref="AD25:AE25"/>
    <mergeCell ref="AF25:AG25"/>
    <mergeCell ref="AH25:AI25"/>
    <mergeCell ref="AJ25:AK25"/>
    <mergeCell ref="AD24:AE24"/>
    <mergeCell ref="AF24:AG24"/>
    <mergeCell ref="AH24:AI24"/>
    <mergeCell ref="AJ24:AK24"/>
    <mergeCell ref="C21:G23"/>
    <mergeCell ref="H21:I23"/>
    <mergeCell ref="J21:S21"/>
    <mergeCell ref="AJ22:AK22"/>
    <mergeCell ref="O23:S23"/>
    <mergeCell ref="T23:U23"/>
    <mergeCell ref="V23:W23"/>
    <mergeCell ref="X23:Y23"/>
    <mergeCell ref="Z23:AA23"/>
    <mergeCell ref="AB23:AC23"/>
    <mergeCell ref="AL21:AM23"/>
    <mergeCell ref="Z21:AA21"/>
    <mergeCell ref="AB21:AC21"/>
    <mergeCell ref="AD21:AE21"/>
    <mergeCell ref="AF21:AG21"/>
    <mergeCell ref="AH21:AI21"/>
    <mergeCell ref="AJ21:AK21"/>
    <mergeCell ref="AD23:AE23"/>
    <mergeCell ref="AF23:AG23"/>
    <mergeCell ref="O22:S22"/>
    <mergeCell ref="T22:U22"/>
    <mergeCell ref="V22:W22"/>
    <mergeCell ref="X22:Y22"/>
    <mergeCell ref="Z22:AA22"/>
    <mergeCell ref="AB22:AC22"/>
    <mergeCell ref="AD22:AE22"/>
    <mergeCell ref="AF22:AG22"/>
    <mergeCell ref="T21:U21"/>
    <mergeCell ref="V21:W21"/>
    <mergeCell ref="X21:Y21"/>
    <mergeCell ref="O20:S20"/>
    <mergeCell ref="T20:U20"/>
    <mergeCell ref="V20:W20"/>
    <mergeCell ref="X20:Y20"/>
    <mergeCell ref="J22:N23"/>
    <mergeCell ref="C18:G20"/>
    <mergeCell ref="H18:I20"/>
    <mergeCell ref="J18:S18"/>
    <mergeCell ref="T18:U18"/>
    <mergeCell ref="V18:W18"/>
    <mergeCell ref="X18:Y18"/>
    <mergeCell ref="AL15:AM17"/>
    <mergeCell ref="J16:N17"/>
    <mergeCell ref="Z15:AA15"/>
    <mergeCell ref="AB15:AC15"/>
    <mergeCell ref="AD15:AE15"/>
    <mergeCell ref="AF15:AG15"/>
    <mergeCell ref="AH15:AI15"/>
    <mergeCell ref="AJ15:AK15"/>
    <mergeCell ref="AL18:AM20"/>
    <mergeCell ref="J19:N20"/>
    <mergeCell ref="O19:S19"/>
    <mergeCell ref="T19:U19"/>
    <mergeCell ref="V19:W19"/>
    <mergeCell ref="X19:Y19"/>
    <mergeCell ref="AD20:AE20"/>
    <mergeCell ref="AF20:AG20"/>
    <mergeCell ref="AH20:AI20"/>
    <mergeCell ref="AJ20:AK20"/>
    <mergeCell ref="Z20:AA20"/>
    <mergeCell ref="AB20:AC20"/>
    <mergeCell ref="Z19:AA19"/>
    <mergeCell ref="AB19:AC19"/>
    <mergeCell ref="AD19:AE19"/>
    <mergeCell ref="AF19:AG19"/>
    <mergeCell ref="AH19:AI19"/>
    <mergeCell ref="AJ19:AK19"/>
    <mergeCell ref="AD18:AE18"/>
    <mergeCell ref="AF18:AG18"/>
    <mergeCell ref="Z16:AA16"/>
    <mergeCell ref="AB16:AC16"/>
    <mergeCell ref="AD16:AE16"/>
    <mergeCell ref="AF16:AG16"/>
    <mergeCell ref="AH17:AI17"/>
    <mergeCell ref="AJ17:AK17"/>
    <mergeCell ref="AH18:AI18"/>
    <mergeCell ref="AJ18:AK18"/>
    <mergeCell ref="Z18:AA18"/>
    <mergeCell ref="AB18:AC18"/>
    <mergeCell ref="C15:G17"/>
    <mergeCell ref="H15:I17"/>
    <mergeCell ref="J15:S15"/>
    <mergeCell ref="T15:U15"/>
    <mergeCell ref="V15:W15"/>
    <mergeCell ref="X15:Y15"/>
    <mergeCell ref="O14:S14"/>
    <mergeCell ref="T14:U14"/>
    <mergeCell ref="V14:W14"/>
    <mergeCell ref="X14:Y14"/>
    <mergeCell ref="O17:S17"/>
    <mergeCell ref="T17:U17"/>
    <mergeCell ref="V17:W17"/>
    <mergeCell ref="X17:Y17"/>
    <mergeCell ref="O16:S16"/>
    <mergeCell ref="T16:U16"/>
    <mergeCell ref="V16:W16"/>
    <mergeCell ref="X16:Y16"/>
    <mergeCell ref="H12:I14"/>
    <mergeCell ref="X13:Y13"/>
    <mergeCell ref="AL68:AM68"/>
    <mergeCell ref="Z13:AA13"/>
    <mergeCell ref="AB13:AC13"/>
    <mergeCell ref="AD13:AE13"/>
    <mergeCell ref="AF13:AG13"/>
    <mergeCell ref="AH13:AI13"/>
    <mergeCell ref="AJ13:AK13"/>
    <mergeCell ref="AD12:AE12"/>
    <mergeCell ref="AF12:AG12"/>
    <mergeCell ref="AH12:AI12"/>
    <mergeCell ref="AJ12:AK12"/>
    <mergeCell ref="AB12:AC12"/>
    <mergeCell ref="AD14:AE14"/>
    <mergeCell ref="AF14:AG14"/>
    <mergeCell ref="AH14:AI14"/>
    <mergeCell ref="AJ14:AK14"/>
    <mergeCell ref="Z14:AA14"/>
    <mergeCell ref="AB14:AC14"/>
    <mergeCell ref="AH16:AI16"/>
    <mergeCell ref="AJ16:AK16"/>
    <mergeCell ref="Z17:AA17"/>
    <mergeCell ref="AB17:AC17"/>
    <mergeCell ref="AD17:AE17"/>
    <mergeCell ref="AF17:AG17"/>
    <mergeCell ref="AL10:AM11"/>
    <mergeCell ref="J11:N11"/>
    <mergeCell ref="O11:S11"/>
    <mergeCell ref="T11:U11"/>
    <mergeCell ref="V11:W11"/>
    <mergeCell ref="X11:Y11"/>
    <mergeCell ref="Z11:AA11"/>
    <mergeCell ref="AB11:AC11"/>
    <mergeCell ref="J12:S12"/>
    <mergeCell ref="T12:U12"/>
    <mergeCell ref="V12:W12"/>
    <mergeCell ref="X12:Y12"/>
    <mergeCell ref="Z12:AA12"/>
    <mergeCell ref="AN68:AP68"/>
    <mergeCell ref="AJ5:AK9"/>
    <mergeCell ref="AD11:AE11"/>
    <mergeCell ref="AF11:AG11"/>
    <mergeCell ref="Z10:AA10"/>
    <mergeCell ref="AB10:AC10"/>
    <mergeCell ref="AD10:AE10"/>
    <mergeCell ref="AF10:AG10"/>
    <mergeCell ref="AH10:AI10"/>
    <mergeCell ref="AJ10:AK10"/>
    <mergeCell ref="AL5:AM9"/>
    <mergeCell ref="T8:AI8"/>
    <mergeCell ref="T9:U9"/>
    <mergeCell ref="V9:W9"/>
    <mergeCell ref="X9:Y9"/>
    <mergeCell ref="Z9:AA9"/>
    <mergeCell ref="AB9:AC9"/>
    <mergeCell ref="AD9:AE9"/>
    <mergeCell ref="Y68:AA68"/>
    <mergeCell ref="AB68:AC68"/>
    <mergeCell ref="AF9:AG9"/>
    <mergeCell ref="AL12:AM14"/>
    <mergeCell ref="T13:U13"/>
    <mergeCell ref="V13:W13"/>
    <mergeCell ref="J42:K42"/>
    <mergeCell ref="J44:K44"/>
    <mergeCell ref="I45:J45"/>
    <mergeCell ref="C69:D69"/>
    <mergeCell ref="M69:N69"/>
    <mergeCell ref="C42:E42"/>
    <mergeCell ref="C5:S9"/>
    <mergeCell ref="T5:AI7"/>
    <mergeCell ref="AH9:AI9"/>
    <mergeCell ref="C68:D68"/>
    <mergeCell ref="AD68:AF68"/>
    <mergeCell ref="AG68:AH68"/>
    <mergeCell ref="AI68:AK68"/>
    <mergeCell ref="C10:G11"/>
    <mergeCell ref="H10:I11"/>
    <mergeCell ref="J10:S10"/>
    <mergeCell ref="T10:U10"/>
    <mergeCell ref="V10:W10"/>
    <mergeCell ref="X10:Y10"/>
    <mergeCell ref="J13:N14"/>
    <mergeCell ref="O13:S13"/>
    <mergeCell ref="AH11:AI11"/>
    <mergeCell ref="AJ11:AK11"/>
    <mergeCell ref="C12:G14"/>
    <mergeCell ref="C43:E43"/>
    <mergeCell ref="E69:F69"/>
    <mergeCell ref="G69:H69"/>
    <mergeCell ref="E68:F68"/>
    <mergeCell ref="G68:H68"/>
    <mergeCell ref="G46:H46"/>
    <mergeCell ref="J46:K46"/>
    <mergeCell ref="M46:N46"/>
    <mergeCell ref="J43:K43"/>
    <mergeCell ref="M61:Q62"/>
    <mergeCell ref="I69:J69"/>
    <mergeCell ref="K69:L69"/>
    <mergeCell ref="O69:Q69"/>
    <mergeCell ref="C67:D67"/>
    <mergeCell ref="E67:F67"/>
    <mergeCell ref="G67:H67"/>
    <mergeCell ref="I67:J67"/>
    <mergeCell ref="K67:L67"/>
    <mergeCell ref="M67:N67"/>
    <mergeCell ref="C66:D66"/>
    <mergeCell ref="E66:F66"/>
    <mergeCell ref="G66:H66"/>
    <mergeCell ref="I66:J66"/>
    <mergeCell ref="K66:L66"/>
    <mergeCell ref="W69:X69"/>
    <mergeCell ref="Y69:AA69"/>
    <mergeCell ref="AB69:AC69"/>
    <mergeCell ref="I68:J68"/>
    <mergeCell ref="K68:L68"/>
    <mergeCell ref="M68:N68"/>
    <mergeCell ref="O68:Q68"/>
    <mergeCell ref="R68:S68"/>
    <mergeCell ref="T68:V68"/>
    <mergeCell ref="W68:X68"/>
    <mergeCell ref="AL69:AM69"/>
    <mergeCell ref="AN69:AP69"/>
    <mergeCell ref="C70:D70"/>
    <mergeCell ref="E70:F70"/>
    <mergeCell ref="G70:H70"/>
    <mergeCell ref="I70:J70"/>
    <mergeCell ref="K70:L70"/>
    <mergeCell ref="M70:N70"/>
    <mergeCell ref="O70:Q70"/>
    <mergeCell ref="R70:S70"/>
    <mergeCell ref="T70:V70"/>
    <mergeCell ref="W70:X70"/>
    <mergeCell ref="Y70:AA70"/>
    <mergeCell ref="AB70:AC70"/>
    <mergeCell ref="AD70:AF70"/>
    <mergeCell ref="AG70:AH70"/>
    <mergeCell ref="AI70:AK70"/>
    <mergeCell ref="AL70:AM70"/>
    <mergeCell ref="AN70:AP70"/>
    <mergeCell ref="AD69:AF69"/>
    <mergeCell ref="AG69:AH69"/>
    <mergeCell ref="AI69:AK69"/>
    <mergeCell ref="R69:S69"/>
    <mergeCell ref="T69:V69"/>
    <mergeCell ref="AL72:AM72"/>
    <mergeCell ref="AN72:AP72"/>
    <mergeCell ref="O71:Q71"/>
    <mergeCell ref="R71:S71"/>
    <mergeCell ref="T71:V71"/>
    <mergeCell ref="W71:X71"/>
    <mergeCell ref="Y71:AA71"/>
    <mergeCell ref="AB71:AC71"/>
    <mergeCell ref="AD71:AF71"/>
    <mergeCell ref="AG71:AH71"/>
    <mergeCell ref="AI71:AK71"/>
    <mergeCell ref="O72:Q72"/>
    <mergeCell ref="R72:S72"/>
    <mergeCell ref="T72:V72"/>
    <mergeCell ref="W72:X72"/>
    <mergeCell ref="Y72:AA72"/>
    <mergeCell ref="AB72:AC72"/>
    <mergeCell ref="AD72:AF72"/>
    <mergeCell ref="AG72:AH72"/>
    <mergeCell ref="AI72:AK72"/>
    <mergeCell ref="I31:K32"/>
    <mergeCell ref="C31:H32"/>
    <mergeCell ref="G40:H40"/>
    <mergeCell ref="AI73:AK73"/>
    <mergeCell ref="AL73:AM73"/>
    <mergeCell ref="AN73:AP73"/>
    <mergeCell ref="C73:D73"/>
    <mergeCell ref="E73:F73"/>
    <mergeCell ref="G73:H73"/>
    <mergeCell ref="I73:J73"/>
    <mergeCell ref="K73:L73"/>
    <mergeCell ref="M73:N73"/>
    <mergeCell ref="O73:Q73"/>
    <mergeCell ref="R73:S73"/>
    <mergeCell ref="T73:V73"/>
    <mergeCell ref="W73:X73"/>
    <mergeCell ref="Y73:AA73"/>
    <mergeCell ref="AB73:AC73"/>
    <mergeCell ref="AD73:AF73"/>
    <mergeCell ref="AG73:AH73"/>
    <mergeCell ref="AL71:AM71"/>
    <mergeCell ref="AN71:AP71"/>
    <mergeCell ref="C72:D72"/>
    <mergeCell ref="E72:F72"/>
    <mergeCell ref="I33:K34"/>
    <mergeCell ref="L33:N34"/>
    <mergeCell ref="I35:K36"/>
    <mergeCell ref="L35:N36"/>
    <mergeCell ref="I37:K38"/>
    <mergeCell ref="L37:N38"/>
    <mergeCell ref="C76:D76"/>
    <mergeCell ref="E76:F76"/>
    <mergeCell ref="G76:H76"/>
    <mergeCell ref="I76:J76"/>
    <mergeCell ref="K76:L76"/>
    <mergeCell ref="M76:N76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1:N71"/>
    <mergeCell ref="C45:E45"/>
    <mergeCell ref="C44:E44"/>
    <mergeCell ref="O76:Q76"/>
    <mergeCell ref="R76:S76"/>
    <mergeCell ref="T76:V76"/>
    <mergeCell ref="W76:X76"/>
    <mergeCell ref="Y76:AA76"/>
    <mergeCell ref="AB76:AC76"/>
    <mergeCell ref="AD76:AF76"/>
    <mergeCell ref="AG76:AH76"/>
    <mergeCell ref="AI76:AK76"/>
    <mergeCell ref="L31:N32"/>
    <mergeCell ref="O31:P32"/>
    <mergeCell ref="O33:P34"/>
    <mergeCell ref="O35:P36"/>
    <mergeCell ref="O37:P38"/>
    <mergeCell ref="AL76:AM76"/>
    <mergeCell ref="AN76:AP76"/>
    <mergeCell ref="C77:D77"/>
    <mergeCell ref="E77:F77"/>
    <mergeCell ref="G77:H77"/>
    <mergeCell ref="I77:J77"/>
    <mergeCell ref="K77:L77"/>
    <mergeCell ref="M77:N77"/>
    <mergeCell ref="O77:Q77"/>
    <mergeCell ref="R77:S77"/>
    <mergeCell ref="T77:V77"/>
    <mergeCell ref="W77:X77"/>
    <mergeCell ref="Y77:AA77"/>
    <mergeCell ref="AB77:AC77"/>
    <mergeCell ref="AD77:AF77"/>
    <mergeCell ref="AG77:AH77"/>
    <mergeCell ref="AI77:AK77"/>
    <mergeCell ref="AL77:AM77"/>
    <mergeCell ref="AN77:AP77"/>
  </mergeCells>
  <dataValidations count="2">
    <dataValidation type="list" allowBlank="1" showInputMessage="1" showErrorMessage="1" sqref="G40" xr:uid="{00000000-0002-0000-0000-000000000000}">
      <formula1>"K1,K2,K3,K4,K5,K6,K7,K8,K9,K10"</formula1>
    </dataValidation>
    <dataValidation type="list" allowBlank="1" showInputMessage="1" showErrorMessage="1" sqref="C42:E42" xr:uid="{00000000-0002-0000-0000-000001000000}">
      <formula1>"y - y yönü,x - x yönü"</formula1>
    </dataValidation>
  </dataValidations>
  <pageMargins left="0.75" right="0.75" top="1" bottom="1" header="0.5" footer="0.5"/>
  <pageSetup paperSize="9" orientation="portrait" r:id="rId1"/>
  <headerFooter alignWithMargins="0"/>
  <ignoredErrors>
    <ignoredError sqref="G6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1_doseme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2016-03-14T06:02:51Z</dcterms:created>
  <dcterms:modified xsi:type="dcterms:W3CDTF">2020-10-13T16:13:49Z</dcterms:modified>
</cp:coreProperties>
</file>