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75" windowWidth="19320" windowHeight="9525"/>
  </bookViews>
  <sheets>
    <sheet name="tahkik" sheetId="1" r:id="rId1"/>
    <sheet name="cevre_alan" sheetId="4" r:id="rId2"/>
    <sheet name="demet_donati" sheetId="5" r:id="rId3"/>
  </sheets>
  <definedNames>
    <definedName name="_xlnm.Print_Area" localSheetId="0">tahkik!$B$2:$AP$81</definedName>
  </definedNames>
  <calcPr calcId="145621"/>
</workbook>
</file>

<file path=xl/calcChain.xml><?xml version="1.0" encoding="utf-8"?>
<calcChain xmlns="http://schemas.openxmlformats.org/spreadsheetml/2006/main">
  <c r="M37" i="5"/>
  <c r="S37"/>
  <c r="K20"/>
  <c r="Q20"/>
  <c r="N15"/>
  <c r="S56" i="4"/>
  <c r="Z6"/>
  <c r="AL19"/>
  <c r="AI16"/>
  <c r="AG27"/>
  <c r="I28"/>
  <c r="J31"/>
  <c r="M31"/>
  <c r="AD29"/>
  <c r="AC32"/>
  <c r="K32"/>
  <c r="P32"/>
  <c r="L42"/>
  <c r="P42"/>
  <c r="I57"/>
  <c r="K48"/>
  <c r="L57"/>
  <c r="P57"/>
  <c r="M48"/>
  <c r="G52"/>
  <c r="F57"/>
  <c r="F56"/>
  <c r="I56"/>
  <c r="L56"/>
  <c r="O56"/>
  <c r="X56"/>
  <c r="AF32"/>
  <c r="AI32"/>
  <c r="AH31"/>
  <c r="U57"/>
  <c r="AA27"/>
  <c r="AG49"/>
  <c r="AF51"/>
  <c r="AI38"/>
  <c r="AI24"/>
  <c r="AE31"/>
  <c r="F24"/>
  <c r="M24"/>
  <c r="H23" i="1"/>
  <c r="AE53" i="4"/>
  <c r="AC54"/>
  <c r="AK31"/>
  <c r="AI46"/>
  <c r="AL41"/>
  <c r="H50" i="1"/>
  <c r="H131"/>
  <c r="AK12"/>
  <c r="AB13"/>
  <c r="AK93"/>
  <c r="AK94"/>
  <c r="AB94"/>
  <c r="AK53" i="4"/>
  <c r="AI54"/>
  <c r="AH53"/>
  <c r="AF54"/>
  <c r="AK13" i="1"/>
  <c r="R75"/>
  <c r="O75"/>
  <c r="R156"/>
  <c r="O156"/>
  <c r="M123"/>
  <c r="M147"/>
  <c r="I135"/>
  <c r="I54"/>
  <c r="M66"/>
  <c r="M42"/>
  <c r="AL120"/>
  <c r="Q151"/>
  <c r="AD130"/>
  <c r="L150"/>
  <c r="K93"/>
  <c r="K92"/>
  <c r="M92"/>
  <c r="H93"/>
  <c r="H91"/>
  <c r="E91"/>
  <c r="G89"/>
  <c r="E89"/>
  <c r="N149"/>
  <c r="N153"/>
  <c r="O152"/>
  <c r="L152"/>
  <c r="K149"/>
  <c r="N68"/>
  <c r="K68"/>
  <c r="K12"/>
  <c r="K11"/>
  <c r="M11"/>
  <c r="H12"/>
  <c r="H10"/>
  <c r="E10"/>
  <c r="G8"/>
  <c r="E8"/>
  <c r="U75"/>
  <c r="X75"/>
  <c r="X156"/>
  <c r="U156"/>
  <c r="V158"/>
  <c r="Y158"/>
  <c r="N12"/>
  <c r="S78"/>
  <c r="J89"/>
  <c r="K91"/>
  <c r="O150"/>
  <c r="R150"/>
  <c r="Q153"/>
  <c r="T153"/>
  <c r="Q154"/>
  <c r="N151"/>
  <c r="T151"/>
  <c r="V159"/>
  <c r="R152"/>
  <c r="N154"/>
  <c r="N93"/>
  <c r="S159"/>
  <c r="Q149"/>
  <c r="Y159"/>
  <c r="Q68"/>
  <c r="Y78"/>
  <c r="K10"/>
  <c r="J8"/>
  <c r="N72"/>
  <c r="O71"/>
  <c r="L71"/>
  <c r="AL38"/>
  <c r="AD48"/>
  <c r="X155"/>
  <c r="U155"/>
  <c r="R155"/>
  <c r="O155"/>
  <c r="X74"/>
  <c r="U74"/>
  <c r="R74"/>
  <c r="O74"/>
  <c r="AA75"/>
  <c r="R77"/>
  <c r="AA156"/>
  <c r="R158"/>
  <c r="AA74"/>
  <c r="O77"/>
  <c r="O69"/>
  <c r="Y77"/>
  <c r="N70"/>
  <c r="V77"/>
  <c r="R71"/>
  <c r="N73"/>
  <c r="AA155"/>
  <c r="O158"/>
  <c r="T154"/>
  <c r="N161"/>
  <c r="Q70"/>
  <c r="L69"/>
  <c r="AC158"/>
  <c r="P159"/>
  <c r="AE159"/>
  <c r="J161"/>
  <c r="R161"/>
  <c r="T70"/>
  <c r="V78"/>
  <c r="AC77"/>
  <c r="P78"/>
  <c r="R69"/>
  <c r="Q72"/>
  <c r="T72"/>
  <c r="Q73"/>
  <c r="T73"/>
  <c r="N80"/>
  <c r="M161"/>
  <c r="AE78"/>
  <c r="J80"/>
  <c r="M80"/>
  <c r="R80"/>
</calcChain>
</file>

<file path=xl/sharedStrings.xml><?xml version="1.0" encoding="utf-8"?>
<sst xmlns="http://schemas.openxmlformats.org/spreadsheetml/2006/main" count="360" uniqueCount="85">
  <si>
    <t>KNm</t>
  </si>
  <si>
    <t>KN</t>
  </si>
  <si>
    <t>-</t>
  </si>
  <si>
    <t>) / (</t>
  </si>
  <si>
    <t>) =</t>
  </si>
  <si>
    <t>+</t>
  </si>
  <si>
    <t>m</t>
  </si>
  <si>
    <t>b=</t>
  </si>
  <si>
    <t>h =</t>
  </si>
  <si>
    <t>b + d =</t>
  </si>
  <si>
    <t>h+d =</t>
  </si>
  <si>
    <t>pas payı    d' =</t>
  </si>
  <si>
    <t>*</t>
  </si>
  <si>
    <t>=</t>
  </si>
  <si>
    <t>m²</t>
  </si>
  <si>
    <t>Up =</t>
  </si>
  <si>
    <t>* (</t>
  </si>
  <si>
    <t>Fd =</t>
  </si>
  <si>
    <t>KN/m²</t>
  </si>
  <si>
    <t>Fa = Pd * Ap =</t>
  </si>
  <si>
    <r>
      <t>Vpr =</t>
    </r>
    <r>
      <rPr>
        <sz val="9"/>
        <color indexed="8"/>
        <rFont val="Arial"/>
        <family val="2"/>
        <charset val="162"/>
      </rPr>
      <t xml:space="preserve"> </t>
    </r>
    <r>
      <rPr>
        <sz val="10"/>
        <color indexed="8"/>
        <rFont val="Symbol"/>
        <family val="1"/>
        <charset val="2"/>
      </rPr>
      <t>g</t>
    </r>
    <r>
      <rPr>
        <sz val="8"/>
        <color indexed="8"/>
        <rFont val="Arial"/>
        <family val="2"/>
        <charset val="162"/>
      </rPr>
      <t xml:space="preserve"> * fctd * Up * d =</t>
    </r>
  </si>
  <si>
    <t>Beton ve donatı şartları :</t>
  </si>
  <si>
    <t xml:space="preserve">fck = C = </t>
  </si>
  <si>
    <t>N/mm² (Mpa.) (beton silindirik karakteristik mukavemeti)</t>
  </si>
  <si>
    <t xml:space="preserve">fyk = S = </t>
  </si>
  <si>
    <t>N/mm² (Mpa.) (çelik akma mukavemeti)</t>
  </si>
  <si>
    <r>
      <t>g</t>
    </r>
    <r>
      <rPr>
        <vertAlign val="subscript"/>
        <sz val="8"/>
        <rFont val="Arial"/>
        <family val="2"/>
        <charset val="162"/>
      </rPr>
      <t>mc</t>
    </r>
    <r>
      <rPr>
        <sz val="8"/>
        <rFont val="Arial"/>
        <family val="2"/>
        <charset val="162"/>
      </rPr>
      <t xml:space="preserve"> =</t>
    </r>
  </si>
  <si>
    <t>fcd =</t>
  </si>
  <si>
    <t xml:space="preserve"> / </t>
  </si>
  <si>
    <t>N/mm²</t>
  </si>
  <si>
    <r>
      <t>g</t>
    </r>
    <r>
      <rPr>
        <vertAlign val="subscript"/>
        <sz val="8"/>
        <rFont val="Arial"/>
        <family val="2"/>
        <charset val="162"/>
      </rPr>
      <t>ms</t>
    </r>
    <r>
      <rPr>
        <sz val="8"/>
        <rFont val="Arial"/>
        <family val="2"/>
        <charset val="162"/>
      </rPr>
      <t xml:space="preserve"> =</t>
    </r>
  </si>
  <si>
    <t>fyd =</t>
  </si>
  <si>
    <r>
      <t>fctk = 0.35 *</t>
    </r>
    <r>
      <rPr>
        <sz val="8"/>
        <rFont val="Symbol"/>
        <family val="1"/>
        <charset val="2"/>
      </rPr>
      <t>Ö</t>
    </r>
    <r>
      <rPr>
        <sz val="8"/>
        <rFont val="Arial"/>
        <family val="2"/>
        <charset val="162"/>
      </rPr>
      <t xml:space="preserve"> fck =</t>
    </r>
  </si>
  <si>
    <r>
      <t xml:space="preserve">* </t>
    </r>
    <r>
      <rPr>
        <sz val="8"/>
        <rFont val="Symbol"/>
        <family val="1"/>
        <charset val="2"/>
      </rPr>
      <t>Ö</t>
    </r>
  </si>
  <si>
    <r>
      <t xml:space="preserve">fctd = fctk / </t>
    </r>
    <r>
      <rPr>
        <sz val="8"/>
        <rFont val="Symbol"/>
        <family val="1"/>
        <charset val="2"/>
      </rPr>
      <t>g</t>
    </r>
    <r>
      <rPr>
        <vertAlign val="subscript"/>
        <sz val="8"/>
        <rFont val="Arial"/>
        <family val="2"/>
        <charset val="162"/>
      </rPr>
      <t>mc</t>
    </r>
    <r>
      <rPr>
        <sz val="8"/>
        <rFont val="Arial"/>
        <family val="2"/>
        <charset val="162"/>
      </rPr>
      <t xml:space="preserve"> =</t>
    </r>
  </si>
  <si>
    <t xml:space="preserve"> /</t>
  </si>
  <si>
    <t>d=</t>
  </si>
  <si>
    <t>a</t>
  </si>
  <si>
    <t>b</t>
  </si>
  <si>
    <t>kesit a - a</t>
  </si>
  <si>
    <t>kesit b - b</t>
  </si>
  <si>
    <r>
      <rPr>
        <sz val="10"/>
        <color indexed="8"/>
        <rFont val="Symbol"/>
        <family val="1"/>
        <charset val="2"/>
      </rPr>
      <t xml:space="preserve">g </t>
    </r>
    <r>
      <rPr>
        <sz val="8"/>
        <color indexed="8"/>
        <rFont val="Arial"/>
        <family val="2"/>
        <charset val="162"/>
      </rPr>
      <t xml:space="preserve">= 1 / ( 1 + 1,5 * ( ex + ey ) / ( </t>
    </r>
    <r>
      <rPr>
        <sz val="8"/>
        <color indexed="8"/>
        <rFont val="Symbol"/>
        <family val="1"/>
        <charset val="2"/>
      </rPr>
      <t>Ö</t>
    </r>
    <r>
      <rPr>
        <sz val="8"/>
        <color indexed="8"/>
        <rFont val="Arial"/>
        <family val="2"/>
        <charset val="162"/>
      </rPr>
      <t xml:space="preserve"> ( b1 * b2 ) ) )</t>
    </r>
  </si>
  <si>
    <r>
      <rPr>
        <sz val="10"/>
        <color indexed="8"/>
        <rFont val="Symbol"/>
        <family val="1"/>
        <charset val="2"/>
      </rPr>
      <t xml:space="preserve">g </t>
    </r>
    <r>
      <rPr>
        <sz val="8"/>
        <color indexed="8"/>
        <rFont val="Arial"/>
        <family val="2"/>
        <charset val="162"/>
      </rPr>
      <t>= 1 / ( 1 + 1,5 * (</t>
    </r>
  </si>
  <si>
    <r>
      <t xml:space="preserve">) / ( </t>
    </r>
    <r>
      <rPr>
        <sz val="8"/>
        <color indexed="8"/>
        <rFont val="Symbol"/>
        <family val="1"/>
        <charset val="2"/>
      </rPr>
      <t>Ö</t>
    </r>
    <r>
      <rPr>
        <sz val="8"/>
        <color indexed="8"/>
        <rFont val="Arial"/>
        <family val="2"/>
        <charset val="162"/>
      </rPr>
      <t xml:space="preserve"> (</t>
    </r>
  </si>
  <si>
    <t>) ) ) =</t>
  </si>
  <si>
    <t>dikkat sadece sarı hücrelere rakam giriniz.</t>
  </si>
  <si>
    <t>d' =</t>
  </si>
  <si>
    <t>zımbalama çevresi</t>
  </si>
  <si>
    <r>
      <t xml:space="preserve">DÜŞEY YÜKLERE MARUZ KİRİŞSİZ DÖŞEME ZIMBALAMA TAHKİKİ
</t>
    </r>
    <r>
      <rPr>
        <b/>
        <sz val="8"/>
        <color indexed="60"/>
        <rFont val="Arial"/>
        <family val="2"/>
        <charset val="162"/>
      </rPr>
      <t>(inş.müh. Gürcan BERBEROĞLU tel:0532 366 02 04   www.betoncelik.com )</t>
    </r>
  </si>
  <si>
    <r>
      <t xml:space="preserve">DEPREM VE DÜŞEY YÜKLERİNE MARUZ KİRİŞSİZ DÖŞEME ZIMBALAMA TAHKİKİ
</t>
    </r>
    <r>
      <rPr>
        <b/>
        <sz val="8"/>
        <color indexed="60"/>
        <rFont val="Arial"/>
        <family val="2"/>
        <charset val="162"/>
      </rPr>
      <t>(inş.müh. Gürcan BERBEROĞLU tel:0532 366 02 04   www.betoncelik.com )</t>
    </r>
  </si>
  <si>
    <t>ex =</t>
  </si>
  <si>
    <t>d =</t>
  </si>
  <si>
    <t>Ap =</t>
  </si>
  <si>
    <t>ey =</t>
  </si>
  <si>
    <t>(beton malzeme kasayısı)</t>
  </si>
  <si>
    <t>(çelik malzeme kasayısı)</t>
  </si>
  <si>
    <t>kolon</t>
  </si>
  <si>
    <t>döşeme</t>
  </si>
  <si>
    <t>Vpd = Fd - Fa =</t>
  </si>
  <si>
    <t>Vpr &gt; Vpd olmalı</t>
  </si>
  <si>
    <t>(zımbalama alanı)</t>
  </si>
  <si>
    <t>² /</t>
  </si>
  <si>
    <r>
      <t xml:space="preserve">² -  </t>
    </r>
    <r>
      <rPr>
        <sz val="8"/>
        <color indexed="8"/>
        <rFont val="Symbol"/>
        <family val="1"/>
        <charset val="2"/>
      </rPr>
      <t>p</t>
    </r>
    <r>
      <rPr>
        <sz val="8"/>
        <color indexed="8"/>
        <rFont val="Arial"/>
        <family val="2"/>
        <charset val="162"/>
      </rPr>
      <t xml:space="preserve">  *</t>
    </r>
  </si>
  <si>
    <t xml:space="preserve"> - (</t>
  </si>
  <si>
    <t>(zımbalama çevresi)</t>
  </si>
  <si>
    <r>
      <t xml:space="preserve"> + </t>
    </r>
    <r>
      <rPr>
        <sz val="8"/>
        <color indexed="8"/>
        <rFont val="Symbol"/>
        <family val="1"/>
        <charset val="2"/>
      </rPr>
      <t xml:space="preserve">p </t>
    </r>
    <r>
      <rPr>
        <sz val="8"/>
        <color indexed="8"/>
        <rFont val="Arial"/>
        <family val="2"/>
        <charset val="162"/>
      </rPr>
      <t xml:space="preserve">* </t>
    </r>
  </si>
  <si>
    <t xml:space="preserve"> =</t>
  </si>
  <si>
    <t xml:space="preserve"> b + d / 2 =</t>
  </si>
  <si>
    <t>serbest kenar</t>
  </si>
  <si>
    <t>)² /</t>
  </si>
  <si>
    <r>
      <t xml:space="preserve">Ap = </t>
    </r>
    <r>
      <rPr>
        <sz val="8"/>
        <color indexed="8"/>
        <rFont val="Symbol"/>
        <family val="1"/>
        <charset val="2"/>
      </rPr>
      <t>p</t>
    </r>
    <r>
      <rPr>
        <sz val="8"/>
        <color indexed="8"/>
        <rFont val="Arial"/>
        <family val="2"/>
        <charset val="162"/>
      </rPr>
      <t xml:space="preserve"> * ( b + d )² / 4 = </t>
    </r>
    <r>
      <rPr>
        <sz val="8"/>
        <color indexed="8"/>
        <rFont val="Symbol"/>
        <family val="1"/>
        <charset val="2"/>
      </rPr>
      <t>p</t>
    </r>
    <r>
      <rPr>
        <sz val="8"/>
        <color indexed="8"/>
        <rFont val="Arial"/>
        <family val="2"/>
        <charset val="162"/>
      </rPr>
      <t xml:space="preserve"> * (</t>
    </r>
  </si>
  <si>
    <r>
      <t xml:space="preserve">Up = </t>
    </r>
    <r>
      <rPr>
        <sz val="8"/>
        <color indexed="8"/>
        <rFont val="Symbol"/>
        <family val="1"/>
        <charset val="2"/>
      </rPr>
      <t>p</t>
    </r>
    <r>
      <rPr>
        <sz val="8"/>
        <color indexed="8"/>
        <rFont val="Arial"/>
        <family val="2"/>
        <charset val="162"/>
      </rPr>
      <t xml:space="preserve"> * ( b + d ) = </t>
    </r>
    <r>
      <rPr>
        <sz val="8"/>
        <color indexed="8"/>
        <rFont val="Symbol"/>
        <family val="1"/>
        <charset val="2"/>
      </rPr>
      <t>p</t>
    </r>
    <r>
      <rPr>
        <sz val="8"/>
        <color indexed="8"/>
        <rFont val="Arial"/>
        <family val="2"/>
        <charset val="162"/>
      </rPr>
      <t xml:space="preserve"> * (</t>
    </r>
  </si>
  <si>
    <r>
      <rPr>
        <b/>
        <sz val="12"/>
        <color indexed="60"/>
        <rFont val="Arial"/>
        <family val="2"/>
        <charset val="162"/>
      </rPr>
      <t>KOLON KONUMUNA GÖRE ZIMBALAMA ÇEVRESİ VE ALANI HESABI</t>
    </r>
    <r>
      <rPr>
        <b/>
        <sz val="8"/>
        <color indexed="60"/>
        <rFont val="Arial"/>
        <family val="2"/>
        <charset val="162"/>
      </rPr>
      <t xml:space="preserve">
(inş.müh. Gürcan BERBEROĞLU tel:0532 366 02 04   www.betoncelik.com )</t>
    </r>
  </si>
  <si>
    <t xml:space="preserve">İKİLİ DEMET DONATI </t>
  </si>
  <si>
    <t>TS 500 Şubat 2000 madde 9.5.3</t>
  </si>
  <si>
    <t>Øe</t>
  </si>
  <si>
    <r>
      <t xml:space="preserve">Øe = 1,2 * Ø * </t>
    </r>
    <r>
      <rPr>
        <sz val="8"/>
        <color indexed="8"/>
        <rFont val="Symbol"/>
        <family val="1"/>
        <charset val="2"/>
      </rPr>
      <t>Ö</t>
    </r>
    <r>
      <rPr>
        <sz val="8"/>
        <color indexed="8"/>
        <rFont val="Arial"/>
        <family val="2"/>
        <charset val="162"/>
      </rPr>
      <t xml:space="preserve"> n </t>
    </r>
  </si>
  <si>
    <t>(demet eşdeğer donatı çapı)</t>
  </si>
  <si>
    <t>Øe =</t>
  </si>
  <si>
    <r>
      <t xml:space="preserve">*  </t>
    </r>
    <r>
      <rPr>
        <sz val="8"/>
        <color indexed="8"/>
        <rFont val="Symbol"/>
        <family val="1"/>
        <charset val="2"/>
      </rPr>
      <t>Ö</t>
    </r>
    <r>
      <rPr>
        <sz val="8"/>
        <color indexed="8"/>
        <rFont val="Arial"/>
        <family val="2"/>
        <charset val="162"/>
      </rPr>
      <t xml:space="preserve">  (</t>
    </r>
  </si>
  <si>
    <t>mm</t>
  </si>
  <si>
    <t xml:space="preserve">ÜÇLÜ DEMET DONATI </t>
  </si>
  <si>
    <r>
      <t xml:space="preserve">  *  </t>
    </r>
    <r>
      <rPr>
        <sz val="8"/>
        <color indexed="8"/>
        <rFont val="Symbol"/>
        <family val="1"/>
        <charset val="2"/>
      </rPr>
      <t>Ö</t>
    </r>
    <r>
      <rPr>
        <sz val="8"/>
        <color indexed="8"/>
        <rFont val="Arial"/>
        <family val="2"/>
        <charset val="162"/>
      </rPr>
      <t xml:space="preserve">  (</t>
    </r>
  </si>
  <si>
    <r>
      <rPr>
        <b/>
        <sz val="12"/>
        <color indexed="60"/>
        <rFont val="Arial"/>
        <family val="2"/>
        <charset val="162"/>
      </rPr>
      <t>DEMET EŞDEĞER DONATI ÇAPI HESABI</t>
    </r>
    <r>
      <rPr>
        <b/>
        <sz val="8"/>
        <color indexed="60"/>
        <rFont val="Arial"/>
        <family val="2"/>
        <charset val="162"/>
      </rPr>
      <t xml:space="preserve">
(inş.müh. Gürcan BERBEROĞLU tel:0532 366 02 04   www.betoncelik.com )</t>
    </r>
  </si>
  <si>
    <t>Not: TS500 Şubat 2000 madde 8.3.1 Plak kenarına yakın kolonlar ve yük alanları için zımbalama çevresi olarak hesaplarda, Şekilde
gösterilen iki seçenekten küçüğü kullanılmalıdır. Plak köşelerine yakın kolonlar ve yük alanları için ise
zımbalama çevresi olarak, Şekildeki gösterilen iki seçenekten küçüğü alınmalıdır.</t>
  </si>
</sst>
</file>

<file path=xl/styles.xml><?xml version="1.0" encoding="utf-8"?>
<styleSheet xmlns="http://schemas.openxmlformats.org/spreadsheetml/2006/main">
  <numFmts count="1">
    <numFmt numFmtId="164" formatCode="&quot;Ø&quot;#,##0"/>
  </numFmts>
  <fonts count="16">
    <font>
      <sz val="11"/>
      <color theme="1"/>
      <name val="Calibri"/>
      <family val="2"/>
      <charset val="162"/>
      <scheme val="minor"/>
    </font>
    <font>
      <sz val="8"/>
      <color indexed="8"/>
      <name val="Arial"/>
      <family val="2"/>
      <charset val="162"/>
    </font>
    <font>
      <sz val="9"/>
      <color indexed="8"/>
      <name val="Arial"/>
      <family val="2"/>
      <charset val="162"/>
    </font>
    <font>
      <sz val="10"/>
      <color indexed="8"/>
      <name val="Symbol"/>
      <family val="1"/>
      <charset val="2"/>
    </font>
    <font>
      <u/>
      <sz val="8"/>
      <name val="Arial"/>
      <family val="2"/>
      <charset val="162"/>
    </font>
    <font>
      <sz val="8"/>
      <name val="Arial"/>
      <family val="2"/>
      <charset val="162"/>
    </font>
    <font>
      <sz val="8"/>
      <name val="Symbol"/>
      <family val="1"/>
      <charset val="2"/>
    </font>
    <font>
      <vertAlign val="subscript"/>
      <sz val="8"/>
      <name val="Arial"/>
      <family val="2"/>
      <charset val="162"/>
    </font>
    <font>
      <b/>
      <sz val="8"/>
      <color indexed="10"/>
      <name val="Arial"/>
      <family val="2"/>
      <charset val="162"/>
    </font>
    <font>
      <b/>
      <sz val="8"/>
      <color indexed="8"/>
      <name val="Arial"/>
      <family val="2"/>
      <charset val="162"/>
    </font>
    <font>
      <sz val="8"/>
      <color indexed="8"/>
      <name val="Symbol"/>
      <family val="1"/>
      <charset val="2"/>
    </font>
    <font>
      <b/>
      <sz val="12"/>
      <color indexed="60"/>
      <name val="Arial"/>
      <family val="2"/>
      <charset val="162"/>
    </font>
    <font>
      <b/>
      <sz val="8"/>
      <color indexed="60"/>
      <name val="Arial"/>
      <family val="2"/>
      <charset val="162"/>
    </font>
    <font>
      <b/>
      <sz val="8"/>
      <color indexed="10"/>
      <name val="Arial"/>
      <family val="2"/>
      <charset val="162"/>
    </font>
    <font>
      <b/>
      <u/>
      <sz val="8"/>
      <color indexed="8"/>
      <name val="Arial"/>
      <family val="2"/>
      <charset val="162"/>
    </font>
    <font>
      <sz val="8"/>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lightDown">
        <bgColor indexed="22"/>
      </patternFill>
    </fill>
    <fill>
      <patternFill patternType="solid">
        <fgColor indexed="50"/>
        <bgColor indexed="64"/>
      </patternFill>
    </fill>
  </fills>
  <borders count="31">
    <border>
      <left/>
      <right/>
      <top/>
      <bottom/>
      <diagonal/>
    </border>
    <border>
      <left style="medium">
        <color indexed="64"/>
      </left>
      <right/>
      <top/>
      <bottom/>
      <diagonal/>
    </border>
    <border>
      <left/>
      <right style="medium">
        <color indexed="64"/>
      </right>
      <top/>
      <bottom/>
      <diagonal/>
    </border>
    <border>
      <left style="dotted">
        <color indexed="64"/>
      </left>
      <right/>
      <top/>
      <bottom/>
      <diagonal/>
    </border>
    <border>
      <left/>
      <right style="dotted">
        <color indexed="64"/>
      </right>
      <top/>
      <bottom/>
      <diagonal/>
    </border>
    <border>
      <left style="dotted">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right/>
      <top style="mediumDashed">
        <color indexed="64"/>
      </top>
      <bottom/>
      <diagonal/>
    </border>
    <border>
      <left style="medium">
        <color indexed="64"/>
      </left>
      <right/>
      <top style="mediumDashed">
        <color indexed="64"/>
      </top>
      <bottom/>
      <diagonal/>
    </border>
    <border>
      <left/>
      <right style="medium">
        <color indexed="64"/>
      </right>
      <top style="mediumDashed">
        <color indexed="64"/>
      </top>
      <bottom/>
      <diagonal/>
    </border>
    <border>
      <left style="mediumDashed">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Dashed">
        <color indexed="64"/>
      </right>
      <top/>
      <bottom/>
      <diagonal/>
    </border>
    <border>
      <left style="mediumDashed">
        <color indexed="64"/>
      </left>
      <right/>
      <top style="medium">
        <color indexed="64"/>
      </top>
      <bottom/>
      <diagonal/>
    </border>
    <border>
      <left/>
      <right style="mediumDashed">
        <color indexed="64"/>
      </right>
      <top style="medium">
        <color indexed="64"/>
      </top>
      <bottom/>
      <diagonal/>
    </border>
    <border>
      <left style="mediumDashed">
        <color indexed="64"/>
      </left>
      <right/>
      <top/>
      <bottom style="medium">
        <color indexed="64"/>
      </bottom>
      <diagonal/>
    </border>
    <border>
      <left/>
      <right style="mediumDashed">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Dashed">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s>
  <cellStyleXfs count="1">
    <xf numFmtId="0" fontId="0" fillId="0" borderId="0"/>
  </cellStyleXfs>
  <cellXfs count="106">
    <xf numFmtId="0" fontId="0" fillId="0" borderId="0" xfId="0"/>
    <xf numFmtId="0" fontId="4" fillId="0" borderId="0" xfId="0" applyFont="1" applyBorder="1" applyAlignment="1" applyProtection="1">
      <alignment vertical="center"/>
      <protection hidden="1"/>
    </xf>
    <xf numFmtId="0" fontId="1" fillId="0" borderId="0" xfId="0" applyFont="1" applyBorder="1" applyAlignment="1" applyProtection="1">
      <alignment vertical="center"/>
      <protection hidden="1"/>
    </xf>
    <xf numFmtId="0" fontId="5" fillId="0" borderId="0" xfId="0" applyFont="1" applyBorder="1" applyProtection="1">
      <protection hidden="1"/>
    </xf>
    <xf numFmtId="0" fontId="5" fillId="0" borderId="0" xfId="0" applyFont="1" applyBorder="1" applyAlignment="1" applyProtection="1">
      <alignment vertical="center"/>
      <protection hidden="1"/>
    </xf>
    <xf numFmtId="0" fontId="6" fillId="0" borderId="0" xfId="0" applyFont="1" applyBorder="1" applyProtection="1">
      <protection hidden="1"/>
    </xf>
    <xf numFmtId="0" fontId="5" fillId="0" borderId="0" xfId="0" applyFont="1" applyBorder="1" applyAlignment="1" applyProtection="1">
      <alignment horizontal="center"/>
      <protection hidden="1"/>
    </xf>
    <xf numFmtId="0" fontId="5" fillId="0" borderId="0" xfId="0" applyFont="1" applyFill="1" applyBorder="1" applyAlignment="1" applyProtection="1">
      <alignment vertical="center"/>
      <protection hidden="1"/>
    </xf>
    <xf numFmtId="0" fontId="13" fillId="0" borderId="0" xfId="0" applyFont="1" applyBorder="1" applyAlignment="1" applyProtection="1">
      <alignment vertical="center"/>
      <protection hidden="1"/>
    </xf>
    <xf numFmtId="0" fontId="1" fillId="0" borderId="0" xfId="0" applyFont="1" applyAlignment="1" applyProtection="1">
      <alignment vertical="center"/>
      <protection hidden="1"/>
    </xf>
    <xf numFmtId="0" fontId="1" fillId="0" borderId="1" xfId="0" applyFont="1" applyBorder="1" applyAlignment="1" applyProtection="1">
      <alignment vertical="center"/>
      <protection hidden="1"/>
    </xf>
    <xf numFmtId="0" fontId="1" fillId="0" borderId="2" xfId="0" applyFont="1" applyBorder="1" applyAlignment="1" applyProtection="1">
      <alignment vertical="center"/>
      <protection hidden="1"/>
    </xf>
    <xf numFmtId="0" fontId="1" fillId="0" borderId="3" xfId="0" applyFont="1" applyBorder="1" applyAlignment="1" applyProtection="1">
      <alignment vertical="center"/>
      <protection hidden="1"/>
    </xf>
    <xf numFmtId="0" fontId="1" fillId="0" borderId="4" xfId="0" applyFont="1" applyBorder="1" applyAlignment="1" applyProtection="1">
      <alignment vertical="center"/>
      <protection hidden="1"/>
    </xf>
    <xf numFmtId="0" fontId="1" fillId="2" borderId="5" xfId="0" applyFont="1" applyFill="1" applyBorder="1" applyAlignment="1" applyProtection="1">
      <alignment vertical="center"/>
      <protection hidden="1"/>
    </xf>
    <xf numFmtId="0" fontId="1" fillId="2" borderId="6" xfId="0" applyFont="1" applyFill="1" applyBorder="1" applyAlignment="1" applyProtection="1">
      <alignment vertical="center"/>
      <protection hidden="1"/>
    </xf>
    <xf numFmtId="0" fontId="1" fillId="2" borderId="7"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2" borderId="0" xfId="0" applyFont="1" applyFill="1" applyBorder="1" applyAlignment="1" applyProtection="1">
      <alignment vertical="center"/>
      <protection hidden="1"/>
    </xf>
    <xf numFmtId="0" fontId="1" fillId="2" borderId="4" xfId="0" applyFont="1" applyFill="1" applyBorder="1" applyAlignment="1" applyProtection="1">
      <alignment vertical="center"/>
      <protection hidden="1"/>
    </xf>
    <xf numFmtId="0" fontId="9" fillId="0" borderId="0" xfId="0" applyFont="1" applyBorder="1" applyAlignment="1" applyProtection="1">
      <alignment vertical="center"/>
      <protection hidden="1"/>
    </xf>
    <xf numFmtId="0" fontId="1" fillId="2" borderId="8" xfId="0" applyFont="1" applyFill="1" applyBorder="1" applyAlignment="1" applyProtection="1">
      <alignment vertical="center"/>
      <protection hidden="1"/>
    </xf>
    <xf numFmtId="0" fontId="1" fillId="2" borderId="9" xfId="0" applyFont="1" applyFill="1" applyBorder="1" applyAlignment="1" applyProtection="1">
      <alignment vertical="center"/>
      <protection hidden="1"/>
    </xf>
    <xf numFmtId="0" fontId="1" fillId="2" borderId="10" xfId="0" applyFont="1" applyFill="1" applyBorder="1" applyAlignment="1" applyProtection="1">
      <alignment vertical="center"/>
      <protection hidden="1"/>
    </xf>
    <xf numFmtId="0" fontId="1" fillId="0" borderId="11" xfId="0" applyFont="1" applyBorder="1" applyAlignment="1" applyProtection="1">
      <alignment vertical="center"/>
      <protection hidden="1"/>
    </xf>
    <xf numFmtId="0" fontId="1" fillId="2" borderId="12" xfId="0" applyFont="1" applyFill="1" applyBorder="1" applyAlignment="1" applyProtection="1">
      <alignment vertical="center"/>
      <protection hidden="1"/>
    </xf>
    <xf numFmtId="0" fontId="1" fillId="2" borderId="11" xfId="0" applyFont="1" applyFill="1" applyBorder="1" applyAlignment="1" applyProtection="1">
      <alignment vertical="center"/>
      <protection hidden="1"/>
    </xf>
    <xf numFmtId="0" fontId="1" fillId="2" borderId="13" xfId="0" applyFont="1" applyFill="1" applyBorder="1" applyAlignment="1" applyProtection="1">
      <alignment vertical="center"/>
      <protection hidden="1"/>
    </xf>
    <xf numFmtId="0" fontId="1" fillId="2" borderId="1" xfId="0" applyFont="1" applyFill="1" applyBorder="1" applyAlignment="1" applyProtection="1">
      <alignment vertical="center"/>
      <protection hidden="1"/>
    </xf>
    <xf numFmtId="0" fontId="1" fillId="2" borderId="2" xfId="0" applyFont="1" applyFill="1" applyBorder="1" applyAlignment="1" applyProtection="1">
      <alignment vertical="center"/>
      <protection hidden="1"/>
    </xf>
    <xf numFmtId="0" fontId="1" fillId="0" borderId="14" xfId="0" applyFont="1" applyBorder="1" applyAlignment="1" applyProtection="1">
      <alignment vertical="center"/>
      <protection hidden="1"/>
    </xf>
    <xf numFmtId="0" fontId="1" fillId="2" borderId="15" xfId="0" applyFont="1" applyFill="1" applyBorder="1" applyAlignment="1" applyProtection="1">
      <alignment vertical="center"/>
      <protection hidden="1"/>
    </xf>
    <xf numFmtId="0" fontId="1" fillId="2" borderId="16" xfId="0" applyFont="1" applyFill="1" applyBorder="1" applyAlignment="1" applyProtection="1">
      <alignment vertical="center"/>
      <protection hidden="1"/>
    </xf>
    <xf numFmtId="0" fontId="1" fillId="0" borderId="17" xfId="0" applyFont="1" applyBorder="1" applyAlignment="1" applyProtection="1">
      <alignment vertical="center"/>
      <protection hidden="1"/>
    </xf>
    <xf numFmtId="0" fontId="1" fillId="2" borderId="18" xfId="0" applyFont="1" applyFill="1" applyBorder="1" applyAlignment="1" applyProtection="1">
      <alignment vertical="center"/>
      <protection hidden="1"/>
    </xf>
    <xf numFmtId="0" fontId="1" fillId="2" borderId="19" xfId="0" applyFont="1" applyFill="1" applyBorder="1" applyAlignment="1" applyProtection="1">
      <alignment vertical="center"/>
      <protection hidden="1"/>
    </xf>
    <xf numFmtId="0" fontId="1" fillId="2" borderId="14" xfId="0" applyFont="1" applyFill="1" applyBorder="1" applyAlignment="1" applyProtection="1">
      <alignment vertical="center"/>
      <protection hidden="1"/>
    </xf>
    <xf numFmtId="0" fontId="1" fillId="2" borderId="17" xfId="0" applyFont="1" applyFill="1" applyBorder="1" applyAlignment="1" applyProtection="1">
      <alignment vertical="center"/>
      <protection hidden="1"/>
    </xf>
    <xf numFmtId="0" fontId="1" fillId="2" borderId="20" xfId="0" applyFont="1" applyFill="1" applyBorder="1" applyAlignment="1" applyProtection="1">
      <alignment vertical="center"/>
      <protection hidden="1"/>
    </xf>
    <xf numFmtId="0" fontId="1" fillId="2" borderId="21" xfId="0" applyFont="1" applyFill="1" applyBorder="1" applyAlignment="1" applyProtection="1">
      <alignment vertical="center"/>
      <protection hidden="1"/>
    </xf>
    <xf numFmtId="0" fontId="1" fillId="2" borderId="22" xfId="0" applyFont="1" applyFill="1" applyBorder="1" applyAlignment="1" applyProtection="1">
      <alignment vertical="center"/>
      <protection hidden="1"/>
    </xf>
    <xf numFmtId="0" fontId="1" fillId="2" borderId="23" xfId="0" applyFont="1" applyFill="1" applyBorder="1" applyAlignment="1" applyProtection="1">
      <alignment vertical="center"/>
      <protection hidden="1"/>
    </xf>
    <xf numFmtId="0" fontId="1" fillId="0" borderId="24" xfId="0" applyFont="1" applyBorder="1" applyAlignment="1" applyProtection="1">
      <alignment vertical="center"/>
      <protection hidden="1"/>
    </xf>
    <xf numFmtId="0" fontId="1" fillId="2" borderId="25" xfId="0" applyFont="1" applyFill="1" applyBorder="1" applyAlignment="1" applyProtection="1">
      <alignment vertical="center"/>
      <protection hidden="1"/>
    </xf>
    <xf numFmtId="0" fontId="1" fillId="2" borderId="24" xfId="0" applyFont="1" applyFill="1" applyBorder="1" applyAlignment="1" applyProtection="1">
      <alignment vertical="center"/>
      <protection hidden="1"/>
    </xf>
    <xf numFmtId="0" fontId="1" fillId="2" borderId="26" xfId="0" applyFont="1" applyFill="1" applyBorder="1" applyAlignment="1" applyProtection="1">
      <alignment vertical="center"/>
      <protection hidden="1"/>
    </xf>
    <xf numFmtId="0" fontId="1" fillId="2" borderId="27" xfId="0" applyFont="1" applyFill="1" applyBorder="1" applyAlignment="1" applyProtection="1">
      <alignment vertical="center"/>
      <protection hidden="1"/>
    </xf>
    <xf numFmtId="0" fontId="1" fillId="2" borderId="28" xfId="0" applyFont="1" applyFill="1" applyBorder="1" applyAlignment="1" applyProtection="1">
      <alignment vertical="center"/>
      <protection hidden="1"/>
    </xf>
    <xf numFmtId="0" fontId="1" fillId="0" borderId="0" xfId="0" applyFont="1" applyBorder="1" applyAlignment="1" applyProtection="1">
      <alignment vertical="center" textRotation="90"/>
      <protection hidden="1"/>
    </xf>
    <xf numFmtId="0" fontId="1" fillId="0" borderId="1" xfId="0" applyFont="1" applyFill="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0" xfId="0" applyFont="1" applyFill="1" applyBorder="1" applyAlignment="1" applyProtection="1">
      <alignment horizontal="center" vertical="center"/>
      <protection hidden="1"/>
    </xf>
    <xf numFmtId="0" fontId="1" fillId="0" borderId="2" xfId="0" applyFont="1" applyFill="1" applyBorder="1" applyAlignment="1" applyProtection="1">
      <alignment vertical="center"/>
      <protection hidden="1"/>
    </xf>
    <xf numFmtId="0" fontId="1" fillId="0" borderId="0" xfId="0" applyFont="1" applyFill="1" applyAlignment="1" applyProtection="1">
      <alignment vertical="center"/>
      <protection hidden="1"/>
    </xf>
    <xf numFmtId="0" fontId="1" fillId="2" borderId="29" xfId="0" applyFont="1" applyFill="1" applyBorder="1" applyAlignment="1" applyProtection="1">
      <alignment vertical="center"/>
      <protection hidden="1"/>
    </xf>
    <xf numFmtId="0" fontId="1" fillId="2" borderId="30" xfId="0" applyFont="1" applyFill="1" applyBorder="1" applyAlignment="1" applyProtection="1">
      <alignment vertical="center"/>
      <protection hidden="1"/>
    </xf>
    <xf numFmtId="0" fontId="1" fillId="0" borderId="0" xfId="0"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1" fillId="0" borderId="15" xfId="0" applyFont="1" applyBorder="1" applyAlignment="1" applyProtection="1">
      <alignment vertical="center"/>
      <protection hidden="1"/>
    </xf>
    <xf numFmtId="0" fontId="1" fillId="0" borderId="9" xfId="0" applyFont="1" applyBorder="1" applyAlignment="1" applyProtection="1">
      <alignment vertical="center"/>
      <protection hidden="1"/>
    </xf>
    <xf numFmtId="0" fontId="1" fillId="0" borderId="16" xfId="0" applyFont="1" applyBorder="1" applyAlignment="1" applyProtection="1">
      <alignment vertical="center"/>
      <protection hidden="1"/>
    </xf>
    <xf numFmtId="0" fontId="5" fillId="3" borderId="0" xfId="0" applyFont="1" applyFill="1" applyBorder="1" applyProtection="1">
      <protection locked="0"/>
    </xf>
    <xf numFmtId="0" fontId="1" fillId="4" borderId="22" xfId="0" applyFont="1" applyFill="1" applyBorder="1" applyAlignment="1" applyProtection="1">
      <alignment vertical="center"/>
      <protection hidden="1"/>
    </xf>
    <xf numFmtId="0" fontId="1" fillId="4" borderId="6" xfId="0" applyFont="1" applyFill="1" applyBorder="1" applyAlignment="1" applyProtection="1">
      <alignment vertical="center"/>
      <protection hidden="1"/>
    </xf>
    <xf numFmtId="0" fontId="1" fillId="4" borderId="23" xfId="0" applyFont="1" applyFill="1" applyBorder="1" applyAlignment="1" applyProtection="1">
      <alignment vertical="center"/>
      <protection hidden="1"/>
    </xf>
    <xf numFmtId="0" fontId="1" fillId="4" borderId="1" xfId="0" applyFont="1" applyFill="1" applyBorder="1" applyAlignment="1" applyProtection="1">
      <alignment vertical="center"/>
      <protection hidden="1"/>
    </xf>
    <xf numFmtId="0" fontId="1" fillId="4" borderId="0" xfId="0" applyFont="1" applyFill="1" applyBorder="1" applyAlignment="1" applyProtection="1">
      <alignment vertical="center"/>
      <protection hidden="1"/>
    </xf>
    <xf numFmtId="0" fontId="1" fillId="4" borderId="2" xfId="0" applyFont="1" applyFill="1" applyBorder="1" applyAlignment="1" applyProtection="1">
      <alignment vertical="center"/>
      <protection hidden="1"/>
    </xf>
    <xf numFmtId="0" fontId="1" fillId="4" borderId="15" xfId="0" applyFont="1" applyFill="1" applyBorder="1" applyAlignment="1" applyProtection="1">
      <alignment vertical="center"/>
      <protection hidden="1"/>
    </xf>
    <xf numFmtId="0" fontId="1" fillId="4" borderId="9" xfId="0" applyFont="1" applyFill="1" applyBorder="1" applyAlignment="1" applyProtection="1">
      <alignment vertical="center"/>
      <protection hidden="1"/>
    </xf>
    <xf numFmtId="0" fontId="1" fillId="4" borderId="16" xfId="0" applyFont="1" applyFill="1" applyBorder="1" applyAlignment="1" applyProtection="1">
      <alignment vertical="center"/>
      <protection hidden="1"/>
    </xf>
    <xf numFmtId="0" fontId="1" fillId="0" borderId="0" xfId="0" applyFont="1" applyAlignment="1" applyProtection="1">
      <alignment horizontal="center" vertical="center"/>
      <protection hidden="1"/>
    </xf>
    <xf numFmtId="0" fontId="1" fillId="0" borderId="27" xfId="0" applyFont="1" applyBorder="1" applyAlignment="1" applyProtection="1">
      <alignment vertical="center"/>
      <protection hidden="1"/>
    </xf>
    <xf numFmtId="0" fontId="1" fillId="0" borderId="1" xfId="0" applyFont="1" applyBorder="1" applyAlignment="1" applyProtection="1">
      <alignment vertical="center" textRotation="90"/>
      <protection hidden="1"/>
    </xf>
    <xf numFmtId="0" fontId="1" fillId="2" borderId="0" xfId="0" applyFont="1" applyFill="1" applyBorder="1" applyAlignment="1" applyProtection="1">
      <alignment vertical="center" textRotation="90"/>
      <protection hidden="1"/>
    </xf>
    <xf numFmtId="0" fontId="1" fillId="0" borderId="29" xfId="0" applyFont="1" applyBorder="1" applyAlignment="1" applyProtection="1">
      <alignment vertical="center"/>
      <protection hidden="1"/>
    </xf>
    <xf numFmtId="0" fontId="14" fillId="0" borderId="0" xfId="0" applyFont="1" applyBorder="1" applyAlignment="1" applyProtection="1">
      <alignment vertical="center"/>
      <protection hidden="1"/>
    </xf>
    <xf numFmtId="0" fontId="8" fillId="0" borderId="1" xfId="0" applyFont="1" applyBorder="1" applyAlignment="1" applyProtection="1">
      <alignment vertical="center" textRotation="90"/>
      <protection hidden="1"/>
    </xf>
    <xf numFmtId="0" fontId="8" fillId="0" borderId="1" xfId="0" applyFont="1" applyBorder="1" applyAlignment="1" applyProtection="1">
      <alignment vertical="center" textRotation="90"/>
      <protection hidden="1"/>
    </xf>
    <xf numFmtId="0" fontId="8" fillId="0" borderId="1" xfId="0" applyFont="1" applyBorder="1" applyAlignment="1" applyProtection="1">
      <alignment vertical="center" textRotation="90"/>
      <protection hidden="1"/>
    </xf>
    <xf numFmtId="0" fontId="1" fillId="3" borderId="0"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center" textRotation="90"/>
      <protection hidden="1"/>
    </xf>
    <xf numFmtId="0" fontId="1" fillId="3" borderId="0" xfId="0" applyFont="1" applyFill="1" applyBorder="1" applyAlignment="1" applyProtection="1">
      <alignment horizontal="center" vertical="center" textRotation="90"/>
      <protection locked="0"/>
    </xf>
    <xf numFmtId="0" fontId="1" fillId="0" borderId="0" xfId="0" applyFont="1" applyBorder="1" applyAlignment="1" applyProtection="1">
      <alignment horizontal="center" vertical="top" textRotation="90"/>
      <protection hidden="1"/>
    </xf>
    <xf numFmtId="0" fontId="1" fillId="3" borderId="1" xfId="0" applyFont="1" applyFill="1" applyBorder="1" applyAlignment="1" applyProtection="1">
      <alignment horizontal="center" vertical="center"/>
      <protection locked="0"/>
    </xf>
    <xf numFmtId="0" fontId="5" fillId="3" borderId="0" xfId="0" applyFont="1" applyFill="1" applyBorder="1" applyAlignment="1" applyProtection="1">
      <alignment horizontal="center"/>
      <protection locked="0"/>
    </xf>
    <xf numFmtId="0" fontId="5" fillId="0" borderId="0" xfId="0" applyFont="1" applyBorder="1" applyAlignment="1" applyProtection="1">
      <alignment horizontal="center"/>
      <protection hidden="1"/>
    </xf>
    <xf numFmtId="0" fontId="1" fillId="0"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11" fillId="5" borderId="22" xfId="0" applyFont="1" applyFill="1" applyBorder="1" applyAlignment="1" applyProtection="1">
      <alignment horizontal="center" vertical="center" wrapText="1"/>
      <protection hidden="1"/>
    </xf>
    <xf numFmtId="0" fontId="11" fillId="5" borderId="6" xfId="0" applyFont="1" applyFill="1" applyBorder="1" applyAlignment="1" applyProtection="1">
      <alignment horizontal="center" vertical="center"/>
      <protection hidden="1"/>
    </xf>
    <xf numFmtId="0" fontId="11" fillId="5" borderId="23" xfId="0" applyFont="1" applyFill="1" applyBorder="1" applyAlignment="1" applyProtection="1">
      <alignment horizontal="center" vertical="center"/>
      <protection hidden="1"/>
    </xf>
    <xf numFmtId="0" fontId="1" fillId="0" borderId="0" xfId="0" applyFont="1" applyAlignment="1" applyProtection="1">
      <alignment horizontal="left" vertical="center" wrapText="1"/>
      <protection hidden="1"/>
    </xf>
    <xf numFmtId="0" fontId="1" fillId="2" borderId="0" xfId="0" applyFont="1" applyFill="1" applyBorder="1" applyAlignment="1" applyProtection="1">
      <alignment horizontal="center" vertical="center" textRotation="90"/>
      <protection hidden="1"/>
    </xf>
    <xf numFmtId="0" fontId="12" fillId="5" borderId="22" xfId="0" applyFont="1" applyFill="1" applyBorder="1" applyAlignment="1" applyProtection="1">
      <alignment horizontal="center" vertical="center" wrapText="1"/>
      <protection hidden="1"/>
    </xf>
    <xf numFmtId="0" fontId="12" fillId="5" borderId="6" xfId="0" applyFont="1" applyFill="1" applyBorder="1" applyAlignment="1" applyProtection="1">
      <alignment horizontal="center" vertical="center"/>
      <protection hidden="1"/>
    </xf>
    <xf numFmtId="0" fontId="12" fillId="5" borderId="23"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3" borderId="0" xfId="0" applyFont="1" applyFill="1" applyBorder="1" applyAlignment="1" applyProtection="1">
      <alignment horizontal="center" textRotation="90"/>
      <protection locked="0"/>
    </xf>
    <xf numFmtId="0" fontId="1" fillId="2" borderId="17" xfId="0" applyFont="1" applyFill="1" applyBorder="1" applyAlignment="1" applyProtection="1">
      <alignment horizontal="center" vertical="center"/>
      <protection hidden="1"/>
    </xf>
    <xf numFmtId="0" fontId="1" fillId="3" borderId="17" xfId="0" applyFont="1" applyFill="1" applyBorder="1" applyAlignment="1" applyProtection="1">
      <alignment horizontal="center" vertical="center"/>
      <protection locked="0"/>
    </xf>
    <xf numFmtId="164" fontId="1" fillId="3" borderId="0" xfId="0" applyNumberFormat="1" applyFont="1" applyFill="1" applyBorder="1" applyAlignment="1" applyProtection="1">
      <alignment horizontal="center" vertical="center"/>
      <protection locked="0"/>
    </xf>
    <xf numFmtId="164" fontId="1" fillId="0" borderId="0" xfId="0" applyNumberFormat="1" applyFont="1" applyBorder="1" applyAlignment="1" applyProtection="1">
      <alignment horizontal="center" vertical="center"/>
      <protection hidden="1"/>
    </xf>
    <xf numFmtId="0" fontId="1" fillId="0" borderId="0" xfId="0" applyNumberFormat="1"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cellXfs>
  <cellStyles count="1">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7620</xdr:colOff>
      <xdr:row>35</xdr:row>
      <xdr:rowOff>38100</xdr:rowOff>
    </xdr:from>
    <xdr:to>
      <xdr:col>13</xdr:col>
      <xdr:colOff>7620</xdr:colOff>
      <xdr:row>38</xdr:row>
      <xdr:rowOff>0</xdr:rowOff>
    </xdr:to>
    <xdr:cxnSp macro="">
      <xdr:nvCxnSpPr>
        <xdr:cNvPr id="7" name="Straight Arrow Connector 6"/>
        <xdr:cNvCxnSpPr/>
      </xdr:nvCxnSpPr>
      <xdr:spPr>
        <a:xfrm flipV="1">
          <a:off x="2865120" y="4274820"/>
          <a:ext cx="0" cy="51816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15</xdr:row>
      <xdr:rowOff>7620</xdr:rowOff>
    </xdr:from>
    <xdr:to>
      <xdr:col>13</xdr:col>
      <xdr:colOff>0</xdr:colOff>
      <xdr:row>18</xdr:row>
      <xdr:rowOff>91440</xdr:rowOff>
    </xdr:to>
    <xdr:cxnSp macro="">
      <xdr:nvCxnSpPr>
        <xdr:cNvPr id="9" name="Straight Arrow Connector 8"/>
        <xdr:cNvCxnSpPr/>
      </xdr:nvCxnSpPr>
      <xdr:spPr>
        <a:xfrm>
          <a:off x="2857500" y="708660"/>
          <a:ext cx="0" cy="6096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xdr:colOff>
      <xdr:row>23</xdr:row>
      <xdr:rowOff>22860</xdr:rowOff>
    </xdr:from>
    <xdr:to>
      <xdr:col>21</xdr:col>
      <xdr:colOff>144780</xdr:colOff>
      <xdr:row>29</xdr:row>
      <xdr:rowOff>99060</xdr:rowOff>
    </xdr:to>
    <xdr:sp macro="" textlink="">
      <xdr:nvSpPr>
        <xdr:cNvPr id="10" name="Arc 9"/>
        <xdr:cNvSpPr/>
      </xdr:nvSpPr>
      <xdr:spPr>
        <a:xfrm rot="2743867">
          <a:off x="3657600" y="1584960"/>
          <a:ext cx="868680" cy="868680"/>
        </a:xfrm>
        <a:prstGeom prst="arc">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4</xdr:col>
      <xdr:colOff>91440</xdr:colOff>
      <xdr:row>23</xdr:row>
      <xdr:rowOff>60959</xdr:rowOff>
    </xdr:from>
    <xdr:to>
      <xdr:col>9</xdr:col>
      <xdr:colOff>7620</xdr:colOff>
      <xdr:row>30</xdr:row>
      <xdr:rowOff>7619</xdr:rowOff>
    </xdr:to>
    <xdr:sp macro="" textlink="">
      <xdr:nvSpPr>
        <xdr:cNvPr id="11" name="Arc 10"/>
        <xdr:cNvSpPr/>
      </xdr:nvSpPr>
      <xdr:spPr>
        <a:xfrm rot="13486602">
          <a:off x="1234440" y="1623059"/>
          <a:ext cx="868680" cy="868680"/>
        </a:xfrm>
        <a:prstGeom prst="arc">
          <a:avLst/>
        </a:prstGeom>
        <a:ln w="1587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10</xdr:col>
      <xdr:colOff>137160</xdr:colOff>
      <xdr:row>16</xdr:row>
      <xdr:rowOff>0</xdr:rowOff>
    </xdr:from>
    <xdr:to>
      <xdr:col>15</xdr:col>
      <xdr:colOff>53340</xdr:colOff>
      <xdr:row>22</xdr:row>
      <xdr:rowOff>83820</xdr:rowOff>
    </xdr:to>
    <xdr:sp macro="" textlink="">
      <xdr:nvSpPr>
        <xdr:cNvPr id="12" name="Arc 11"/>
        <xdr:cNvSpPr/>
      </xdr:nvSpPr>
      <xdr:spPr>
        <a:xfrm rot="18938925">
          <a:off x="2423160" y="647700"/>
          <a:ext cx="868680" cy="868680"/>
        </a:xfrm>
        <a:prstGeom prst="arc">
          <a:avLst/>
        </a:prstGeom>
        <a:ln w="1587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10</xdr:col>
      <xdr:colOff>152401</xdr:colOff>
      <xdr:row>30</xdr:row>
      <xdr:rowOff>83820</xdr:rowOff>
    </xdr:from>
    <xdr:to>
      <xdr:col>15</xdr:col>
      <xdr:colOff>68581</xdr:colOff>
      <xdr:row>37</xdr:row>
      <xdr:rowOff>38100</xdr:rowOff>
    </xdr:to>
    <xdr:sp macro="" textlink="">
      <xdr:nvSpPr>
        <xdr:cNvPr id="13" name="Arc 12"/>
        <xdr:cNvSpPr/>
      </xdr:nvSpPr>
      <xdr:spPr>
        <a:xfrm rot="8047485">
          <a:off x="2438401" y="2567940"/>
          <a:ext cx="868680" cy="868680"/>
        </a:xfrm>
        <a:prstGeom prst="arc">
          <a:avLst/>
        </a:prstGeom>
        <a:ln w="1587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13</xdr:col>
      <xdr:colOff>7620</xdr:colOff>
      <xdr:row>116</xdr:row>
      <xdr:rowOff>38100</xdr:rowOff>
    </xdr:from>
    <xdr:to>
      <xdr:col>13</xdr:col>
      <xdr:colOff>7620</xdr:colOff>
      <xdr:row>119</xdr:row>
      <xdr:rowOff>0</xdr:rowOff>
    </xdr:to>
    <xdr:cxnSp macro="">
      <xdr:nvCxnSpPr>
        <xdr:cNvPr id="14" name="Straight Arrow Connector 13"/>
        <xdr:cNvCxnSpPr/>
      </xdr:nvCxnSpPr>
      <xdr:spPr>
        <a:xfrm flipV="1">
          <a:off x="2865120" y="3177540"/>
          <a:ext cx="0" cy="3810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96</xdr:row>
      <xdr:rowOff>7620</xdr:rowOff>
    </xdr:from>
    <xdr:to>
      <xdr:col>13</xdr:col>
      <xdr:colOff>0</xdr:colOff>
      <xdr:row>99</xdr:row>
      <xdr:rowOff>91440</xdr:rowOff>
    </xdr:to>
    <xdr:cxnSp macro="">
      <xdr:nvCxnSpPr>
        <xdr:cNvPr id="15" name="Straight Arrow Connector 14"/>
        <xdr:cNvCxnSpPr/>
      </xdr:nvCxnSpPr>
      <xdr:spPr>
        <a:xfrm>
          <a:off x="2857500" y="525780"/>
          <a:ext cx="0" cy="47244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xdr:colOff>
      <xdr:row>104</xdr:row>
      <xdr:rowOff>22860</xdr:rowOff>
    </xdr:from>
    <xdr:to>
      <xdr:col>21</xdr:col>
      <xdr:colOff>144780</xdr:colOff>
      <xdr:row>110</xdr:row>
      <xdr:rowOff>99060</xdr:rowOff>
    </xdr:to>
    <xdr:sp macro="" textlink="">
      <xdr:nvSpPr>
        <xdr:cNvPr id="16" name="Arc 15"/>
        <xdr:cNvSpPr/>
      </xdr:nvSpPr>
      <xdr:spPr>
        <a:xfrm rot="2743867">
          <a:off x="3657600" y="1584960"/>
          <a:ext cx="868680" cy="868680"/>
        </a:xfrm>
        <a:prstGeom prst="arc">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4</xdr:col>
      <xdr:colOff>91440</xdr:colOff>
      <xdr:row>104</xdr:row>
      <xdr:rowOff>60959</xdr:rowOff>
    </xdr:from>
    <xdr:to>
      <xdr:col>9</xdr:col>
      <xdr:colOff>7620</xdr:colOff>
      <xdr:row>111</xdr:row>
      <xdr:rowOff>7619</xdr:rowOff>
    </xdr:to>
    <xdr:sp macro="" textlink="">
      <xdr:nvSpPr>
        <xdr:cNvPr id="17" name="Arc 16"/>
        <xdr:cNvSpPr/>
      </xdr:nvSpPr>
      <xdr:spPr>
        <a:xfrm rot="13486602">
          <a:off x="1234440" y="1623059"/>
          <a:ext cx="868680" cy="868680"/>
        </a:xfrm>
        <a:prstGeom prst="arc">
          <a:avLst/>
        </a:prstGeom>
        <a:ln w="1587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10</xdr:col>
      <xdr:colOff>137160</xdr:colOff>
      <xdr:row>97</xdr:row>
      <xdr:rowOff>0</xdr:rowOff>
    </xdr:from>
    <xdr:to>
      <xdr:col>15</xdr:col>
      <xdr:colOff>53340</xdr:colOff>
      <xdr:row>103</xdr:row>
      <xdr:rowOff>83820</xdr:rowOff>
    </xdr:to>
    <xdr:sp macro="" textlink="">
      <xdr:nvSpPr>
        <xdr:cNvPr id="18" name="Arc 17"/>
        <xdr:cNvSpPr/>
      </xdr:nvSpPr>
      <xdr:spPr>
        <a:xfrm rot="18938925">
          <a:off x="2423160" y="647700"/>
          <a:ext cx="868680" cy="868680"/>
        </a:xfrm>
        <a:prstGeom prst="arc">
          <a:avLst/>
        </a:prstGeom>
        <a:ln w="1587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10</xdr:col>
      <xdr:colOff>152401</xdr:colOff>
      <xdr:row>111</xdr:row>
      <xdr:rowOff>83820</xdr:rowOff>
    </xdr:from>
    <xdr:to>
      <xdr:col>15</xdr:col>
      <xdr:colOff>68581</xdr:colOff>
      <xdr:row>118</xdr:row>
      <xdr:rowOff>38100</xdr:rowOff>
    </xdr:to>
    <xdr:sp macro="" textlink="">
      <xdr:nvSpPr>
        <xdr:cNvPr id="19" name="Arc 18"/>
        <xdr:cNvSpPr/>
      </xdr:nvSpPr>
      <xdr:spPr>
        <a:xfrm rot="8047485">
          <a:off x="2438401" y="2567940"/>
          <a:ext cx="868680" cy="868680"/>
        </a:xfrm>
        <a:prstGeom prst="arc">
          <a:avLst/>
        </a:prstGeom>
        <a:ln w="1587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28</xdr:col>
      <xdr:colOff>0</xdr:colOff>
      <xdr:row>44</xdr:row>
      <xdr:rowOff>53340</xdr:rowOff>
    </xdr:from>
    <xdr:to>
      <xdr:col>28</xdr:col>
      <xdr:colOff>0</xdr:colOff>
      <xdr:row>46</xdr:row>
      <xdr:rowOff>57150</xdr:rowOff>
    </xdr:to>
    <xdr:cxnSp macro="">
      <xdr:nvCxnSpPr>
        <xdr:cNvPr id="21" name="Straight Connector 20"/>
        <xdr:cNvCxnSpPr/>
      </xdr:nvCxnSpPr>
      <xdr:spPr>
        <a:xfrm>
          <a:off x="2476500" y="5669280"/>
          <a:ext cx="0" cy="2628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133350</xdr:colOff>
      <xdr:row>46</xdr:row>
      <xdr:rowOff>0</xdr:rowOff>
    </xdr:from>
    <xdr:to>
      <xdr:col>32</xdr:col>
      <xdr:colOff>49530</xdr:colOff>
      <xdr:row>46</xdr:row>
      <xdr:rowOff>0</xdr:rowOff>
    </xdr:to>
    <xdr:cxnSp macro="">
      <xdr:nvCxnSpPr>
        <xdr:cNvPr id="23" name="Straight Connector 22"/>
        <xdr:cNvCxnSpPr/>
      </xdr:nvCxnSpPr>
      <xdr:spPr>
        <a:xfrm>
          <a:off x="2419350" y="4046220"/>
          <a:ext cx="86868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44</xdr:row>
      <xdr:rowOff>49530</xdr:rowOff>
    </xdr:from>
    <xdr:to>
      <xdr:col>32</xdr:col>
      <xdr:colOff>0</xdr:colOff>
      <xdr:row>46</xdr:row>
      <xdr:rowOff>60960</xdr:rowOff>
    </xdr:to>
    <xdr:cxnSp macro="">
      <xdr:nvCxnSpPr>
        <xdr:cNvPr id="26" name="Straight Connector 25"/>
        <xdr:cNvCxnSpPr/>
      </xdr:nvCxnSpPr>
      <xdr:spPr>
        <a:xfrm>
          <a:off x="3238500" y="5665470"/>
          <a:ext cx="0" cy="27051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152400</xdr:colOff>
      <xdr:row>45</xdr:row>
      <xdr:rowOff>95250</xdr:rowOff>
    </xdr:from>
    <xdr:to>
      <xdr:col>28</xdr:col>
      <xdr:colOff>38100</xdr:colOff>
      <xdr:row>46</xdr:row>
      <xdr:rowOff>38100</xdr:rowOff>
    </xdr:to>
    <xdr:cxnSp macro="">
      <xdr:nvCxnSpPr>
        <xdr:cNvPr id="28" name="Straight Connector 27"/>
        <xdr:cNvCxnSpPr/>
      </xdr:nvCxnSpPr>
      <xdr:spPr>
        <a:xfrm flipH="1">
          <a:off x="2438400" y="4011930"/>
          <a:ext cx="76200" cy="723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156210</xdr:colOff>
      <xdr:row>45</xdr:row>
      <xdr:rowOff>91440</xdr:rowOff>
    </xdr:from>
    <xdr:to>
      <xdr:col>32</xdr:col>
      <xdr:colOff>38100</xdr:colOff>
      <xdr:row>46</xdr:row>
      <xdr:rowOff>41910</xdr:rowOff>
    </xdr:to>
    <xdr:cxnSp macro="">
      <xdr:nvCxnSpPr>
        <xdr:cNvPr id="30" name="Straight Connector 29"/>
        <xdr:cNvCxnSpPr/>
      </xdr:nvCxnSpPr>
      <xdr:spPr>
        <a:xfrm flipH="1">
          <a:off x="3204210" y="4008120"/>
          <a:ext cx="72390" cy="8001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3810</xdr:colOff>
      <xdr:row>44</xdr:row>
      <xdr:rowOff>11430</xdr:rowOff>
    </xdr:from>
    <xdr:to>
      <xdr:col>26</xdr:col>
      <xdr:colOff>3810</xdr:colOff>
      <xdr:row>48</xdr:row>
      <xdr:rowOff>53340</xdr:rowOff>
    </xdr:to>
    <xdr:cxnSp macro="">
      <xdr:nvCxnSpPr>
        <xdr:cNvPr id="37" name="Straight Connector 36"/>
        <xdr:cNvCxnSpPr/>
      </xdr:nvCxnSpPr>
      <xdr:spPr>
        <a:xfrm>
          <a:off x="2099310" y="5513070"/>
          <a:ext cx="0" cy="5600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137160</xdr:colOff>
      <xdr:row>47</xdr:row>
      <xdr:rowOff>125730</xdr:rowOff>
    </xdr:from>
    <xdr:to>
      <xdr:col>34</xdr:col>
      <xdr:colOff>64770</xdr:colOff>
      <xdr:row>47</xdr:row>
      <xdr:rowOff>125730</xdr:rowOff>
    </xdr:to>
    <xdr:cxnSp macro="">
      <xdr:nvCxnSpPr>
        <xdr:cNvPr id="38" name="Straight Connector 37"/>
        <xdr:cNvCxnSpPr/>
      </xdr:nvCxnSpPr>
      <xdr:spPr>
        <a:xfrm>
          <a:off x="2042160" y="6015990"/>
          <a:ext cx="164211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156210</xdr:colOff>
      <xdr:row>47</xdr:row>
      <xdr:rowOff>91440</xdr:rowOff>
    </xdr:from>
    <xdr:to>
      <xdr:col>26</xdr:col>
      <xdr:colOff>41910</xdr:colOff>
      <xdr:row>48</xdr:row>
      <xdr:rowOff>34290</xdr:rowOff>
    </xdr:to>
    <xdr:cxnSp macro="">
      <xdr:nvCxnSpPr>
        <xdr:cNvPr id="39" name="Straight Connector 38"/>
        <xdr:cNvCxnSpPr/>
      </xdr:nvCxnSpPr>
      <xdr:spPr>
        <a:xfrm flipH="1">
          <a:off x="2061210" y="5981700"/>
          <a:ext cx="76200" cy="723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xdr:colOff>
      <xdr:row>44</xdr:row>
      <xdr:rowOff>7620</xdr:rowOff>
    </xdr:from>
    <xdr:to>
      <xdr:col>34</xdr:col>
      <xdr:colOff>3810</xdr:colOff>
      <xdr:row>48</xdr:row>
      <xdr:rowOff>49530</xdr:rowOff>
    </xdr:to>
    <xdr:cxnSp macro="">
      <xdr:nvCxnSpPr>
        <xdr:cNvPr id="42" name="Straight Connector 41"/>
        <xdr:cNvCxnSpPr/>
      </xdr:nvCxnSpPr>
      <xdr:spPr>
        <a:xfrm>
          <a:off x="3623310" y="5509260"/>
          <a:ext cx="0" cy="5600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156210</xdr:colOff>
      <xdr:row>47</xdr:row>
      <xdr:rowOff>87630</xdr:rowOff>
    </xdr:from>
    <xdr:to>
      <xdr:col>34</xdr:col>
      <xdr:colOff>41910</xdr:colOff>
      <xdr:row>48</xdr:row>
      <xdr:rowOff>30480</xdr:rowOff>
    </xdr:to>
    <xdr:cxnSp macro="">
      <xdr:nvCxnSpPr>
        <xdr:cNvPr id="43" name="Straight Connector 42"/>
        <xdr:cNvCxnSpPr/>
      </xdr:nvCxnSpPr>
      <xdr:spPr>
        <a:xfrm flipH="1">
          <a:off x="3585210" y="5977890"/>
          <a:ext cx="76200" cy="723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60960</xdr:colOff>
      <xdr:row>36</xdr:row>
      <xdr:rowOff>3810</xdr:rowOff>
    </xdr:from>
    <xdr:to>
      <xdr:col>36</xdr:col>
      <xdr:colOff>60960</xdr:colOff>
      <xdr:row>36</xdr:row>
      <xdr:rowOff>3810</xdr:rowOff>
    </xdr:to>
    <xdr:cxnSp macro="">
      <xdr:nvCxnSpPr>
        <xdr:cNvPr id="45" name="Straight Connector 44"/>
        <xdr:cNvCxnSpPr/>
      </xdr:nvCxnSpPr>
      <xdr:spPr>
        <a:xfrm>
          <a:off x="3680460" y="4453890"/>
          <a:ext cx="38100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35</xdr:row>
      <xdr:rowOff>99060</xdr:rowOff>
    </xdr:from>
    <xdr:to>
      <xdr:col>36</xdr:col>
      <xdr:colOff>0</xdr:colOff>
      <xdr:row>41</xdr:row>
      <xdr:rowOff>53340</xdr:rowOff>
    </xdr:to>
    <xdr:cxnSp macro="">
      <xdr:nvCxnSpPr>
        <xdr:cNvPr id="47" name="Straight Connector 46"/>
        <xdr:cNvCxnSpPr/>
      </xdr:nvCxnSpPr>
      <xdr:spPr>
        <a:xfrm>
          <a:off x="4000500" y="4411980"/>
          <a:ext cx="0" cy="7467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49530</xdr:colOff>
      <xdr:row>41</xdr:row>
      <xdr:rowOff>0</xdr:rowOff>
    </xdr:from>
    <xdr:to>
      <xdr:col>36</xdr:col>
      <xdr:colOff>64770</xdr:colOff>
      <xdr:row>41</xdr:row>
      <xdr:rowOff>0</xdr:rowOff>
    </xdr:to>
    <xdr:cxnSp macro="">
      <xdr:nvCxnSpPr>
        <xdr:cNvPr id="49" name="Straight Connector 48"/>
        <xdr:cNvCxnSpPr/>
      </xdr:nvCxnSpPr>
      <xdr:spPr>
        <a:xfrm>
          <a:off x="3669030" y="5105400"/>
          <a:ext cx="39624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156210</xdr:colOff>
      <xdr:row>35</xdr:row>
      <xdr:rowOff>110490</xdr:rowOff>
    </xdr:from>
    <xdr:to>
      <xdr:col>36</xdr:col>
      <xdr:colOff>34290</xdr:colOff>
      <xdr:row>36</xdr:row>
      <xdr:rowOff>38100</xdr:rowOff>
    </xdr:to>
    <xdr:cxnSp macro="">
      <xdr:nvCxnSpPr>
        <xdr:cNvPr id="51" name="Straight Connector 50"/>
        <xdr:cNvCxnSpPr/>
      </xdr:nvCxnSpPr>
      <xdr:spPr>
        <a:xfrm flipH="1">
          <a:off x="3966210" y="4423410"/>
          <a:ext cx="68580" cy="647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160020</xdr:colOff>
      <xdr:row>40</xdr:row>
      <xdr:rowOff>102870</xdr:rowOff>
    </xdr:from>
    <xdr:to>
      <xdr:col>36</xdr:col>
      <xdr:colOff>34290</xdr:colOff>
      <xdr:row>41</xdr:row>
      <xdr:rowOff>34290</xdr:rowOff>
    </xdr:to>
    <xdr:cxnSp macro="">
      <xdr:nvCxnSpPr>
        <xdr:cNvPr id="53" name="Straight Connector 52"/>
        <xdr:cNvCxnSpPr/>
      </xdr:nvCxnSpPr>
      <xdr:spPr>
        <a:xfrm flipH="1">
          <a:off x="3970020" y="5071110"/>
          <a:ext cx="6477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163830</xdr:colOff>
      <xdr:row>33</xdr:row>
      <xdr:rowOff>133350</xdr:rowOff>
    </xdr:from>
    <xdr:to>
      <xdr:col>38</xdr:col>
      <xdr:colOff>68580</xdr:colOff>
      <xdr:row>33</xdr:row>
      <xdr:rowOff>133350</xdr:rowOff>
    </xdr:to>
    <xdr:cxnSp macro="">
      <xdr:nvCxnSpPr>
        <xdr:cNvPr id="57" name="Straight Connector 56"/>
        <xdr:cNvCxnSpPr/>
      </xdr:nvCxnSpPr>
      <xdr:spPr>
        <a:xfrm>
          <a:off x="3783330" y="4179570"/>
          <a:ext cx="6667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87630</xdr:colOff>
      <xdr:row>42</xdr:row>
      <xdr:rowOff>133350</xdr:rowOff>
    </xdr:from>
    <xdr:to>
      <xdr:col>38</xdr:col>
      <xdr:colOff>72390</xdr:colOff>
      <xdr:row>42</xdr:row>
      <xdr:rowOff>133350</xdr:rowOff>
    </xdr:to>
    <xdr:cxnSp macro="">
      <xdr:nvCxnSpPr>
        <xdr:cNvPr id="59" name="Straight Connector 58"/>
        <xdr:cNvCxnSpPr/>
      </xdr:nvCxnSpPr>
      <xdr:spPr>
        <a:xfrm>
          <a:off x="3707130" y="5375910"/>
          <a:ext cx="74676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33</xdr:row>
      <xdr:rowOff>87630</xdr:rowOff>
    </xdr:from>
    <xdr:to>
      <xdr:col>38</xdr:col>
      <xdr:colOff>0</xdr:colOff>
      <xdr:row>43</xdr:row>
      <xdr:rowOff>45720</xdr:rowOff>
    </xdr:to>
    <xdr:cxnSp macro="">
      <xdr:nvCxnSpPr>
        <xdr:cNvPr id="61" name="Straight Connector 60"/>
        <xdr:cNvCxnSpPr/>
      </xdr:nvCxnSpPr>
      <xdr:spPr>
        <a:xfrm>
          <a:off x="4381500" y="4133850"/>
          <a:ext cx="0" cy="12915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156210</xdr:colOff>
      <xdr:row>33</xdr:row>
      <xdr:rowOff>99060</xdr:rowOff>
    </xdr:from>
    <xdr:to>
      <xdr:col>38</xdr:col>
      <xdr:colOff>34290</xdr:colOff>
      <xdr:row>34</xdr:row>
      <xdr:rowOff>34290</xdr:rowOff>
    </xdr:to>
    <xdr:cxnSp macro="">
      <xdr:nvCxnSpPr>
        <xdr:cNvPr id="63" name="Straight Connector 62"/>
        <xdr:cNvCxnSpPr/>
      </xdr:nvCxnSpPr>
      <xdr:spPr>
        <a:xfrm flipH="1">
          <a:off x="4347210" y="4145280"/>
          <a:ext cx="68580" cy="723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152400</xdr:colOff>
      <xdr:row>42</xdr:row>
      <xdr:rowOff>95250</xdr:rowOff>
    </xdr:from>
    <xdr:to>
      <xdr:col>38</xdr:col>
      <xdr:colOff>34290</xdr:colOff>
      <xdr:row>43</xdr:row>
      <xdr:rowOff>30480</xdr:rowOff>
    </xdr:to>
    <xdr:cxnSp macro="">
      <xdr:nvCxnSpPr>
        <xdr:cNvPr id="65" name="Straight Connector 64"/>
        <xdr:cNvCxnSpPr/>
      </xdr:nvCxnSpPr>
      <xdr:spPr>
        <a:xfrm flipH="1">
          <a:off x="4343400" y="5337810"/>
          <a:ext cx="72390" cy="723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24</xdr:row>
      <xdr:rowOff>87630</xdr:rowOff>
    </xdr:from>
    <xdr:to>
      <xdr:col>8</xdr:col>
      <xdr:colOff>0</xdr:colOff>
      <xdr:row>28</xdr:row>
      <xdr:rowOff>60960</xdr:rowOff>
    </xdr:to>
    <xdr:cxnSp macro="">
      <xdr:nvCxnSpPr>
        <xdr:cNvPr id="67" name="Straight Connector 66"/>
        <xdr:cNvCxnSpPr/>
      </xdr:nvCxnSpPr>
      <xdr:spPr>
        <a:xfrm>
          <a:off x="1905000" y="1779270"/>
          <a:ext cx="0" cy="506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144780</xdr:colOff>
      <xdr:row>24</xdr:row>
      <xdr:rowOff>102870</xdr:rowOff>
    </xdr:from>
    <xdr:to>
      <xdr:col>8</xdr:col>
      <xdr:colOff>41910</xdr:colOff>
      <xdr:row>25</xdr:row>
      <xdr:rowOff>34290</xdr:rowOff>
    </xdr:to>
    <xdr:cxnSp macro="">
      <xdr:nvCxnSpPr>
        <xdr:cNvPr id="69" name="Straight Connector 68"/>
        <xdr:cNvCxnSpPr/>
      </xdr:nvCxnSpPr>
      <xdr:spPr>
        <a:xfrm flipH="1">
          <a:off x="1859280" y="1794510"/>
          <a:ext cx="8763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144780</xdr:colOff>
      <xdr:row>27</xdr:row>
      <xdr:rowOff>99060</xdr:rowOff>
    </xdr:from>
    <xdr:to>
      <xdr:col>8</xdr:col>
      <xdr:colOff>41910</xdr:colOff>
      <xdr:row>28</xdr:row>
      <xdr:rowOff>30480</xdr:rowOff>
    </xdr:to>
    <xdr:cxnSp macro="">
      <xdr:nvCxnSpPr>
        <xdr:cNvPr id="74" name="Straight Connector 73"/>
        <xdr:cNvCxnSpPr/>
      </xdr:nvCxnSpPr>
      <xdr:spPr>
        <a:xfrm flipH="1">
          <a:off x="1859280" y="2186940"/>
          <a:ext cx="8763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23</xdr:row>
      <xdr:rowOff>64770</xdr:rowOff>
    </xdr:from>
    <xdr:to>
      <xdr:col>7</xdr:col>
      <xdr:colOff>0</xdr:colOff>
      <xdr:row>25</xdr:row>
      <xdr:rowOff>3810</xdr:rowOff>
    </xdr:to>
    <xdr:cxnSp macro="">
      <xdr:nvCxnSpPr>
        <xdr:cNvPr id="76" name="Straight Arrow Connector 75"/>
        <xdr:cNvCxnSpPr/>
      </xdr:nvCxnSpPr>
      <xdr:spPr>
        <a:xfrm>
          <a:off x="1714500" y="162687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118110</xdr:colOff>
      <xdr:row>23</xdr:row>
      <xdr:rowOff>60960</xdr:rowOff>
    </xdr:from>
    <xdr:to>
      <xdr:col>7</xdr:col>
      <xdr:colOff>118110</xdr:colOff>
      <xdr:row>25</xdr:row>
      <xdr:rowOff>0</xdr:rowOff>
    </xdr:to>
    <xdr:cxnSp macro="">
      <xdr:nvCxnSpPr>
        <xdr:cNvPr id="77" name="Straight Arrow Connector 76"/>
        <xdr:cNvCxnSpPr/>
      </xdr:nvCxnSpPr>
      <xdr:spPr>
        <a:xfrm>
          <a:off x="1832610" y="16230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xdr:colOff>
      <xdr:row>23</xdr:row>
      <xdr:rowOff>64770</xdr:rowOff>
    </xdr:from>
    <xdr:to>
      <xdr:col>8</xdr:col>
      <xdr:colOff>45720</xdr:colOff>
      <xdr:row>25</xdr:row>
      <xdr:rowOff>3810</xdr:rowOff>
    </xdr:to>
    <xdr:cxnSp macro="">
      <xdr:nvCxnSpPr>
        <xdr:cNvPr id="78" name="Straight Arrow Connector 77"/>
        <xdr:cNvCxnSpPr/>
      </xdr:nvCxnSpPr>
      <xdr:spPr>
        <a:xfrm>
          <a:off x="1950720" y="162687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163830</xdr:colOff>
      <xdr:row>23</xdr:row>
      <xdr:rowOff>60960</xdr:rowOff>
    </xdr:from>
    <xdr:to>
      <xdr:col>8</xdr:col>
      <xdr:colOff>163830</xdr:colOff>
      <xdr:row>25</xdr:row>
      <xdr:rowOff>0</xdr:rowOff>
    </xdr:to>
    <xdr:cxnSp macro="">
      <xdr:nvCxnSpPr>
        <xdr:cNvPr id="79" name="Straight Arrow Connector 78"/>
        <xdr:cNvCxnSpPr/>
      </xdr:nvCxnSpPr>
      <xdr:spPr>
        <a:xfrm>
          <a:off x="2068830" y="16230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110490</xdr:colOff>
      <xdr:row>23</xdr:row>
      <xdr:rowOff>60960</xdr:rowOff>
    </xdr:from>
    <xdr:to>
      <xdr:col>9</xdr:col>
      <xdr:colOff>110490</xdr:colOff>
      <xdr:row>25</xdr:row>
      <xdr:rowOff>0</xdr:rowOff>
    </xdr:to>
    <xdr:cxnSp macro="">
      <xdr:nvCxnSpPr>
        <xdr:cNvPr id="80" name="Straight Arrow Connector 79"/>
        <xdr:cNvCxnSpPr/>
      </xdr:nvCxnSpPr>
      <xdr:spPr>
        <a:xfrm>
          <a:off x="2205990" y="16230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xdr:colOff>
      <xdr:row>23</xdr:row>
      <xdr:rowOff>57150</xdr:rowOff>
    </xdr:from>
    <xdr:to>
      <xdr:col>10</xdr:col>
      <xdr:colOff>38100</xdr:colOff>
      <xdr:row>24</xdr:row>
      <xdr:rowOff>133350</xdr:rowOff>
    </xdr:to>
    <xdr:cxnSp macro="">
      <xdr:nvCxnSpPr>
        <xdr:cNvPr id="81" name="Straight Arrow Connector 80"/>
        <xdr:cNvCxnSpPr/>
      </xdr:nvCxnSpPr>
      <xdr:spPr>
        <a:xfrm>
          <a:off x="2324100" y="161925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156210</xdr:colOff>
      <xdr:row>23</xdr:row>
      <xdr:rowOff>60960</xdr:rowOff>
    </xdr:from>
    <xdr:to>
      <xdr:col>10</xdr:col>
      <xdr:colOff>156210</xdr:colOff>
      <xdr:row>25</xdr:row>
      <xdr:rowOff>0</xdr:rowOff>
    </xdr:to>
    <xdr:cxnSp macro="">
      <xdr:nvCxnSpPr>
        <xdr:cNvPr id="82" name="Straight Arrow Connector 81"/>
        <xdr:cNvCxnSpPr/>
      </xdr:nvCxnSpPr>
      <xdr:spPr>
        <a:xfrm>
          <a:off x="2442210" y="16230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23</xdr:row>
      <xdr:rowOff>68580</xdr:rowOff>
    </xdr:from>
    <xdr:to>
      <xdr:col>6</xdr:col>
      <xdr:colOff>76200</xdr:colOff>
      <xdr:row>25</xdr:row>
      <xdr:rowOff>7620</xdr:rowOff>
    </xdr:to>
    <xdr:cxnSp macro="">
      <xdr:nvCxnSpPr>
        <xdr:cNvPr id="83" name="Straight Arrow Connector 82"/>
        <xdr:cNvCxnSpPr/>
      </xdr:nvCxnSpPr>
      <xdr:spPr>
        <a:xfrm>
          <a:off x="1600200" y="163068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156210</xdr:colOff>
      <xdr:row>23</xdr:row>
      <xdr:rowOff>57150</xdr:rowOff>
    </xdr:from>
    <xdr:to>
      <xdr:col>15</xdr:col>
      <xdr:colOff>156210</xdr:colOff>
      <xdr:row>24</xdr:row>
      <xdr:rowOff>133350</xdr:rowOff>
    </xdr:to>
    <xdr:cxnSp macro="">
      <xdr:nvCxnSpPr>
        <xdr:cNvPr id="84" name="Straight Arrow Connector 83"/>
        <xdr:cNvCxnSpPr/>
      </xdr:nvCxnSpPr>
      <xdr:spPr>
        <a:xfrm>
          <a:off x="3394710" y="161925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83820</xdr:colOff>
      <xdr:row>23</xdr:row>
      <xdr:rowOff>53340</xdr:rowOff>
    </xdr:from>
    <xdr:to>
      <xdr:col>16</xdr:col>
      <xdr:colOff>83820</xdr:colOff>
      <xdr:row>24</xdr:row>
      <xdr:rowOff>129540</xdr:rowOff>
    </xdr:to>
    <xdr:cxnSp macro="">
      <xdr:nvCxnSpPr>
        <xdr:cNvPr id="85" name="Straight Arrow Connector 84"/>
        <xdr:cNvCxnSpPr/>
      </xdr:nvCxnSpPr>
      <xdr:spPr>
        <a:xfrm>
          <a:off x="3512820" y="16154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xdr:colOff>
      <xdr:row>23</xdr:row>
      <xdr:rowOff>57150</xdr:rowOff>
    </xdr:from>
    <xdr:to>
      <xdr:col>17</xdr:col>
      <xdr:colOff>11430</xdr:colOff>
      <xdr:row>24</xdr:row>
      <xdr:rowOff>133350</xdr:rowOff>
    </xdr:to>
    <xdr:cxnSp macro="">
      <xdr:nvCxnSpPr>
        <xdr:cNvPr id="86" name="Straight Arrow Connector 85"/>
        <xdr:cNvCxnSpPr/>
      </xdr:nvCxnSpPr>
      <xdr:spPr>
        <a:xfrm>
          <a:off x="3630930" y="161925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129540</xdr:colOff>
      <xdr:row>23</xdr:row>
      <xdr:rowOff>53340</xdr:rowOff>
    </xdr:from>
    <xdr:to>
      <xdr:col>17</xdr:col>
      <xdr:colOff>129540</xdr:colOff>
      <xdr:row>24</xdr:row>
      <xdr:rowOff>129540</xdr:rowOff>
    </xdr:to>
    <xdr:cxnSp macro="">
      <xdr:nvCxnSpPr>
        <xdr:cNvPr id="87" name="Straight Arrow Connector 86"/>
        <xdr:cNvCxnSpPr/>
      </xdr:nvCxnSpPr>
      <xdr:spPr>
        <a:xfrm>
          <a:off x="3749040" y="16154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23</xdr:row>
      <xdr:rowOff>53340</xdr:rowOff>
    </xdr:from>
    <xdr:to>
      <xdr:col>18</xdr:col>
      <xdr:colOff>76200</xdr:colOff>
      <xdr:row>24</xdr:row>
      <xdr:rowOff>129540</xdr:rowOff>
    </xdr:to>
    <xdr:cxnSp macro="">
      <xdr:nvCxnSpPr>
        <xdr:cNvPr id="88" name="Straight Arrow Connector 87"/>
        <xdr:cNvCxnSpPr/>
      </xdr:nvCxnSpPr>
      <xdr:spPr>
        <a:xfrm>
          <a:off x="3886200" y="16154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3810</xdr:colOff>
      <xdr:row>23</xdr:row>
      <xdr:rowOff>49530</xdr:rowOff>
    </xdr:from>
    <xdr:to>
      <xdr:col>19</xdr:col>
      <xdr:colOff>3810</xdr:colOff>
      <xdr:row>24</xdr:row>
      <xdr:rowOff>125730</xdr:rowOff>
    </xdr:to>
    <xdr:cxnSp macro="">
      <xdr:nvCxnSpPr>
        <xdr:cNvPr id="89" name="Straight Arrow Connector 88"/>
        <xdr:cNvCxnSpPr/>
      </xdr:nvCxnSpPr>
      <xdr:spPr>
        <a:xfrm>
          <a:off x="4004310" y="161163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121920</xdr:colOff>
      <xdr:row>23</xdr:row>
      <xdr:rowOff>53340</xdr:rowOff>
    </xdr:from>
    <xdr:to>
      <xdr:col>19</xdr:col>
      <xdr:colOff>121920</xdr:colOff>
      <xdr:row>24</xdr:row>
      <xdr:rowOff>129540</xdr:rowOff>
    </xdr:to>
    <xdr:cxnSp macro="">
      <xdr:nvCxnSpPr>
        <xdr:cNvPr id="90" name="Straight Arrow Connector 89"/>
        <xdr:cNvCxnSpPr/>
      </xdr:nvCxnSpPr>
      <xdr:spPr>
        <a:xfrm>
          <a:off x="4122420" y="16154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41910</xdr:colOff>
      <xdr:row>23</xdr:row>
      <xdr:rowOff>60960</xdr:rowOff>
    </xdr:from>
    <xdr:to>
      <xdr:col>15</xdr:col>
      <xdr:colOff>41910</xdr:colOff>
      <xdr:row>25</xdr:row>
      <xdr:rowOff>0</xdr:rowOff>
    </xdr:to>
    <xdr:cxnSp macro="">
      <xdr:nvCxnSpPr>
        <xdr:cNvPr id="91" name="Straight Arrow Connector 90"/>
        <xdr:cNvCxnSpPr/>
      </xdr:nvCxnSpPr>
      <xdr:spPr>
        <a:xfrm>
          <a:off x="3280410" y="16230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144780</xdr:colOff>
      <xdr:row>105</xdr:row>
      <xdr:rowOff>102870</xdr:rowOff>
    </xdr:from>
    <xdr:to>
      <xdr:col>8</xdr:col>
      <xdr:colOff>41910</xdr:colOff>
      <xdr:row>106</xdr:row>
      <xdr:rowOff>34290</xdr:rowOff>
    </xdr:to>
    <xdr:cxnSp macro="">
      <xdr:nvCxnSpPr>
        <xdr:cNvPr id="92" name="Straight Connector 91"/>
        <xdr:cNvCxnSpPr/>
      </xdr:nvCxnSpPr>
      <xdr:spPr>
        <a:xfrm flipH="1">
          <a:off x="1859280" y="1794510"/>
          <a:ext cx="8763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104</xdr:row>
      <xdr:rowOff>64770</xdr:rowOff>
    </xdr:from>
    <xdr:to>
      <xdr:col>7</xdr:col>
      <xdr:colOff>0</xdr:colOff>
      <xdr:row>106</xdr:row>
      <xdr:rowOff>3810</xdr:rowOff>
    </xdr:to>
    <xdr:cxnSp macro="">
      <xdr:nvCxnSpPr>
        <xdr:cNvPr id="93" name="Straight Arrow Connector 92"/>
        <xdr:cNvCxnSpPr/>
      </xdr:nvCxnSpPr>
      <xdr:spPr>
        <a:xfrm>
          <a:off x="1714500" y="162687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118110</xdr:colOff>
      <xdr:row>104</xdr:row>
      <xdr:rowOff>60960</xdr:rowOff>
    </xdr:from>
    <xdr:to>
      <xdr:col>7</xdr:col>
      <xdr:colOff>118110</xdr:colOff>
      <xdr:row>106</xdr:row>
      <xdr:rowOff>0</xdr:rowOff>
    </xdr:to>
    <xdr:cxnSp macro="">
      <xdr:nvCxnSpPr>
        <xdr:cNvPr id="94" name="Straight Arrow Connector 93"/>
        <xdr:cNvCxnSpPr/>
      </xdr:nvCxnSpPr>
      <xdr:spPr>
        <a:xfrm>
          <a:off x="1832610" y="16230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xdr:colOff>
      <xdr:row>104</xdr:row>
      <xdr:rowOff>64770</xdr:rowOff>
    </xdr:from>
    <xdr:to>
      <xdr:col>8</xdr:col>
      <xdr:colOff>45720</xdr:colOff>
      <xdr:row>106</xdr:row>
      <xdr:rowOff>3810</xdr:rowOff>
    </xdr:to>
    <xdr:cxnSp macro="">
      <xdr:nvCxnSpPr>
        <xdr:cNvPr id="95" name="Straight Arrow Connector 94"/>
        <xdr:cNvCxnSpPr/>
      </xdr:nvCxnSpPr>
      <xdr:spPr>
        <a:xfrm>
          <a:off x="1950720" y="162687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163830</xdr:colOff>
      <xdr:row>104</xdr:row>
      <xdr:rowOff>60960</xdr:rowOff>
    </xdr:from>
    <xdr:to>
      <xdr:col>8</xdr:col>
      <xdr:colOff>163830</xdr:colOff>
      <xdr:row>106</xdr:row>
      <xdr:rowOff>0</xdr:rowOff>
    </xdr:to>
    <xdr:cxnSp macro="">
      <xdr:nvCxnSpPr>
        <xdr:cNvPr id="96" name="Straight Arrow Connector 95"/>
        <xdr:cNvCxnSpPr/>
      </xdr:nvCxnSpPr>
      <xdr:spPr>
        <a:xfrm>
          <a:off x="2068830" y="16230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110490</xdr:colOff>
      <xdr:row>104</xdr:row>
      <xdr:rowOff>60960</xdr:rowOff>
    </xdr:from>
    <xdr:to>
      <xdr:col>9</xdr:col>
      <xdr:colOff>110490</xdr:colOff>
      <xdr:row>106</xdr:row>
      <xdr:rowOff>0</xdr:rowOff>
    </xdr:to>
    <xdr:cxnSp macro="">
      <xdr:nvCxnSpPr>
        <xdr:cNvPr id="97" name="Straight Arrow Connector 96"/>
        <xdr:cNvCxnSpPr/>
      </xdr:nvCxnSpPr>
      <xdr:spPr>
        <a:xfrm>
          <a:off x="2205990" y="16230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xdr:colOff>
      <xdr:row>104</xdr:row>
      <xdr:rowOff>57150</xdr:rowOff>
    </xdr:from>
    <xdr:to>
      <xdr:col>10</xdr:col>
      <xdr:colOff>38100</xdr:colOff>
      <xdr:row>105</xdr:row>
      <xdr:rowOff>133350</xdr:rowOff>
    </xdr:to>
    <xdr:cxnSp macro="">
      <xdr:nvCxnSpPr>
        <xdr:cNvPr id="98" name="Straight Arrow Connector 97"/>
        <xdr:cNvCxnSpPr/>
      </xdr:nvCxnSpPr>
      <xdr:spPr>
        <a:xfrm>
          <a:off x="2324100" y="161925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156210</xdr:colOff>
      <xdr:row>104</xdr:row>
      <xdr:rowOff>60960</xdr:rowOff>
    </xdr:from>
    <xdr:to>
      <xdr:col>10</xdr:col>
      <xdr:colOff>156210</xdr:colOff>
      <xdr:row>106</xdr:row>
      <xdr:rowOff>0</xdr:rowOff>
    </xdr:to>
    <xdr:cxnSp macro="">
      <xdr:nvCxnSpPr>
        <xdr:cNvPr id="99" name="Straight Arrow Connector 98"/>
        <xdr:cNvCxnSpPr/>
      </xdr:nvCxnSpPr>
      <xdr:spPr>
        <a:xfrm>
          <a:off x="2442210" y="16230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104</xdr:row>
      <xdr:rowOff>68580</xdr:rowOff>
    </xdr:from>
    <xdr:to>
      <xdr:col>6</xdr:col>
      <xdr:colOff>76200</xdr:colOff>
      <xdr:row>106</xdr:row>
      <xdr:rowOff>7620</xdr:rowOff>
    </xdr:to>
    <xdr:cxnSp macro="">
      <xdr:nvCxnSpPr>
        <xdr:cNvPr id="100" name="Straight Arrow Connector 99"/>
        <xdr:cNvCxnSpPr/>
      </xdr:nvCxnSpPr>
      <xdr:spPr>
        <a:xfrm>
          <a:off x="1600200" y="163068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156210</xdr:colOff>
      <xdr:row>104</xdr:row>
      <xdr:rowOff>57150</xdr:rowOff>
    </xdr:from>
    <xdr:to>
      <xdr:col>15</xdr:col>
      <xdr:colOff>156210</xdr:colOff>
      <xdr:row>105</xdr:row>
      <xdr:rowOff>133350</xdr:rowOff>
    </xdr:to>
    <xdr:cxnSp macro="">
      <xdr:nvCxnSpPr>
        <xdr:cNvPr id="101" name="Straight Arrow Connector 100"/>
        <xdr:cNvCxnSpPr/>
      </xdr:nvCxnSpPr>
      <xdr:spPr>
        <a:xfrm>
          <a:off x="3394710" y="161925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83820</xdr:colOff>
      <xdr:row>104</xdr:row>
      <xdr:rowOff>53340</xdr:rowOff>
    </xdr:from>
    <xdr:to>
      <xdr:col>16</xdr:col>
      <xdr:colOff>83820</xdr:colOff>
      <xdr:row>105</xdr:row>
      <xdr:rowOff>129540</xdr:rowOff>
    </xdr:to>
    <xdr:cxnSp macro="">
      <xdr:nvCxnSpPr>
        <xdr:cNvPr id="102" name="Straight Arrow Connector 101"/>
        <xdr:cNvCxnSpPr/>
      </xdr:nvCxnSpPr>
      <xdr:spPr>
        <a:xfrm>
          <a:off x="3512820" y="16154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xdr:colOff>
      <xdr:row>104</xdr:row>
      <xdr:rowOff>57150</xdr:rowOff>
    </xdr:from>
    <xdr:to>
      <xdr:col>17</xdr:col>
      <xdr:colOff>11430</xdr:colOff>
      <xdr:row>105</xdr:row>
      <xdr:rowOff>133350</xdr:rowOff>
    </xdr:to>
    <xdr:cxnSp macro="">
      <xdr:nvCxnSpPr>
        <xdr:cNvPr id="103" name="Straight Arrow Connector 102"/>
        <xdr:cNvCxnSpPr/>
      </xdr:nvCxnSpPr>
      <xdr:spPr>
        <a:xfrm>
          <a:off x="3630930" y="161925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129540</xdr:colOff>
      <xdr:row>104</xdr:row>
      <xdr:rowOff>53340</xdr:rowOff>
    </xdr:from>
    <xdr:to>
      <xdr:col>17</xdr:col>
      <xdr:colOff>129540</xdr:colOff>
      <xdr:row>105</xdr:row>
      <xdr:rowOff>129540</xdr:rowOff>
    </xdr:to>
    <xdr:cxnSp macro="">
      <xdr:nvCxnSpPr>
        <xdr:cNvPr id="104" name="Straight Arrow Connector 103"/>
        <xdr:cNvCxnSpPr/>
      </xdr:nvCxnSpPr>
      <xdr:spPr>
        <a:xfrm>
          <a:off x="3749040" y="16154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104</xdr:row>
      <xdr:rowOff>53340</xdr:rowOff>
    </xdr:from>
    <xdr:to>
      <xdr:col>18</xdr:col>
      <xdr:colOff>76200</xdr:colOff>
      <xdr:row>105</xdr:row>
      <xdr:rowOff>129540</xdr:rowOff>
    </xdr:to>
    <xdr:cxnSp macro="">
      <xdr:nvCxnSpPr>
        <xdr:cNvPr id="105" name="Straight Arrow Connector 104"/>
        <xdr:cNvCxnSpPr/>
      </xdr:nvCxnSpPr>
      <xdr:spPr>
        <a:xfrm>
          <a:off x="3886200" y="16154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3810</xdr:colOff>
      <xdr:row>104</xdr:row>
      <xdr:rowOff>49530</xdr:rowOff>
    </xdr:from>
    <xdr:to>
      <xdr:col>19</xdr:col>
      <xdr:colOff>3810</xdr:colOff>
      <xdr:row>105</xdr:row>
      <xdr:rowOff>125730</xdr:rowOff>
    </xdr:to>
    <xdr:cxnSp macro="">
      <xdr:nvCxnSpPr>
        <xdr:cNvPr id="106" name="Straight Arrow Connector 105"/>
        <xdr:cNvCxnSpPr/>
      </xdr:nvCxnSpPr>
      <xdr:spPr>
        <a:xfrm>
          <a:off x="4004310" y="161163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121920</xdr:colOff>
      <xdr:row>104</xdr:row>
      <xdr:rowOff>53340</xdr:rowOff>
    </xdr:from>
    <xdr:to>
      <xdr:col>19</xdr:col>
      <xdr:colOff>121920</xdr:colOff>
      <xdr:row>105</xdr:row>
      <xdr:rowOff>129540</xdr:rowOff>
    </xdr:to>
    <xdr:cxnSp macro="">
      <xdr:nvCxnSpPr>
        <xdr:cNvPr id="107" name="Straight Arrow Connector 106"/>
        <xdr:cNvCxnSpPr/>
      </xdr:nvCxnSpPr>
      <xdr:spPr>
        <a:xfrm>
          <a:off x="4122420" y="16154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41910</xdr:colOff>
      <xdr:row>104</xdr:row>
      <xdr:rowOff>60960</xdr:rowOff>
    </xdr:from>
    <xdr:to>
      <xdr:col>15</xdr:col>
      <xdr:colOff>41910</xdr:colOff>
      <xdr:row>106</xdr:row>
      <xdr:rowOff>0</xdr:rowOff>
    </xdr:to>
    <xdr:cxnSp macro="">
      <xdr:nvCxnSpPr>
        <xdr:cNvPr id="108" name="Straight Arrow Connector 107"/>
        <xdr:cNvCxnSpPr/>
      </xdr:nvCxnSpPr>
      <xdr:spPr>
        <a:xfrm>
          <a:off x="3280410" y="16230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186690</xdr:colOff>
      <xdr:row>105</xdr:row>
      <xdr:rowOff>91440</xdr:rowOff>
    </xdr:from>
    <xdr:to>
      <xdr:col>7</xdr:col>
      <xdr:colOff>186690</xdr:colOff>
      <xdr:row>109</xdr:row>
      <xdr:rowOff>64770</xdr:rowOff>
    </xdr:to>
    <xdr:cxnSp macro="">
      <xdr:nvCxnSpPr>
        <xdr:cNvPr id="109" name="Straight Connector 108"/>
        <xdr:cNvCxnSpPr/>
      </xdr:nvCxnSpPr>
      <xdr:spPr>
        <a:xfrm>
          <a:off x="7044690" y="1783080"/>
          <a:ext cx="0" cy="506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140970</xdr:colOff>
      <xdr:row>108</xdr:row>
      <xdr:rowOff>102870</xdr:rowOff>
    </xdr:from>
    <xdr:to>
      <xdr:col>8</xdr:col>
      <xdr:colOff>38100</xdr:colOff>
      <xdr:row>109</xdr:row>
      <xdr:rowOff>34290</xdr:rowOff>
    </xdr:to>
    <xdr:cxnSp macro="">
      <xdr:nvCxnSpPr>
        <xdr:cNvPr id="110" name="Straight Connector 109"/>
        <xdr:cNvCxnSpPr/>
      </xdr:nvCxnSpPr>
      <xdr:spPr>
        <a:xfrm flipH="1">
          <a:off x="6998970" y="2190750"/>
          <a:ext cx="8763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126</xdr:row>
      <xdr:rowOff>53340</xdr:rowOff>
    </xdr:from>
    <xdr:to>
      <xdr:col>28</xdr:col>
      <xdr:colOff>0</xdr:colOff>
      <xdr:row>128</xdr:row>
      <xdr:rowOff>57150</xdr:rowOff>
    </xdr:to>
    <xdr:cxnSp macro="">
      <xdr:nvCxnSpPr>
        <xdr:cNvPr id="72" name="Straight Connector 71"/>
        <xdr:cNvCxnSpPr/>
      </xdr:nvCxnSpPr>
      <xdr:spPr>
        <a:xfrm>
          <a:off x="2095500" y="7726680"/>
          <a:ext cx="0" cy="2628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133350</xdr:colOff>
      <xdr:row>128</xdr:row>
      <xdr:rowOff>0</xdr:rowOff>
    </xdr:from>
    <xdr:to>
      <xdr:col>32</xdr:col>
      <xdr:colOff>49530</xdr:colOff>
      <xdr:row>128</xdr:row>
      <xdr:rowOff>0</xdr:rowOff>
    </xdr:to>
    <xdr:cxnSp macro="">
      <xdr:nvCxnSpPr>
        <xdr:cNvPr id="73" name="Straight Connector 72"/>
        <xdr:cNvCxnSpPr/>
      </xdr:nvCxnSpPr>
      <xdr:spPr>
        <a:xfrm>
          <a:off x="2038350" y="7932420"/>
          <a:ext cx="86868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126</xdr:row>
      <xdr:rowOff>49530</xdr:rowOff>
    </xdr:from>
    <xdr:to>
      <xdr:col>32</xdr:col>
      <xdr:colOff>0</xdr:colOff>
      <xdr:row>128</xdr:row>
      <xdr:rowOff>60960</xdr:rowOff>
    </xdr:to>
    <xdr:cxnSp macro="">
      <xdr:nvCxnSpPr>
        <xdr:cNvPr id="75" name="Straight Connector 74"/>
        <xdr:cNvCxnSpPr/>
      </xdr:nvCxnSpPr>
      <xdr:spPr>
        <a:xfrm>
          <a:off x="2857500" y="7722870"/>
          <a:ext cx="0" cy="27051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152400</xdr:colOff>
      <xdr:row>127</xdr:row>
      <xdr:rowOff>95250</xdr:rowOff>
    </xdr:from>
    <xdr:to>
      <xdr:col>28</xdr:col>
      <xdr:colOff>38100</xdr:colOff>
      <xdr:row>128</xdr:row>
      <xdr:rowOff>38100</xdr:rowOff>
    </xdr:to>
    <xdr:cxnSp macro="">
      <xdr:nvCxnSpPr>
        <xdr:cNvPr id="111" name="Straight Connector 110"/>
        <xdr:cNvCxnSpPr/>
      </xdr:nvCxnSpPr>
      <xdr:spPr>
        <a:xfrm flipH="1">
          <a:off x="2057400" y="7898130"/>
          <a:ext cx="76200" cy="723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156210</xdr:colOff>
      <xdr:row>127</xdr:row>
      <xdr:rowOff>91440</xdr:rowOff>
    </xdr:from>
    <xdr:to>
      <xdr:col>32</xdr:col>
      <xdr:colOff>38100</xdr:colOff>
      <xdr:row>128</xdr:row>
      <xdr:rowOff>41910</xdr:rowOff>
    </xdr:to>
    <xdr:cxnSp macro="">
      <xdr:nvCxnSpPr>
        <xdr:cNvPr id="112" name="Straight Connector 111"/>
        <xdr:cNvCxnSpPr/>
      </xdr:nvCxnSpPr>
      <xdr:spPr>
        <a:xfrm flipH="1">
          <a:off x="2823210" y="7894320"/>
          <a:ext cx="72390" cy="8001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3810</xdr:colOff>
      <xdr:row>126</xdr:row>
      <xdr:rowOff>11430</xdr:rowOff>
    </xdr:from>
    <xdr:to>
      <xdr:col>26</xdr:col>
      <xdr:colOff>3810</xdr:colOff>
      <xdr:row>130</xdr:row>
      <xdr:rowOff>53340</xdr:rowOff>
    </xdr:to>
    <xdr:cxnSp macro="">
      <xdr:nvCxnSpPr>
        <xdr:cNvPr id="113" name="Straight Connector 112"/>
        <xdr:cNvCxnSpPr/>
      </xdr:nvCxnSpPr>
      <xdr:spPr>
        <a:xfrm>
          <a:off x="1718310" y="7684770"/>
          <a:ext cx="0" cy="5600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137160</xdr:colOff>
      <xdr:row>129</xdr:row>
      <xdr:rowOff>125730</xdr:rowOff>
    </xdr:from>
    <xdr:to>
      <xdr:col>34</xdr:col>
      <xdr:colOff>64770</xdr:colOff>
      <xdr:row>129</xdr:row>
      <xdr:rowOff>125730</xdr:rowOff>
    </xdr:to>
    <xdr:cxnSp macro="">
      <xdr:nvCxnSpPr>
        <xdr:cNvPr id="114" name="Straight Connector 113"/>
        <xdr:cNvCxnSpPr/>
      </xdr:nvCxnSpPr>
      <xdr:spPr>
        <a:xfrm>
          <a:off x="1661160" y="8187690"/>
          <a:ext cx="164211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156210</xdr:colOff>
      <xdr:row>129</xdr:row>
      <xdr:rowOff>91440</xdr:rowOff>
    </xdr:from>
    <xdr:to>
      <xdr:col>26</xdr:col>
      <xdr:colOff>41910</xdr:colOff>
      <xdr:row>130</xdr:row>
      <xdr:rowOff>34290</xdr:rowOff>
    </xdr:to>
    <xdr:cxnSp macro="">
      <xdr:nvCxnSpPr>
        <xdr:cNvPr id="115" name="Straight Connector 114"/>
        <xdr:cNvCxnSpPr/>
      </xdr:nvCxnSpPr>
      <xdr:spPr>
        <a:xfrm flipH="1">
          <a:off x="1680210" y="8153400"/>
          <a:ext cx="76200" cy="723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xdr:colOff>
      <xdr:row>126</xdr:row>
      <xdr:rowOff>7620</xdr:rowOff>
    </xdr:from>
    <xdr:to>
      <xdr:col>34</xdr:col>
      <xdr:colOff>3810</xdr:colOff>
      <xdr:row>130</xdr:row>
      <xdr:rowOff>49530</xdr:rowOff>
    </xdr:to>
    <xdr:cxnSp macro="">
      <xdr:nvCxnSpPr>
        <xdr:cNvPr id="116" name="Straight Connector 115"/>
        <xdr:cNvCxnSpPr/>
      </xdr:nvCxnSpPr>
      <xdr:spPr>
        <a:xfrm>
          <a:off x="3242310" y="7680960"/>
          <a:ext cx="0" cy="5600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156210</xdr:colOff>
      <xdr:row>129</xdr:row>
      <xdr:rowOff>87630</xdr:rowOff>
    </xdr:from>
    <xdr:to>
      <xdr:col>34</xdr:col>
      <xdr:colOff>41910</xdr:colOff>
      <xdr:row>130</xdr:row>
      <xdr:rowOff>30480</xdr:rowOff>
    </xdr:to>
    <xdr:cxnSp macro="">
      <xdr:nvCxnSpPr>
        <xdr:cNvPr id="117" name="Straight Connector 116"/>
        <xdr:cNvCxnSpPr/>
      </xdr:nvCxnSpPr>
      <xdr:spPr>
        <a:xfrm flipH="1">
          <a:off x="3204210" y="8149590"/>
          <a:ext cx="76200" cy="723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60960</xdr:colOff>
      <xdr:row>118</xdr:row>
      <xdr:rowOff>3810</xdr:rowOff>
    </xdr:from>
    <xdr:to>
      <xdr:col>36</xdr:col>
      <xdr:colOff>60960</xdr:colOff>
      <xdr:row>118</xdr:row>
      <xdr:rowOff>3810</xdr:rowOff>
    </xdr:to>
    <xdr:cxnSp macro="">
      <xdr:nvCxnSpPr>
        <xdr:cNvPr id="118" name="Straight Connector 117"/>
        <xdr:cNvCxnSpPr/>
      </xdr:nvCxnSpPr>
      <xdr:spPr>
        <a:xfrm>
          <a:off x="3299460" y="6617970"/>
          <a:ext cx="38100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117</xdr:row>
      <xdr:rowOff>99060</xdr:rowOff>
    </xdr:from>
    <xdr:to>
      <xdr:col>36</xdr:col>
      <xdr:colOff>0</xdr:colOff>
      <xdr:row>123</xdr:row>
      <xdr:rowOff>53340</xdr:rowOff>
    </xdr:to>
    <xdr:cxnSp macro="">
      <xdr:nvCxnSpPr>
        <xdr:cNvPr id="119" name="Straight Connector 118"/>
        <xdr:cNvCxnSpPr/>
      </xdr:nvCxnSpPr>
      <xdr:spPr>
        <a:xfrm>
          <a:off x="3619500" y="6576060"/>
          <a:ext cx="0" cy="7543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49530</xdr:colOff>
      <xdr:row>123</xdr:row>
      <xdr:rowOff>0</xdr:rowOff>
    </xdr:from>
    <xdr:to>
      <xdr:col>36</xdr:col>
      <xdr:colOff>64770</xdr:colOff>
      <xdr:row>123</xdr:row>
      <xdr:rowOff>0</xdr:rowOff>
    </xdr:to>
    <xdr:cxnSp macro="">
      <xdr:nvCxnSpPr>
        <xdr:cNvPr id="120" name="Straight Connector 119"/>
        <xdr:cNvCxnSpPr/>
      </xdr:nvCxnSpPr>
      <xdr:spPr>
        <a:xfrm>
          <a:off x="3288030" y="7277100"/>
          <a:ext cx="39624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156210</xdr:colOff>
      <xdr:row>117</xdr:row>
      <xdr:rowOff>110490</xdr:rowOff>
    </xdr:from>
    <xdr:to>
      <xdr:col>36</xdr:col>
      <xdr:colOff>34290</xdr:colOff>
      <xdr:row>118</xdr:row>
      <xdr:rowOff>38100</xdr:rowOff>
    </xdr:to>
    <xdr:cxnSp macro="">
      <xdr:nvCxnSpPr>
        <xdr:cNvPr id="121" name="Straight Connector 120"/>
        <xdr:cNvCxnSpPr/>
      </xdr:nvCxnSpPr>
      <xdr:spPr>
        <a:xfrm flipH="1">
          <a:off x="3585210" y="6587490"/>
          <a:ext cx="68580" cy="647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160020</xdr:colOff>
      <xdr:row>122</xdr:row>
      <xdr:rowOff>102870</xdr:rowOff>
    </xdr:from>
    <xdr:to>
      <xdr:col>36</xdr:col>
      <xdr:colOff>34290</xdr:colOff>
      <xdr:row>123</xdr:row>
      <xdr:rowOff>34290</xdr:rowOff>
    </xdr:to>
    <xdr:cxnSp macro="">
      <xdr:nvCxnSpPr>
        <xdr:cNvPr id="122" name="Straight Connector 121"/>
        <xdr:cNvCxnSpPr/>
      </xdr:nvCxnSpPr>
      <xdr:spPr>
        <a:xfrm flipH="1">
          <a:off x="3589020" y="7242810"/>
          <a:ext cx="6477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163830</xdr:colOff>
      <xdr:row>115</xdr:row>
      <xdr:rowOff>133350</xdr:rowOff>
    </xdr:from>
    <xdr:to>
      <xdr:col>38</xdr:col>
      <xdr:colOff>68580</xdr:colOff>
      <xdr:row>115</xdr:row>
      <xdr:rowOff>133350</xdr:rowOff>
    </xdr:to>
    <xdr:cxnSp macro="">
      <xdr:nvCxnSpPr>
        <xdr:cNvPr id="123" name="Straight Connector 122"/>
        <xdr:cNvCxnSpPr/>
      </xdr:nvCxnSpPr>
      <xdr:spPr>
        <a:xfrm>
          <a:off x="3402330" y="6343650"/>
          <a:ext cx="6667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87630</xdr:colOff>
      <xdr:row>124</xdr:row>
      <xdr:rowOff>133350</xdr:rowOff>
    </xdr:from>
    <xdr:to>
      <xdr:col>38</xdr:col>
      <xdr:colOff>72390</xdr:colOff>
      <xdr:row>124</xdr:row>
      <xdr:rowOff>133350</xdr:rowOff>
    </xdr:to>
    <xdr:cxnSp macro="">
      <xdr:nvCxnSpPr>
        <xdr:cNvPr id="124" name="Straight Connector 123"/>
        <xdr:cNvCxnSpPr/>
      </xdr:nvCxnSpPr>
      <xdr:spPr>
        <a:xfrm>
          <a:off x="3326130" y="7539990"/>
          <a:ext cx="74676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115</xdr:row>
      <xdr:rowOff>87630</xdr:rowOff>
    </xdr:from>
    <xdr:to>
      <xdr:col>38</xdr:col>
      <xdr:colOff>0</xdr:colOff>
      <xdr:row>125</xdr:row>
      <xdr:rowOff>45720</xdr:rowOff>
    </xdr:to>
    <xdr:cxnSp macro="">
      <xdr:nvCxnSpPr>
        <xdr:cNvPr id="125" name="Straight Connector 124"/>
        <xdr:cNvCxnSpPr/>
      </xdr:nvCxnSpPr>
      <xdr:spPr>
        <a:xfrm>
          <a:off x="4000500" y="6297930"/>
          <a:ext cx="0" cy="12915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156210</xdr:colOff>
      <xdr:row>115</xdr:row>
      <xdr:rowOff>99060</xdr:rowOff>
    </xdr:from>
    <xdr:to>
      <xdr:col>38</xdr:col>
      <xdr:colOff>34290</xdr:colOff>
      <xdr:row>116</xdr:row>
      <xdr:rowOff>34290</xdr:rowOff>
    </xdr:to>
    <xdr:cxnSp macro="">
      <xdr:nvCxnSpPr>
        <xdr:cNvPr id="126" name="Straight Connector 125"/>
        <xdr:cNvCxnSpPr/>
      </xdr:nvCxnSpPr>
      <xdr:spPr>
        <a:xfrm flipH="1">
          <a:off x="3966210" y="6309360"/>
          <a:ext cx="68580" cy="723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152400</xdr:colOff>
      <xdr:row>124</xdr:row>
      <xdr:rowOff>95250</xdr:rowOff>
    </xdr:from>
    <xdr:to>
      <xdr:col>38</xdr:col>
      <xdr:colOff>34290</xdr:colOff>
      <xdr:row>125</xdr:row>
      <xdr:rowOff>30480</xdr:rowOff>
    </xdr:to>
    <xdr:cxnSp macro="">
      <xdr:nvCxnSpPr>
        <xdr:cNvPr id="127" name="Straight Connector 126"/>
        <xdr:cNvCxnSpPr/>
      </xdr:nvCxnSpPr>
      <xdr:spPr>
        <a:xfrm flipH="1">
          <a:off x="3962400" y="7501890"/>
          <a:ext cx="72390" cy="723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121920</xdr:colOff>
      <xdr:row>38</xdr:row>
      <xdr:rowOff>68580</xdr:rowOff>
    </xdr:from>
    <xdr:to>
      <xdr:col>25</xdr:col>
      <xdr:colOff>106680</xdr:colOff>
      <xdr:row>38</xdr:row>
      <xdr:rowOff>68580</xdr:rowOff>
    </xdr:to>
    <xdr:cxnSp macro="">
      <xdr:nvCxnSpPr>
        <xdr:cNvPr id="3" name="Straight Connector 2"/>
        <xdr:cNvCxnSpPr/>
      </xdr:nvCxnSpPr>
      <xdr:spPr>
        <a:xfrm>
          <a:off x="1264920" y="6560820"/>
          <a:ext cx="365760" cy="0"/>
        </a:xfrm>
        <a:prstGeom prst="line">
          <a:avLst/>
        </a:prstGeom>
        <a:ln w="19050">
          <a:solidFill>
            <a:schemeClr val="accent3">
              <a:lumMod val="75000"/>
            </a:schemeClr>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53340</xdr:colOff>
      <xdr:row>38</xdr:row>
      <xdr:rowOff>68580</xdr:rowOff>
    </xdr:from>
    <xdr:to>
      <xdr:col>40</xdr:col>
      <xdr:colOff>22860</xdr:colOff>
      <xdr:row>38</xdr:row>
      <xdr:rowOff>68580</xdr:rowOff>
    </xdr:to>
    <xdr:cxnSp macro="">
      <xdr:nvCxnSpPr>
        <xdr:cNvPr id="128" name="Straight Connector 127"/>
        <xdr:cNvCxnSpPr/>
      </xdr:nvCxnSpPr>
      <xdr:spPr>
        <a:xfrm>
          <a:off x="4053840" y="6560820"/>
          <a:ext cx="350520" cy="0"/>
        </a:xfrm>
        <a:prstGeom prst="line">
          <a:avLst/>
        </a:prstGeom>
        <a:ln w="19050">
          <a:solidFill>
            <a:schemeClr val="accent3">
              <a:lumMod val="75000"/>
            </a:schemeClr>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129540</xdr:colOff>
      <xdr:row>36</xdr:row>
      <xdr:rowOff>121920</xdr:rowOff>
    </xdr:from>
    <xdr:to>
      <xdr:col>24</xdr:col>
      <xdr:colOff>129540</xdr:colOff>
      <xdr:row>38</xdr:row>
      <xdr:rowOff>7620</xdr:rowOff>
    </xdr:to>
    <xdr:sp macro="" textlink="">
      <xdr:nvSpPr>
        <xdr:cNvPr id="4" name="Isosceles Triangle 3"/>
        <xdr:cNvSpPr/>
      </xdr:nvSpPr>
      <xdr:spPr>
        <a:xfrm>
          <a:off x="1272540" y="6347460"/>
          <a:ext cx="190500" cy="152400"/>
        </a:xfrm>
        <a:prstGeom prst="triangle">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39</xdr:col>
      <xdr:colOff>0</xdr:colOff>
      <xdr:row>36</xdr:row>
      <xdr:rowOff>129540</xdr:rowOff>
    </xdr:from>
    <xdr:to>
      <xdr:col>40</xdr:col>
      <xdr:colOff>0</xdr:colOff>
      <xdr:row>38</xdr:row>
      <xdr:rowOff>15240</xdr:rowOff>
    </xdr:to>
    <xdr:sp macro="" textlink="">
      <xdr:nvSpPr>
        <xdr:cNvPr id="129" name="Isosceles Triangle 128"/>
        <xdr:cNvSpPr/>
      </xdr:nvSpPr>
      <xdr:spPr>
        <a:xfrm>
          <a:off x="4191000" y="6355080"/>
          <a:ext cx="190500" cy="152400"/>
        </a:xfrm>
        <a:prstGeom prst="triangle">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30</xdr:col>
      <xdr:colOff>0</xdr:colOff>
      <xdr:row>30</xdr:row>
      <xdr:rowOff>121920</xdr:rowOff>
    </xdr:from>
    <xdr:to>
      <xdr:col>30</xdr:col>
      <xdr:colOff>0</xdr:colOff>
      <xdr:row>33</xdr:row>
      <xdr:rowOff>76200</xdr:rowOff>
    </xdr:to>
    <xdr:cxnSp macro="">
      <xdr:nvCxnSpPr>
        <xdr:cNvPr id="24" name="Straight Connector 23"/>
        <xdr:cNvCxnSpPr/>
      </xdr:nvCxnSpPr>
      <xdr:spPr>
        <a:xfrm flipV="1">
          <a:off x="2476500" y="6461760"/>
          <a:ext cx="0" cy="342900"/>
        </a:xfrm>
        <a:prstGeom prst="line">
          <a:avLst/>
        </a:prstGeom>
        <a:ln w="19050">
          <a:solidFill>
            <a:schemeClr val="accent3">
              <a:lumMod val="75000"/>
            </a:schemeClr>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171450</xdr:colOff>
      <xdr:row>31</xdr:row>
      <xdr:rowOff>26670</xdr:rowOff>
    </xdr:from>
    <xdr:to>
      <xdr:col>29</xdr:col>
      <xdr:colOff>133350</xdr:colOff>
      <xdr:row>32</xdr:row>
      <xdr:rowOff>87630</xdr:rowOff>
    </xdr:to>
    <xdr:sp macro="" textlink="">
      <xdr:nvSpPr>
        <xdr:cNvPr id="130" name="Isosceles Triangle 129"/>
        <xdr:cNvSpPr/>
      </xdr:nvSpPr>
      <xdr:spPr>
        <a:xfrm rot="16453978">
          <a:off x="2247900" y="6515100"/>
          <a:ext cx="190500" cy="152400"/>
        </a:xfrm>
        <a:prstGeom prst="triangle">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29</xdr:col>
      <xdr:colOff>186690</xdr:colOff>
      <xdr:row>48</xdr:row>
      <xdr:rowOff>22860</xdr:rowOff>
    </xdr:from>
    <xdr:to>
      <xdr:col>29</xdr:col>
      <xdr:colOff>186690</xdr:colOff>
      <xdr:row>50</xdr:row>
      <xdr:rowOff>106680</xdr:rowOff>
    </xdr:to>
    <xdr:cxnSp macro="">
      <xdr:nvCxnSpPr>
        <xdr:cNvPr id="131" name="Straight Connector 130"/>
        <xdr:cNvCxnSpPr/>
      </xdr:nvCxnSpPr>
      <xdr:spPr>
        <a:xfrm flipV="1">
          <a:off x="2472690" y="8732520"/>
          <a:ext cx="0" cy="342900"/>
        </a:xfrm>
        <a:prstGeom prst="line">
          <a:avLst/>
        </a:prstGeom>
        <a:ln w="19050">
          <a:solidFill>
            <a:schemeClr val="accent3">
              <a:lumMod val="75000"/>
            </a:schemeClr>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167640</xdr:colOff>
      <xdr:row>49</xdr:row>
      <xdr:rowOff>34290</xdr:rowOff>
    </xdr:from>
    <xdr:to>
      <xdr:col>29</xdr:col>
      <xdr:colOff>129540</xdr:colOff>
      <xdr:row>50</xdr:row>
      <xdr:rowOff>95250</xdr:rowOff>
    </xdr:to>
    <xdr:sp macro="" textlink="">
      <xdr:nvSpPr>
        <xdr:cNvPr id="132" name="Isosceles Triangle 131"/>
        <xdr:cNvSpPr/>
      </xdr:nvSpPr>
      <xdr:spPr>
        <a:xfrm rot="16453978">
          <a:off x="2244090" y="8892540"/>
          <a:ext cx="190500" cy="152400"/>
        </a:xfrm>
        <a:prstGeom prst="triangle">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30</xdr:col>
      <xdr:colOff>0</xdr:colOff>
      <xdr:row>112</xdr:row>
      <xdr:rowOff>91440</xdr:rowOff>
    </xdr:from>
    <xdr:to>
      <xdr:col>30</xdr:col>
      <xdr:colOff>0</xdr:colOff>
      <xdr:row>115</xdr:row>
      <xdr:rowOff>45720</xdr:rowOff>
    </xdr:to>
    <xdr:cxnSp macro="">
      <xdr:nvCxnSpPr>
        <xdr:cNvPr id="133" name="Straight Connector 132"/>
        <xdr:cNvCxnSpPr/>
      </xdr:nvCxnSpPr>
      <xdr:spPr>
        <a:xfrm flipV="1">
          <a:off x="7620000" y="6431280"/>
          <a:ext cx="0" cy="342900"/>
        </a:xfrm>
        <a:prstGeom prst="line">
          <a:avLst/>
        </a:prstGeom>
        <a:ln w="19050">
          <a:solidFill>
            <a:schemeClr val="accent3">
              <a:lumMod val="75000"/>
            </a:schemeClr>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171450</xdr:colOff>
      <xdr:row>112</xdr:row>
      <xdr:rowOff>125730</xdr:rowOff>
    </xdr:from>
    <xdr:to>
      <xdr:col>29</xdr:col>
      <xdr:colOff>133350</xdr:colOff>
      <xdr:row>114</xdr:row>
      <xdr:rowOff>57150</xdr:rowOff>
    </xdr:to>
    <xdr:sp macro="" textlink="">
      <xdr:nvSpPr>
        <xdr:cNvPr id="134" name="Isosceles Triangle 133"/>
        <xdr:cNvSpPr/>
      </xdr:nvSpPr>
      <xdr:spPr>
        <a:xfrm rot="16453978">
          <a:off x="7391400" y="6484620"/>
          <a:ext cx="190500" cy="152400"/>
        </a:xfrm>
        <a:prstGeom prst="triangle">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29</xdr:col>
      <xdr:colOff>186690</xdr:colOff>
      <xdr:row>129</xdr:row>
      <xdr:rowOff>121920</xdr:rowOff>
    </xdr:from>
    <xdr:to>
      <xdr:col>29</xdr:col>
      <xdr:colOff>186690</xdr:colOff>
      <xdr:row>132</xdr:row>
      <xdr:rowOff>76200</xdr:rowOff>
    </xdr:to>
    <xdr:cxnSp macro="">
      <xdr:nvCxnSpPr>
        <xdr:cNvPr id="135" name="Straight Connector 134"/>
        <xdr:cNvCxnSpPr/>
      </xdr:nvCxnSpPr>
      <xdr:spPr>
        <a:xfrm flipV="1">
          <a:off x="7616190" y="8702040"/>
          <a:ext cx="0" cy="342900"/>
        </a:xfrm>
        <a:prstGeom prst="line">
          <a:avLst/>
        </a:prstGeom>
        <a:ln w="19050">
          <a:solidFill>
            <a:schemeClr val="accent3">
              <a:lumMod val="75000"/>
            </a:schemeClr>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167640</xdr:colOff>
      <xdr:row>131</xdr:row>
      <xdr:rowOff>3810</xdr:rowOff>
    </xdr:from>
    <xdr:to>
      <xdr:col>29</xdr:col>
      <xdr:colOff>129540</xdr:colOff>
      <xdr:row>132</xdr:row>
      <xdr:rowOff>64770</xdr:rowOff>
    </xdr:to>
    <xdr:sp macro="" textlink="">
      <xdr:nvSpPr>
        <xdr:cNvPr id="136" name="Isosceles Triangle 135"/>
        <xdr:cNvSpPr/>
      </xdr:nvSpPr>
      <xdr:spPr>
        <a:xfrm rot="16453978">
          <a:off x="7387590" y="8862060"/>
          <a:ext cx="190500" cy="152400"/>
        </a:xfrm>
        <a:prstGeom prst="triangle">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23</xdr:col>
      <xdr:colOff>129540</xdr:colOff>
      <xdr:row>120</xdr:row>
      <xdr:rowOff>68580</xdr:rowOff>
    </xdr:from>
    <xdr:to>
      <xdr:col>25</xdr:col>
      <xdr:colOff>114300</xdr:colOff>
      <xdr:row>120</xdr:row>
      <xdr:rowOff>68580</xdr:rowOff>
    </xdr:to>
    <xdr:cxnSp macro="">
      <xdr:nvCxnSpPr>
        <xdr:cNvPr id="137" name="Straight Connector 136"/>
        <xdr:cNvCxnSpPr/>
      </xdr:nvCxnSpPr>
      <xdr:spPr>
        <a:xfrm>
          <a:off x="6416040" y="7467600"/>
          <a:ext cx="365760" cy="0"/>
        </a:xfrm>
        <a:prstGeom prst="line">
          <a:avLst/>
        </a:prstGeom>
        <a:ln w="19050">
          <a:solidFill>
            <a:schemeClr val="accent3">
              <a:lumMod val="75000"/>
            </a:schemeClr>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60960</xdr:colOff>
      <xdr:row>120</xdr:row>
      <xdr:rowOff>68580</xdr:rowOff>
    </xdr:from>
    <xdr:to>
      <xdr:col>40</xdr:col>
      <xdr:colOff>30480</xdr:colOff>
      <xdr:row>120</xdr:row>
      <xdr:rowOff>68580</xdr:rowOff>
    </xdr:to>
    <xdr:cxnSp macro="">
      <xdr:nvCxnSpPr>
        <xdr:cNvPr id="138" name="Straight Connector 137"/>
        <xdr:cNvCxnSpPr/>
      </xdr:nvCxnSpPr>
      <xdr:spPr>
        <a:xfrm>
          <a:off x="9204960" y="7467600"/>
          <a:ext cx="350520" cy="0"/>
        </a:xfrm>
        <a:prstGeom prst="line">
          <a:avLst/>
        </a:prstGeom>
        <a:ln w="19050">
          <a:solidFill>
            <a:schemeClr val="accent3">
              <a:lumMod val="75000"/>
            </a:schemeClr>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137160</xdr:colOff>
      <xdr:row>118</xdr:row>
      <xdr:rowOff>121920</xdr:rowOff>
    </xdr:from>
    <xdr:to>
      <xdr:col>24</xdr:col>
      <xdr:colOff>137160</xdr:colOff>
      <xdr:row>120</xdr:row>
      <xdr:rowOff>7620</xdr:rowOff>
    </xdr:to>
    <xdr:sp macro="" textlink="">
      <xdr:nvSpPr>
        <xdr:cNvPr id="139" name="Isosceles Triangle 138"/>
        <xdr:cNvSpPr/>
      </xdr:nvSpPr>
      <xdr:spPr>
        <a:xfrm>
          <a:off x="6423660" y="7254240"/>
          <a:ext cx="190500" cy="152400"/>
        </a:xfrm>
        <a:prstGeom prst="triangle">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39</xdr:col>
      <xdr:colOff>7620</xdr:colOff>
      <xdr:row>118</xdr:row>
      <xdr:rowOff>129540</xdr:rowOff>
    </xdr:from>
    <xdr:to>
      <xdr:col>40</xdr:col>
      <xdr:colOff>7620</xdr:colOff>
      <xdr:row>120</xdr:row>
      <xdr:rowOff>15240</xdr:rowOff>
    </xdr:to>
    <xdr:sp macro="" textlink="">
      <xdr:nvSpPr>
        <xdr:cNvPr id="140" name="Isosceles Triangle 139"/>
        <xdr:cNvSpPr/>
      </xdr:nvSpPr>
      <xdr:spPr>
        <a:xfrm>
          <a:off x="9342120" y="7261860"/>
          <a:ext cx="190500" cy="152400"/>
        </a:xfrm>
        <a:prstGeom prst="triangle">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13</xdr:col>
      <xdr:colOff>7620</xdr:colOff>
      <xdr:row>62</xdr:row>
      <xdr:rowOff>38100</xdr:rowOff>
    </xdr:from>
    <xdr:to>
      <xdr:col>13</xdr:col>
      <xdr:colOff>7620</xdr:colOff>
      <xdr:row>65</xdr:row>
      <xdr:rowOff>0</xdr:rowOff>
    </xdr:to>
    <xdr:cxnSp macro="">
      <xdr:nvCxnSpPr>
        <xdr:cNvPr id="141" name="Straight Arrow Connector 140"/>
        <xdr:cNvCxnSpPr/>
      </xdr:nvCxnSpPr>
      <xdr:spPr>
        <a:xfrm flipV="1">
          <a:off x="2484120" y="5341620"/>
          <a:ext cx="0" cy="35052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42</xdr:row>
      <xdr:rowOff>7620</xdr:rowOff>
    </xdr:from>
    <xdr:to>
      <xdr:col>13</xdr:col>
      <xdr:colOff>0</xdr:colOff>
      <xdr:row>45</xdr:row>
      <xdr:rowOff>91440</xdr:rowOff>
    </xdr:to>
    <xdr:cxnSp macro="">
      <xdr:nvCxnSpPr>
        <xdr:cNvPr id="142" name="Straight Arrow Connector 141"/>
        <xdr:cNvCxnSpPr/>
      </xdr:nvCxnSpPr>
      <xdr:spPr>
        <a:xfrm>
          <a:off x="2476500" y="2689860"/>
          <a:ext cx="0" cy="47244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xdr:colOff>
      <xdr:row>50</xdr:row>
      <xdr:rowOff>22860</xdr:rowOff>
    </xdr:from>
    <xdr:to>
      <xdr:col>21</xdr:col>
      <xdr:colOff>144780</xdr:colOff>
      <xdr:row>56</xdr:row>
      <xdr:rowOff>99060</xdr:rowOff>
    </xdr:to>
    <xdr:sp macro="" textlink="">
      <xdr:nvSpPr>
        <xdr:cNvPr id="143" name="Arc 142"/>
        <xdr:cNvSpPr/>
      </xdr:nvSpPr>
      <xdr:spPr>
        <a:xfrm rot="2743867">
          <a:off x="3276600" y="3749040"/>
          <a:ext cx="868680" cy="868680"/>
        </a:xfrm>
        <a:prstGeom prst="arc">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4</xdr:col>
      <xdr:colOff>91440</xdr:colOff>
      <xdr:row>50</xdr:row>
      <xdr:rowOff>60959</xdr:rowOff>
    </xdr:from>
    <xdr:to>
      <xdr:col>9</xdr:col>
      <xdr:colOff>7620</xdr:colOff>
      <xdr:row>57</xdr:row>
      <xdr:rowOff>7619</xdr:rowOff>
    </xdr:to>
    <xdr:sp macro="" textlink="">
      <xdr:nvSpPr>
        <xdr:cNvPr id="144" name="Arc 143"/>
        <xdr:cNvSpPr/>
      </xdr:nvSpPr>
      <xdr:spPr>
        <a:xfrm rot="13486602">
          <a:off x="853440" y="3787139"/>
          <a:ext cx="868680" cy="868680"/>
        </a:xfrm>
        <a:prstGeom prst="arc">
          <a:avLst/>
        </a:prstGeom>
        <a:ln w="1587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10</xdr:col>
      <xdr:colOff>137160</xdr:colOff>
      <xdr:row>43</xdr:row>
      <xdr:rowOff>0</xdr:rowOff>
    </xdr:from>
    <xdr:to>
      <xdr:col>15</xdr:col>
      <xdr:colOff>53340</xdr:colOff>
      <xdr:row>49</xdr:row>
      <xdr:rowOff>83820</xdr:rowOff>
    </xdr:to>
    <xdr:sp macro="" textlink="">
      <xdr:nvSpPr>
        <xdr:cNvPr id="145" name="Arc 144"/>
        <xdr:cNvSpPr/>
      </xdr:nvSpPr>
      <xdr:spPr>
        <a:xfrm rot="18938925">
          <a:off x="2042160" y="2811780"/>
          <a:ext cx="868680" cy="868680"/>
        </a:xfrm>
        <a:prstGeom prst="arc">
          <a:avLst/>
        </a:prstGeom>
        <a:ln w="1587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10</xdr:col>
      <xdr:colOff>152401</xdr:colOff>
      <xdr:row>57</xdr:row>
      <xdr:rowOff>83820</xdr:rowOff>
    </xdr:from>
    <xdr:to>
      <xdr:col>15</xdr:col>
      <xdr:colOff>68581</xdr:colOff>
      <xdr:row>64</xdr:row>
      <xdr:rowOff>38100</xdr:rowOff>
    </xdr:to>
    <xdr:sp macro="" textlink="">
      <xdr:nvSpPr>
        <xdr:cNvPr id="146" name="Arc 145"/>
        <xdr:cNvSpPr/>
      </xdr:nvSpPr>
      <xdr:spPr>
        <a:xfrm rot="8047485">
          <a:off x="2057401" y="4732020"/>
          <a:ext cx="868680" cy="868680"/>
        </a:xfrm>
        <a:prstGeom prst="arc">
          <a:avLst/>
        </a:prstGeom>
        <a:ln w="1587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13</xdr:col>
      <xdr:colOff>7620</xdr:colOff>
      <xdr:row>143</xdr:row>
      <xdr:rowOff>38100</xdr:rowOff>
    </xdr:from>
    <xdr:to>
      <xdr:col>13</xdr:col>
      <xdr:colOff>7620</xdr:colOff>
      <xdr:row>146</xdr:row>
      <xdr:rowOff>0</xdr:rowOff>
    </xdr:to>
    <xdr:cxnSp macro="">
      <xdr:nvCxnSpPr>
        <xdr:cNvPr id="147" name="Straight Arrow Connector 146"/>
        <xdr:cNvCxnSpPr/>
      </xdr:nvCxnSpPr>
      <xdr:spPr>
        <a:xfrm flipV="1">
          <a:off x="7627620" y="5341620"/>
          <a:ext cx="0" cy="35052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123</xdr:row>
      <xdr:rowOff>7620</xdr:rowOff>
    </xdr:from>
    <xdr:to>
      <xdr:col>13</xdr:col>
      <xdr:colOff>0</xdr:colOff>
      <xdr:row>126</xdr:row>
      <xdr:rowOff>91440</xdr:rowOff>
    </xdr:to>
    <xdr:cxnSp macro="">
      <xdr:nvCxnSpPr>
        <xdr:cNvPr id="148" name="Straight Arrow Connector 147"/>
        <xdr:cNvCxnSpPr/>
      </xdr:nvCxnSpPr>
      <xdr:spPr>
        <a:xfrm>
          <a:off x="7620000" y="2689860"/>
          <a:ext cx="0" cy="47244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xdr:colOff>
      <xdr:row>131</xdr:row>
      <xdr:rowOff>22860</xdr:rowOff>
    </xdr:from>
    <xdr:to>
      <xdr:col>21</xdr:col>
      <xdr:colOff>144780</xdr:colOff>
      <xdr:row>137</xdr:row>
      <xdr:rowOff>99060</xdr:rowOff>
    </xdr:to>
    <xdr:sp macro="" textlink="">
      <xdr:nvSpPr>
        <xdr:cNvPr id="149" name="Arc 148"/>
        <xdr:cNvSpPr/>
      </xdr:nvSpPr>
      <xdr:spPr>
        <a:xfrm rot="2743867">
          <a:off x="8420100" y="3749040"/>
          <a:ext cx="868680" cy="868680"/>
        </a:xfrm>
        <a:prstGeom prst="arc">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4</xdr:col>
      <xdr:colOff>91440</xdr:colOff>
      <xdr:row>131</xdr:row>
      <xdr:rowOff>60959</xdr:rowOff>
    </xdr:from>
    <xdr:to>
      <xdr:col>9</xdr:col>
      <xdr:colOff>7620</xdr:colOff>
      <xdr:row>138</xdr:row>
      <xdr:rowOff>7619</xdr:rowOff>
    </xdr:to>
    <xdr:sp macro="" textlink="">
      <xdr:nvSpPr>
        <xdr:cNvPr id="150" name="Arc 149"/>
        <xdr:cNvSpPr/>
      </xdr:nvSpPr>
      <xdr:spPr>
        <a:xfrm rot="13486602">
          <a:off x="5996940" y="3787139"/>
          <a:ext cx="868680" cy="868680"/>
        </a:xfrm>
        <a:prstGeom prst="arc">
          <a:avLst/>
        </a:prstGeom>
        <a:ln w="15875">
          <a:solidFill>
            <a:schemeClr val="tx1"/>
          </a:solidFill>
          <a:headEnd type="none"/>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10</xdr:col>
      <xdr:colOff>137160</xdr:colOff>
      <xdr:row>124</xdr:row>
      <xdr:rowOff>0</xdr:rowOff>
    </xdr:from>
    <xdr:to>
      <xdr:col>15</xdr:col>
      <xdr:colOff>53340</xdr:colOff>
      <xdr:row>130</xdr:row>
      <xdr:rowOff>83820</xdr:rowOff>
    </xdr:to>
    <xdr:sp macro="" textlink="">
      <xdr:nvSpPr>
        <xdr:cNvPr id="151" name="Arc 150"/>
        <xdr:cNvSpPr/>
      </xdr:nvSpPr>
      <xdr:spPr>
        <a:xfrm rot="18938925">
          <a:off x="7185660" y="2811780"/>
          <a:ext cx="868680" cy="868680"/>
        </a:xfrm>
        <a:prstGeom prst="arc">
          <a:avLst/>
        </a:prstGeom>
        <a:ln w="1587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10</xdr:col>
      <xdr:colOff>152401</xdr:colOff>
      <xdr:row>138</xdr:row>
      <xdr:rowOff>83820</xdr:rowOff>
    </xdr:from>
    <xdr:to>
      <xdr:col>15</xdr:col>
      <xdr:colOff>68581</xdr:colOff>
      <xdr:row>145</xdr:row>
      <xdr:rowOff>38100</xdr:rowOff>
    </xdr:to>
    <xdr:sp macro="" textlink="">
      <xdr:nvSpPr>
        <xdr:cNvPr id="152" name="Arc 151"/>
        <xdr:cNvSpPr/>
      </xdr:nvSpPr>
      <xdr:spPr>
        <a:xfrm rot="8047485">
          <a:off x="7200901" y="4732020"/>
          <a:ext cx="868680" cy="868680"/>
        </a:xfrm>
        <a:prstGeom prst="arc">
          <a:avLst/>
        </a:prstGeom>
        <a:ln w="15875">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tr-TR"/>
        </a:p>
      </xdr:txBody>
    </xdr:sp>
    <xdr:clientData/>
  </xdr:twoCellAnchor>
  <xdr:twoCellAnchor>
    <xdr:from>
      <xdr:col>8</xdr:col>
      <xdr:colOff>0</xdr:colOff>
      <xdr:row>51</xdr:row>
      <xdr:rowOff>87630</xdr:rowOff>
    </xdr:from>
    <xdr:to>
      <xdr:col>8</xdr:col>
      <xdr:colOff>0</xdr:colOff>
      <xdr:row>55</xdr:row>
      <xdr:rowOff>60960</xdr:rowOff>
    </xdr:to>
    <xdr:cxnSp macro="">
      <xdr:nvCxnSpPr>
        <xdr:cNvPr id="153" name="Straight Connector 152"/>
        <xdr:cNvCxnSpPr/>
      </xdr:nvCxnSpPr>
      <xdr:spPr>
        <a:xfrm>
          <a:off x="1524000" y="3943350"/>
          <a:ext cx="0" cy="506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144780</xdr:colOff>
      <xdr:row>51</xdr:row>
      <xdr:rowOff>102870</xdr:rowOff>
    </xdr:from>
    <xdr:to>
      <xdr:col>8</xdr:col>
      <xdr:colOff>41910</xdr:colOff>
      <xdr:row>52</xdr:row>
      <xdr:rowOff>34290</xdr:rowOff>
    </xdr:to>
    <xdr:cxnSp macro="">
      <xdr:nvCxnSpPr>
        <xdr:cNvPr id="154" name="Straight Connector 153"/>
        <xdr:cNvCxnSpPr/>
      </xdr:nvCxnSpPr>
      <xdr:spPr>
        <a:xfrm flipH="1">
          <a:off x="1478280" y="3958590"/>
          <a:ext cx="8763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144780</xdr:colOff>
      <xdr:row>54</xdr:row>
      <xdr:rowOff>99060</xdr:rowOff>
    </xdr:from>
    <xdr:to>
      <xdr:col>8</xdr:col>
      <xdr:colOff>41910</xdr:colOff>
      <xdr:row>55</xdr:row>
      <xdr:rowOff>30480</xdr:rowOff>
    </xdr:to>
    <xdr:cxnSp macro="">
      <xdr:nvCxnSpPr>
        <xdr:cNvPr id="155" name="Straight Connector 154"/>
        <xdr:cNvCxnSpPr/>
      </xdr:nvCxnSpPr>
      <xdr:spPr>
        <a:xfrm flipH="1">
          <a:off x="1478280" y="4351020"/>
          <a:ext cx="8763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50</xdr:row>
      <xdr:rowOff>64770</xdr:rowOff>
    </xdr:from>
    <xdr:to>
      <xdr:col>7</xdr:col>
      <xdr:colOff>0</xdr:colOff>
      <xdr:row>52</xdr:row>
      <xdr:rowOff>3810</xdr:rowOff>
    </xdr:to>
    <xdr:cxnSp macro="">
      <xdr:nvCxnSpPr>
        <xdr:cNvPr id="156" name="Straight Arrow Connector 155"/>
        <xdr:cNvCxnSpPr/>
      </xdr:nvCxnSpPr>
      <xdr:spPr>
        <a:xfrm>
          <a:off x="1333500" y="379095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118110</xdr:colOff>
      <xdr:row>50</xdr:row>
      <xdr:rowOff>60960</xdr:rowOff>
    </xdr:from>
    <xdr:to>
      <xdr:col>7</xdr:col>
      <xdr:colOff>118110</xdr:colOff>
      <xdr:row>52</xdr:row>
      <xdr:rowOff>0</xdr:rowOff>
    </xdr:to>
    <xdr:cxnSp macro="">
      <xdr:nvCxnSpPr>
        <xdr:cNvPr id="157" name="Straight Arrow Connector 156"/>
        <xdr:cNvCxnSpPr/>
      </xdr:nvCxnSpPr>
      <xdr:spPr>
        <a:xfrm>
          <a:off x="1451610" y="37871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xdr:colOff>
      <xdr:row>50</xdr:row>
      <xdr:rowOff>64770</xdr:rowOff>
    </xdr:from>
    <xdr:to>
      <xdr:col>8</xdr:col>
      <xdr:colOff>45720</xdr:colOff>
      <xdr:row>52</xdr:row>
      <xdr:rowOff>3810</xdr:rowOff>
    </xdr:to>
    <xdr:cxnSp macro="">
      <xdr:nvCxnSpPr>
        <xdr:cNvPr id="158" name="Straight Arrow Connector 157"/>
        <xdr:cNvCxnSpPr/>
      </xdr:nvCxnSpPr>
      <xdr:spPr>
        <a:xfrm>
          <a:off x="1569720" y="379095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163830</xdr:colOff>
      <xdr:row>50</xdr:row>
      <xdr:rowOff>60960</xdr:rowOff>
    </xdr:from>
    <xdr:to>
      <xdr:col>8</xdr:col>
      <xdr:colOff>163830</xdr:colOff>
      <xdr:row>52</xdr:row>
      <xdr:rowOff>0</xdr:rowOff>
    </xdr:to>
    <xdr:cxnSp macro="">
      <xdr:nvCxnSpPr>
        <xdr:cNvPr id="159" name="Straight Arrow Connector 158"/>
        <xdr:cNvCxnSpPr/>
      </xdr:nvCxnSpPr>
      <xdr:spPr>
        <a:xfrm>
          <a:off x="1687830" y="37871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110490</xdr:colOff>
      <xdr:row>50</xdr:row>
      <xdr:rowOff>60960</xdr:rowOff>
    </xdr:from>
    <xdr:to>
      <xdr:col>9</xdr:col>
      <xdr:colOff>110490</xdr:colOff>
      <xdr:row>52</xdr:row>
      <xdr:rowOff>0</xdr:rowOff>
    </xdr:to>
    <xdr:cxnSp macro="">
      <xdr:nvCxnSpPr>
        <xdr:cNvPr id="160" name="Straight Arrow Connector 159"/>
        <xdr:cNvCxnSpPr/>
      </xdr:nvCxnSpPr>
      <xdr:spPr>
        <a:xfrm>
          <a:off x="1824990" y="37871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xdr:colOff>
      <xdr:row>50</xdr:row>
      <xdr:rowOff>57150</xdr:rowOff>
    </xdr:from>
    <xdr:to>
      <xdr:col>10</xdr:col>
      <xdr:colOff>38100</xdr:colOff>
      <xdr:row>51</xdr:row>
      <xdr:rowOff>133350</xdr:rowOff>
    </xdr:to>
    <xdr:cxnSp macro="">
      <xdr:nvCxnSpPr>
        <xdr:cNvPr id="161" name="Straight Arrow Connector 160"/>
        <xdr:cNvCxnSpPr/>
      </xdr:nvCxnSpPr>
      <xdr:spPr>
        <a:xfrm>
          <a:off x="1943100" y="378333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156210</xdr:colOff>
      <xdr:row>50</xdr:row>
      <xdr:rowOff>60960</xdr:rowOff>
    </xdr:from>
    <xdr:to>
      <xdr:col>10</xdr:col>
      <xdr:colOff>156210</xdr:colOff>
      <xdr:row>52</xdr:row>
      <xdr:rowOff>0</xdr:rowOff>
    </xdr:to>
    <xdr:cxnSp macro="">
      <xdr:nvCxnSpPr>
        <xdr:cNvPr id="162" name="Straight Arrow Connector 161"/>
        <xdr:cNvCxnSpPr/>
      </xdr:nvCxnSpPr>
      <xdr:spPr>
        <a:xfrm>
          <a:off x="2061210" y="37871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50</xdr:row>
      <xdr:rowOff>68580</xdr:rowOff>
    </xdr:from>
    <xdr:to>
      <xdr:col>6</xdr:col>
      <xdr:colOff>76200</xdr:colOff>
      <xdr:row>52</xdr:row>
      <xdr:rowOff>7620</xdr:rowOff>
    </xdr:to>
    <xdr:cxnSp macro="">
      <xdr:nvCxnSpPr>
        <xdr:cNvPr id="163" name="Straight Arrow Connector 162"/>
        <xdr:cNvCxnSpPr/>
      </xdr:nvCxnSpPr>
      <xdr:spPr>
        <a:xfrm>
          <a:off x="1219200" y="37947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156210</xdr:colOff>
      <xdr:row>50</xdr:row>
      <xdr:rowOff>57150</xdr:rowOff>
    </xdr:from>
    <xdr:to>
      <xdr:col>15</xdr:col>
      <xdr:colOff>156210</xdr:colOff>
      <xdr:row>51</xdr:row>
      <xdr:rowOff>133350</xdr:rowOff>
    </xdr:to>
    <xdr:cxnSp macro="">
      <xdr:nvCxnSpPr>
        <xdr:cNvPr id="164" name="Straight Arrow Connector 163"/>
        <xdr:cNvCxnSpPr/>
      </xdr:nvCxnSpPr>
      <xdr:spPr>
        <a:xfrm>
          <a:off x="3013710" y="378333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83820</xdr:colOff>
      <xdr:row>50</xdr:row>
      <xdr:rowOff>53340</xdr:rowOff>
    </xdr:from>
    <xdr:to>
      <xdr:col>16</xdr:col>
      <xdr:colOff>83820</xdr:colOff>
      <xdr:row>51</xdr:row>
      <xdr:rowOff>129540</xdr:rowOff>
    </xdr:to>
    <xdr:cxnSp macro="">
      <xdr:nvCxnSpPr>
        <xdr:cNvPr id="165" name="Straight Arrow Connector 164"/>
        <xdr:cNvCxnSpPr/>
      </xdr:nvCxnSpPr>
      <xdr:spPr>
        <a:xfrm>
          <a:off x="3131820" y="377952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xdr:colOff>
      <xdr:row>50</xdr:row>
      <xdr:rowOff>57150</xdr:rowOff>
    </xdr:from>
    <xdr:to>
      <xdr:col>17</xdr:col>
      <xdr:colOff>11430</xdr:colOff>
      <xdr:row>51</xdr:row>
      <xdr:rowOff>133350</xdr:rowOff>
    </xdr:to>
    <xdr:cxnSp macro="">
      <xdr:nvCxnSpPr>
        <xdr:cNvPr id="166" name="Straight Arrow Connector 165"/>
        <xdr:cNvCxnSpPr/>
      </xdr:nvCxnSpPr>
      <xdr:spPr>
        <a:xfrm>
          <a:off x="3249930" y="378333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129540</xdr:colOff>
      <xdr:row>50</xdr:row>
      <xdr:rowOff>53340</xdr:rowOff>
    </xdr:from>
    <xdr:to>
      <xdr:col>17</xdr:col>
      <xdr:colOff>129540</xdr:colOff>
      <xdr:row>51</xdr:row>
      <xdr:rowOff>129540</xdr:rowOff>
    </xdr:to>
    <xdr:cxnSp macro="">
      <xdr:nvCxnSpPr>
        <xdr:cNvPr id="167" name="Straight Arrow Connector 166"/>
        <xdr:cNvCxnSpPr/>
      </xdr:nvCxnSpPr>
      <xdr:spPr>
        <a:xfrm>
          <a:off x="3368040" y="377952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50</xdr:row>
      <xdr:rowOff>53340</xdr:rowOff>
    </xdr:from>
    <xdr:to>
      <xdr:col>18</xdr:col>
      <xdr:colOff>76200</xdr:colOff>
      <xdr:row>51</xdr:row>
      <xdr:rowOff>129540</xdr:rowOff>
    </xdr:to>
    <xdr:cxnSp macro="">
      <xdr:nvCxnSpPr>
        <xdr:cNvPr id="168" name="Straight Arrow Connector 167"/>
        <xdr:cNvCxnSpPr/>
      </xdr:nvCxnSpPr>
      <xdr:spPr>
        <a:xfrm>
          <a:off x="3505200" y="377952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3810</xdr:colOff>
      <xdr:row>50</xdr:row>
      <xdr:rowOff>49530</xdr:rowOff>
    </xdr:from>
    <xdr:to>
      <xdr:col>19</xdr:col>
      <xdr:colOff>3810</xdr:colOff>
      <xdr:row>51</xdr:row>
      <xdr:rowOff>125730</xdr:rowOff>
    </xdr:to>
    <xdr:cxnSp macro="">
      <xdr:nvCxnSpPr>
        <xdr:cNvPr id="169" name="Straight Arrow Connector 168"/>
        <xdr:cNvCxnSpPr/>
      </xdr:nvCxnSpPr>
      <xdr:spPr>
        <a:xfrm>
          <a:off x="3623310" y="377571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121920</xdr:colOff>
      <xdr:row>50</xdr:row>
      <xdr:rowOff>53340</xdr:rowOff>
    </xdr:from>
    <xdr:to>
      <xdr:col>19</xdr:col>
      <xdr:colOff>121920</xdr:colOff>
      <xdr:row>51</xdr:row>
      <xdr:rowOff>129540</xdr:rowOff>
    </xdr:to>
    <xdr:cxnSp macro="">
      <xdr:nvCxnSpPr>
        <xdr:cNvPr id="170" name="Straight Arrow Connector 169"/>
        <xdr:cNvCxnSpPr/>
      </xdr:nvCxnSpPr>
      <xdr:spPr>
        <a:xfrm>
          <a:off x="3741420" y="377952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41910</xdr:colOff>
      <xdr:row>50</xdr:row>
      <xdr:rowOff>60960</xdr:rowOff>
    </xdr:from>
    <xdr:to>
      <xdr:col>15</xdr:col>
      <xdr:colOff>41910</xdr:colOff>
      <xdr:row>52</xdr:row>
      <xdr:rowOff>0</xdr:rowOff>
    </xdr:to>
    <xdr:cxnSp macro="">
      <xdr:nvCxnSpPr>
        <xdr:cNvPr id="171" name="Straight Arrow Connector 170"/>
        <xdr:cNvCxnSpPr/>
      </xdr:nvCxnSpPr>
      <xdr:spPr>
        <a:xfrm>
          <a:off x="2899410" y="37871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144780</xdr:colOff>
      <xdr:row>132</xdr:row>
      <xdr:rowOff>102870</xdr:rowOff>
    </xdr:from>
    <xdr:to>
      <xdr:col>8</xdr:col>
      <xdr:colOff>41910</xdr:colOff>
      <xdr:row>133</xdr:row>
      <xdr:rowOff>34290</xdr:rowOff>
    </xdr:to>
    <xdr:cxnSp macro="">
      <xdr:nvCxnSpPr>
        <xdr:cNvPr id="172" name="Straight Connector 171"/>
        <xdr:cNvCxnSpPr/>
      </xdr:nvCxnSpPr>
      <xdr:spPr>
        <a:xfrm flipH="1">
          <a:off x="6621780" y="3958590"/>
          <a:ext cx="8763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131</xdr:row>
      <xdr:rowOff>64770</xdr:rowOff>
    </xdr:from>
    <xdr:to>
      <xdr:col>7</xdr:col>
      <xdr:colOff>0</xdr:colOff>
      <xdr:row>133</xdr:row>
      <xdr:rowOff>3810</xdr:rowOff>
    </xdr:to>
    <xdr:cxnSp macro="">
      <xdr:nvCxnSpPr>
        <xdr:cNvPr id="173" name="Straight Arrow Connector 172"/>
        <xdr:cNvCxnSpPr/>
      </xdr:nvCxnSpPr>
      <xdr:spPr>
        <a:xfrm>
          <a:off x="6477000" y="379095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118110</xdr:colOff>
      <xdr:row>131</xdr:row>
      <xdr:rowOff>60960</xdr:rowOff>
    </xdr:from>
    <xdr:to>
      <xdr:col>7</xdr:col>
      <xdr:colOff>118110</xdr:colOff>
      <xdr:row>133</xdr:row>
      <xdr:rowOff>0</xdr:rowOff>
    </xdr:to>
    <xdr:cxnSp macro="">
      <xdr:nvCxnSpPr>
        <xdr:cNvPr id="174" name="Straight Arrow Connector 173"/>
        <xdr:cNvCxnSpPr/>
      </xdr:nvCxnSpPr>
      <xdr:spPr>
        <a:xfrm>
          <a:off x="6595110" y="37871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xdr:colOff>
      <xdr:row>131</xdr:row>
      <xdr:rowOff>64770</xdr:rowOff>
    </xdr:from>
    <xdr:to>
      <xdr:col>8</xdr:col>
      <xdr:colOff>45720</xdr:colOff>
      <xdr:row>133</xdr:row>
      <xdr:rowOff>3810</xdr:rowOff>
    </xdr:to>
    <xdr:cxnSp macro="">
      <xdr:nvCxnSpPr>
        <xdr:cNvPr id="175" name="Straight Arrow Connector 174"/>
        <xdr:cNvCxnSpPr/>
      </xdr:nvCxnSpPr>
      <xdr:spPr>
        <a:xfrm>
          <a:off x="6713220" y="379095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163830</xdr:colOff>
      <xdr:row>131</xdr:row>
      <xdr:rowOff>60960</xdr:rowOff>
    </xdr:from>
    <xdr:to>
      <xdr:col>8</xdr:col>
      <xdr:colOff>163830</xdr:colOff>
      <xdr:row>133</xdr:row>
      <xdr:rowOff>0</xdr:rowOff>
    </xdr:to>
    <xdr:cxnSp macro="">
      <xdr:nvCxnSpPr>
        <xdr:cNvPr id="176" name="Straight Arrow Connector 175"/>
        <xdr:cNvCxnSpPr/>
      </xdr:nvCxnSpPr>
      <xdr:spPr>
        <a:xfrm>
          <a:off x="6831330" y="37871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110490</xdr:colOff>
      <xdr:row>131</xdr:row>
      <xdr:rowOff>60960</xdr:rowOff>
    </xdr:from>
    <xdr:to>
      <xdr:col>9</xdr:col>
      <xdr:colOff>110490</xdr:colOff>
      <xdr:row>133</xdr:row>
      <xdr:rowOff>0</xdr:rowOff>
    </xdr:to>
    <xdr:cxnSp macro="">
      <xdr:nvCxnSpPr>
        <xdr:cNvPr id="177" name="Straight Arrow Connector 176"/>
        <xdr:cNvCxnSpPr/>
      </xdr:nvCxnSpPr>
      <xdr:spPr>
        <a:xfrm>
          <a:off x="6968490" y="37871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xdr:colOff>
      <xdr:row>131</xdr:row>
      <xdr:rowOff>57150</xdr:rowOff>
    </xdr:from>
    <xdr:to>
      <xdr:col>10</xdr:col>
      <xdr:colOff>38100</xdr:colOff>
      <xdr:row>132</xdr:row>
      <xdr:rowOff>133350</xdr:rowOff>
    </xdr:to>
    <xdr:cxnSp macro="">
      <xdr:nvCxnSpPr>
        <xdr:cNvPr id="178" name="Straight Arrow Connector 177"/>
        <xdr:cNvCxnSpPr/>
      </xdr:nvCxnSpPr>
      <xdr:spPr>
        <a:xfrm>
          <a:off x="7086600" y="378333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156210</xdr:colOff>
      <xdr:row>131</xdr:row>
      <xdr:rowOff>60960</xdr:rowOff>
    </xdr:from>
    <xdr:to>
      <xdr:col>10</xdr:col>
      <xdr:colOff>156210</xdr:colOff>
      <xdr:row>133</xdr:row>
      <xdr:rowOff>0</xdr:rowOff>
    </xdr:to>
    <xdr:cxnSp macro="">
      <xdr:nvCxnSpPr>
        <xdr:cNvPr id="179" name="Straight Arrow Connector 178"/>
        <xdr:cNvCxnSpPr/>
      </xdr:nvCxnSpPr>
      <xdr:spPr>
        <a:xfrm>
          <a:off x="7204710" y="37871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131</xdr:row>
      <xdr:rowOff>68580</xdr:rowOff>
    </xdr:from>
    <xdr:to>
      <xdr:col>6</xdr:col>
      <xdr:colOff>76200</xdr:colOff>
      <xdr:row>133</xdr:row>
      <xdr:rowOff>7620</xdr:rowOff>
    </xdr:to>
    <xdr:cxnSp macro="">
      <xdr:nvCxnSpPr>
        <xdr:cNvPr id="180" name="Straight Arrow Connector 179"/>
        <xdr:cNvCxnSpPr/>
      </xdr:nvCxnSpPr>
      <xdr:spPr>
        <a:xfrm>
          <a:off x="6362700" y="379476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156210</xdr:colOff>
      <xdr:row>131</xdr:row>
      <xdr:rowOff>57150</xdr:rowOff>
    </xdr:from>
    <xdr:to>
      <xdr:col>15</xdr:col>
      <xdr:colOff>156210</xdr:colOff>
      <xdr:row>132</xdr:row>
      <xdr:rowOff>133350</xdr:rowOff>
    </xdr:to>
    <xdr:cxnSp macro="">
      <xdr:nvCxnSpPr>
        <xdr:cNvPr id="181" name="Straight Arrow Connector 180"/>
        <xdr:cNvCxnSpPr/>
      </xdr:nvCxnSpPr>
      <xdr:spPr>
        <a:xfrm>
          <a:off x="8157210" y="378333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83820</xdr:colOff>
      <xdr:row>131</xdr:row>
      <xdr:rowOff>53340</xdr:rowOff>
    </xdr:from>
    <xdr:to>
      <xdr:col>16</xdr:col>
      <xdr:colOff>83820</xdr:colOff>
      <xdr:row>132</xdr:row>
      <xdr:rowOff>129540</xdr:rowOff>
    </xdr:to>
    <xdr:cxnSp macro="">
      <xdr:nvCxnSpPr>
        <xdr:cNvPr id="182" name="Straight Arrow Connector 181"/>
        <xdr:cNvCxnSpPr/>
      </xdr:nvCxnSpPr>
      <xdr:spPr>
        <a:xfrm>
          <a:off x="8275320" y="377952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xdr:colOff>
      <xdr:row>131</xdr:row>
      <xdr:rowOff>57150</xdr:rowOff>
    </xdr:from>
    <xdr:to>
      <xdr:col>17</xdr:col>
      <xdr:colOff>11430</xdr:colOff>
      <xdr:row>132</xdr:row>
      <xdr:rowOff>133350</xdr:rowOff>
    </xdr:to>
    <xdr:cxnSp macro="">
      <xdr:nvCxnSpPr>
        <xdr:cNvPr id="183" name="Straight Arrow Connector 182"/>
        <xdr:cNvCxnSpPr/>
      </xdr:nvCxnSpPr>
      <xdr:spPr>
        <a:xfrm>
          <a:off x="8393430" y="378333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129540</xdr:colOff>
      <xdr:row>131</xdr:row>
      <xdr:rowOff>53340</xdr:rowOff>
    </xdr:from>
    <xdr:to>
      <xdr:col>17</xdr:col>
      <xdr:colOff>129540</xdr:colOff>
      <xdr:row>132</xdr:row>
      <xdr:rowOff>129540</xdr:rowOff>
    </xdr:to>
    <xdr:cxnSp macro="">
      <xdr:nvCxnSpPr>
        <xdr:cNvPr id="184" name="Straight Arrow Connector 183"/>
        <xdr:cNvCxnSpPr/>
      </xdr:nvCxnSpPr>
      <xdr:spPr>
        <a:xfrm>
          <a:off x="8511540" y="377952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131</xdr:row>
      <xdr:rowOff>53340</xdr:rowOff>
    </xdr:from>
    <xdr:to>
      <xdr:col>18</xdr:col>
      <xdr:colOff>76200</xdr:colOff>
      <xdr:row>132</xdr:row>
      <xdr:rowOff>129540</xdr:rowOff>
    </xdr:to>
    <xdr:cxnSp macro="">
      <xdr:nvCxnSpPr>
        <xdr:cNvPr id="185" name="Straight Arrow Connector 184"/>
        <xdr:cNvCxnSpPr/>
      </xdr:nvCxnSpPr>
      <xdr:spPr>
        <a:xfrm>
          <a:off x="8648700" y="377952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3810</xdr:colOff>
      <xdr:row>131</xdr:row>
      <xdr:rowOff>49530</xdr:rowOff>
    </xdr:from>
    <xdr:to>
      <xdr:col>19</xdr:col>
      <xdr:colOff>3810</xdr:colOff>
      <xdr:row>132</xdr:row>
      <xdr:rowOff>125730</xdr:rowOff>
    </xdr:to>
    <xdr:cxnSp macro="">
      <xdr:nvCxnSpPr>
        <xdr:cNvPr id="186" name="Straight Arrow Connector 185"/>
        <xdr:cNvCxnSpPr/>
      </xdr:nvCxnSpPr>
      <xdr:spPr>
        <a:xfrm>
          <a:off x="8766810" y="377571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121920</xdr:colOff>
      <xdr:row>131</xdr:row>
      <xdr:rowOff>53340</xdr:rowOff>
    </xdr:from>
    <xdr:to>
      <xdr:col>19</xdr:col>
      <xdr:colOff>121920</xdr:colOff>
      <xdr:row>132</xdr:row>
      <xdr:rowOff>129540</xdr:rowOff>
    </xdr:to>
    <xdr:cxnSp macro="">
      <xdr:nvCxnSpPr>
        <xdr:cNvPr id="187" name="Straight Arrow Connector 186"/>
        <xdr:cNvCxnSpPr/>
      </xdr:nvCxnSpPr>
      <xdr:spPr>
        <a:xfrm>
          <a:off x="8884920" y="377952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41910</xdr:colOff>
      <xdr:row>131</xdr:row>
      <xdr:rowOff>60960</xdr:rowOff>
    </xdr:from>
    <xdr:to>
      <xdr:col>15</xdr:col>
      <xdr:colOff>41910</xdr:colOff>
      <xdr:row>133</xdr:row>
      <xdr:rowOff>0</xdr:rowOff>
    </xdr:to>
    <xdr:cxnSp macro="">
      <xdr:nvCxnSpPr>
        <xdr:cNvPr id="188" name="Straight Arrow Connector 187"/>
        <xdr:cNvCxnSpPr/>
      </xdr:nvCxnSpPr>
      <xdr:spPr>
        <a:xfrm>
          <a:off x="8042910" y="3787140"/>
          <a:ext cx="0" cy="205740"/>
        </a:xfrm>
        <a:prstGeom prst="straightConnector1">
          <a:avLst/>
        </a:prstGeom>
        <a:ln w="9525">
          <a:solidFill>
            <a:schemeClr val="accent6">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186690</xdr:colOff>
      <xdr:row>132</xdr:row>
      <xdr:rowOff>91440</xdr:rowOff>
    </xdr:from>
    <xdr:to>
      <xdr:col>7</xdr:col>
      <xdr:colOff>186690</xdr:colOff>
      <xdr:row>136</xdr:row>
      <xdr:rowOff>64770</xdr:rowOff>
    </xdr:to>
    <xdr:cxnSp macro="">
      <xdr:nvCxnSpPr>
        <xdr:cNvPr id="189" name="Straight Connector 188"/>
        <xdr:cNvCxnSpPr/>
      </xdr:nvCxnSpPr>
      <xdr:spPr>
        <a:xfrm>
          <a:off x="6663690" y="3947160"/>
          <a:ext cx="0" cy="506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140970</xdr:colOff>
      <xdr:row>135</xdr:row>
      <xdr:rowOff>102870</xdr:rowOff>
    </xdr:from>
    <xdr:to>
      <xdr:col>8</xdr:col>
      <xdr:colOff>38100</xdr:colOff>
      <xdr:row>136</xdr:row>
      <xdr:rowOff>34290</xdr:rowOff>
    </xdr:to>
    <xdr:cxnSp macro="">
      <xdr:nvCxnSpPr>
        <xdr:cNvPr id="190" name="Straight Connector 189"/>
        <xdr:cNvCxnSpPr/>
      </xdr:nvCxnSpPr>
      <xdr:spPr>
        <a:xfrm flipH="1">
          <a:off x="6617970" y="4354830"/>
          <a:ext cx="8763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92</xdr:row>
      <xdr:rowOff>91440</xdr:rowOff>
    </xdr:from>
    <xdr:to>
      <xdr:col>32</xdr:col>
      <xdr:colOff>182880</xdr:colOff>
      <xdr:row>92</xdr:row>
      <xdr:rowOff>91440</xdr:rowOff>
    </xdr:to>
    <xdr:cxnSp macro="">
      <xdr:nvCxnSpPr>
        <xdr:cNvPr id="27" name="Straight Connector 26"/>
        <xdr:cNvCxnSpPr/>
      </xdr:nvCxnSpPr>
      <xdr:spPr>
        <a:xfrm>
          <a:off x="5715000" y="12969240"/>
          <a:ext cx="563880" cy="0"/>
        </a:xfrm>
        <a:prstGeom prst="line">
          <a:avLst/>
        </a:prstGeom>
        <a:ln w="190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80010</xdr:colOff>
      <xdr:row>92</xdr:row>
      <xdr:rowOff>110490</xdr:rowOff>
    </xdr:from>
    <xdr:to>
      <xdr:col>30</xdr:col>
      <xdr:colOff>125730</xdr:colOff>
      <xdr:row>92</xdr:row>
      <xdr:rowOff>156210</xdr:rowOff>
    </xdr:to>
    <xdr:sp macro="" textlink="">
      <xdr:nvSpPr>
        <xdr:cNvPr id="29" name="Oval 28"/>
        <xdr:cNvSpPr/>
      </xdr:nvSpPr>
      <xdr:spPr>
        <a:xfrm>
          <a:off x="5795010" y="12988290"/>
          <a:ext cx="45720" cy="45720"/>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31</xdr:col>
      <xdr:colOff>91440</xdr:colOff>
      <xdr:row>92</xdr:row>
      <xdr:rowOff>110490</xdr:rowOff>
    </xdr:from>
    <xdr:to>
      <xdr:col>31</xdr:col>
      <xdr:colOff>137160</xdr:colOff>
      <xdr:row>92</xdr:row>
      <xdr:rowOff>156210</xdr:rowOff>
    </xdr:to>
    <xdr:sp macro="" textlink="">
      <xdr:nvSpPr>
        <xdr:cNvPr id="191" name="Oval 190"/>
        <xdr:cNvSpPr/>
      </xdr:nvSpPr>
      <xdr:spPr>
        <a:xfrm>
          <a:off x="5996940" y="12988290"/>
          <a:ext cx="45720" cy="45720"/>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32</xdr:col>
      <xdr:colOff>76200</xdr:colOff>
      <xdr:row>92</xdr:row>
      <xdr:rowOff>110490</xdr:rowOff>
    </xdr:from>
    <xdr:to>
      <xdr:col>32</xdr:col>
      <xdr:colOff>121920</xdr:colOff>
      <xdr:row>92</xdr:row>
      <xdr:rowOff>156210</xdr:rowOff>
    </xdr:to>
    <xdr:sp macro="" textlink="">
      <xdr:nvSpPr>
        <xdr:cNvPr id="192" name="Oval 191"/>
        <xdr:cNvSpPr/>
      </xdr:nvSpPr>
      <xdr:spPr>
        <a:xfrm>
          <a:off x="6172200" y="12988290"/>
          <a:ext cx="45720" cy="45720"/>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28</xdr:col>
      <xdr:colOff>121920</xdr:colOff>
      <xdr:row>92</xdr:row>
      <xdr:rowOff>0</xdr:rowOff>
    </xdr:from>
    <xdr:to>
      <xdr:col>29</xdr:col>
      <xdr:colOff>140970</xdr:colOff>
      <xdr:row>92</xdr:row>
      <xdr:rowOff>0</xdr:rowOff>
    </xdr:to>
    <xdr:cxnSp macro="">
      <xdr:nvCxnSpPr>
        <xdr:cNvPr id="33" name="Straight Connector 32"/>
        <xdr:cNvCxnSpPr/>
      </xdr:nvCxnSpPr>
      <xdr:spPr>
        <a:xfrm flipH="1">
          <a:off x="5455920" y="12877800"/>
          <a:ext cx="2095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182880</xdr:colOff>
      <xdr:row>91</xdr:row>
      <xdr:rowOff>80010</xdr:rowOff>
    </xdr:from>
    <xdr:to>
      <xdr:col>28</xdr:col>
      <xdr:colOff>182880</xdr:colOff>
      <xdr:row>95</xdr:row>
      <xdr:rowOff>49530</xdr:rowOff>
    </xdr:to>
    <xdr:cxnSp macro="">
      <xdr:nvCxnSpPr>
        <xdr:cNvPr id="35" name="Straight Connector 34"/>
        <xdr:cNvCxnSpPr/>
      </xdr:nvCxnSpPr>
      <xdr:spPr>
        <a:xfrm>
          <a:off x="5516880" y="12820650"/>
          <a:ext cx="0" cy="5334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133350</xdr:colOff>
      <xdr:row>94</xdr:row>
      <xdr:rowOff>133350</xdr:rowOff>
    </xdr:from>
    <xdr:to>
      <xdr:col>29</xdr:col>
      <xdr:colOff>125730</xdr:colOff>
      <xdr:row>94</xdr:row>
      <xdr:rowOff>133350</xdr:rowOff>
    </xdr:to>
    <xdr:cxnSp macro="">
      <xdr:nvCxnSpPr>
        <xdr:cNvPr id="40" name="Straight Connector 39"/>
        <xdr:cNvCxnSpPr/>
      </xdr:nvCxnSpPr>
      <xdr:spPr>
        <a:xfrm flipH="1">
          <a:off x="5467350" y="13300710"/>
          <a:ext cx="18288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152400</xdr:colOff>
      <xdr:row>91</xdr:row>
      <xdr:rowOff>102870</xdr:rowOff>
    </xdr:from>
    <xdr:to>
      <xdr:col>29</xdr:col>
      <xdr:colOff>30480</xdr:colOff>
      <xdr:row>92</xdr:row>
      <xdr:rowOff>26670</xdr:rowOff>
    </xdr:to>
    <xdr:cxnSp macro="">
      <xdr:nvCxnSpPr>
        <xdr:cNvPr id="44" name="Straight Connector 43"/>
        <xdr:cNvCxnSpPr/>
      </xdr:nvCxnSpPr>
      <xdr:spPr>
        <a:xfrm flipH="1">
          <a:off x="5486400" y="12843510"/>
          <a:ext cx="68580" cy="609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156210</xdr:colOff>
      <xdr:row>94</xdr:row>
      <xdr:rowOff>99060</xdr:rowOff>
    </xdr:from>
    <xdr:to>
      <xdr:col>29</xdr:col>
      <xdr:colOff>30480</xdr:colOff>
      <xdr:row>95</xdr:row>
      <xdr:rowOff>30480</xdr:rowOff>
    </xdr:to>
    <xdr:cxnSp macro="">
      <xdr:nvCxnSpPr>
        <xdr:cNvPr id="48" name="Straight Connector 47"/>
        <xdr:cNvCxnSpPr/>
      </xdr:nvCxnSpPr>
      <xdr:spPr>
        <a:xfrm flipH="1">
          <a:off x="5490210" y="13266420"/>
          <a:ext cx="6477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45720</xdr:colOff>
      <xdr:row>92</xdr:row>
      <xdr:rowOff>110490</xdr:rowOff>
    </xdr:from>
    <xdr:to>
      <xdr:col>35</xdr:col>
      <xdr:colOff>64770</xdr:colOff>
      <xdr:row>92</xdr:row>
      <xdr:rowOff>110490</xdr:rowOff>
    </xdr:to>
    <xdr:cxnSp macro="">
      <xdr:nvCxnSpPr>
        <xdr:cNvPr id="194" name="Straight Connector 193"/>
        <xdr:cNvCxnSpPr/>
      </xdr:nvCxnSpPr>
      <xdr:spPr>
        <a:xfrm flipH="1">
          <a:off x="6332220" y="13003530"/>
          <a:ext cx="4000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76200</xdr:colOff>
      <xdr:row>95</xdr:row>
      <xdr:rowOff>0</xdr:rowOff>
    </xdr:from>
    <xdr:to>
      <xdr:col>35</xdr:col>
      <xdr:colOff>64770</xdr:colOff>
      <xdr:row>95</xdr:row>
      <xdr:rowOff>0</xdr:rowOff>
    </xdr:to>
    <xdr:cxnSp macro="">
      <xdr:nvCxnSpPr>
        <xdr:cNvPr id="195" name="Straight Connector 194"/>
        <xdr:cNvCxnSpPr/>
      </xdr:nvCxnSpPr>
      <xdr:spPr>
        <a:xfrm flipH="1">
          <a:off x="6362700" y="13304520"/>
          <a:ext cx="36957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3810</xdr:colOff>
      <xdr:row>91</xdr:row>
      <xdr:rowOff>76200</xdr:rowOff>
    </xdr:from>
    <xdr:to>
      <xdr:col>35</xdr:col>
      <xdr:colOff>3810</xdr:colOff>
      <xdr:row>95</xdr:row>
      <xdr:rowOff>45720</xdr:rowOff>
    </xdr:to>
    <xdr:cxnSp macro="">
      <xdr:nvCxnSpPr>
        <xdr:cNvPr id="55" name="Straight Connector 54"/>
        <xdr:cNvCxnSpPr/>
      </xdr:nvCxnSpPr>
      <xdr:spPr>
        <a:xfrm>
          <a:off x="6671310" y="12816840"/>
          <a:ext cx="0" cy="5334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160020</xdr:colOff>
      <xdr:row>94</xdr:row>
      <xdr:rowOff>102870</xdr:rowOff>
    </xdr:from>
    <xdr:to>
      <xdr:col>35</xdr:col>
      <xdr:colOff>34290</xdr:colOff>
      <xdr:row>95</xdr:row>
      <xdr:rowOff>34290</xdr:rowOff>
    </xdr:to>
    <xdr:cxnSp macro="">
      <xdr:nvCxnSpPr>
        <xdr:cNvPr id="58" name="Straight Connector 57"/>
        <xdr:cNvCxnSpPr/>
      </xdr:nvCxnSpPr>
      <xdr:spPr>
        <a:xfrm flipH="1">
          <a:off x="6637020" y="13270230"/>
          <a:ext cx="6477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160020</xdr:colOff>
      <xdr:row>92</xdr:row>
      <xdr:rowOff>76200</xdr:rowOff>
    </xdr:from>
    <xdr:to>
      <xdr:col>35</xdr:col>
      <xdr:colOff>41910</xdr:colOff>
      <xdr:row>92</xdr:row>
      <xdr:rowOff>140970</xdr:rowOff>
    </xdr:to>
    <xdr:cxnSp macro="">
      <xdr:nvCxnSpPr>
        <xdr:cNvPr id="64" name="Straight Connector 63"/>
        <xdr:cNvCxnSpPr/>
      </xdr:nvCxnSpPr>
      <xdr:spPr>
        <a:xfrm flipH="1">
          <a:off x="6637020" y="12969240"/>
          <a:ext cx="72390" cy="647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45720</xdr:colOff>
      <xdr:row>92</xdr:row>
      <xdr:rowOff>3810</xdr:rowOff>
    </xdr:from>
    <xdr:to>
      <xdr:col>35</xdr:col>
      <xdr:colOff>64770</xdr:colOff>
      <xdr:row>92</xdr:row>
      <xdr:rowOff>3810</xdr:rowOff>
    </xdr:to>
    <xdr:cxnSp macro="">
      <xdr:nvCxnSpPr>
        <xdr:cNvPr id="196" name="Straight Connector 195"/>
        <xdr:cNvCxnSpPr/>
      </xdr:nvCxnSpPr>
      <xdr:spPr>
        <a:xfrm flipH="1">
          <a:off x="6332220" y="12881610"/>
          <a:ext cx="4000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160020</xdr:colOff>
      <xdr:row>91</xdr:row>
      <xdr:rowOff>106680</xdr:rowOff>
    </xdr:from>
    <xdr:to>
      <xdr:col>35</xdr:col>
      <xdr:colOff>41910</xdr:colOff>
      <xdr:row>92</xdr:row>
      <xdr:rowOff>34290</xdr:rowOff>
    </xdr:to>
    <xdr:cxnSp macro="">
      <xdr:nvCxnSpPr>
        <xdr:cNvPr id="197" name="Straight Connector 196"/>
        <xdr:cNvCxnSpPr/>
      </xdr:nvCxnSpPr>
      <xdr:spPr>
        <a:xfrm flipH="1">
          <a:off x="6637020" y="12847320"/>
          <a:ext cx="72390" cy="647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11</xdr:row>
      <xdr:rowOff>91440</xdr:rowOff>
    </xdr:from>
    <xdr:to>
      <xdr:col>32</xdr:col>
      <xdr:colOff>182880</xdr:colOff>
      <xdr:row>11</xdr:row>
      <xdr:rowOff>91440</xdr:rowOff>
    </xdr:to>
    <xdr:cxnSp macro="">
      <xdr:nvCxnSpPr>
        <xdr:cNvPr id="198" name="Straight Connector 197"/>
        <xdr:cNvCxnSpPr/>
      </xdr:nvCxnSpPr>
      <xdr:spPr>
        <a:xfrm>
          <a:off x="5715000" y="12969240"/>
          <a:ext cx="563880" cy="0"/>
        </a:xfrm>
        <a:prstGeom prst="line">
          <a:avLst/>
        </a:prstGeom>
        <a:ln w="190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80010</xdr:colOff>
      <xdr:row>11</xdr:row>
      <xdr:rowOff>110490</xdr:rowOff>
    </xdr:from>
    <xdr:to>
      <xdr:col>30</xdr:col>
      <xdr:colOff>125730</xdr:colOff>
      <xdr:row>11</xdr:row>
      <xdr:rowOff>156210</xdr:rowOff>
    </xdr:to>
    <xdr:sp macro="" textlink="">
      <xdr:nvSpPr>
        <xdr:cNvPr id="199" name="Oval 198"/>
        <xdr:cNvSpPr/>
      </xdr:nvSpPr>
      <xdr:spPr>
        <a:xfrm>
          <a:off x="5795010" y="12988290"/>
          <a:ext cx="45720" cy="45720"/>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31</xdr:col>
      <xdr:colOff>91440</xdr:colOff>
      <xdr:row>11</xdr:row>
      <xdr:rowOff>110490</xdr:rowOff>
    </xdr:from>
    <xdr:to>
      <xdr:col>31</xdr:col>
      <xdr:colOff>137160</xdr:colOff>
      <xdr:row>11</xdr:row>
      <xdr:rowOff>156210</xdr:rowOff>
    </xdr:to>
    <xdr:sp macro="" textlink="">
      <xdr:nvSpPr>
        <xdr:cNvPr id="200" name="Oval 199"/>
        <xdr:cNvSpPr/>
      </xdr:nvSpPr>
      <xdr:spPr>
        <a:xfrm>
          <a:off x="5996940" y="12988290"/>
          <a:ext cx="45720" cy="45720"/>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32</xdr:col>
      <xdr:colOff>76200</xdr:colOff>
      <xdr:row>11</xdr:row>
      <xdr:rowOff>110490</xdr:rowOff>
    </xdr:from>
    <xdr:to>
      <xdr:col>32</xdr:col>
      <xdr:colOff>121920</xdr:colOff>
      <xdr:row>11</xdr:row>
      <xdr:rowOff>156210</xdr:rowOff>
    </xdr:to>
    <xdr:sp macro="" textlink="">
      <xdr:nvSpPr>
        <xdr:cNvPr id="201" name="Oval 200"/>
        <xdr:cNvSpPr/>
      </xdr:nvSpPr>
      <xdr:spPr>
        <a:xfrm>
          <a:off x="6172200" y="12988290"/>
          <a:ext cx="45720" cy="45720"/>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28</xdr:col>
      <xdr:colOff>121920</xdr:colOff>
      <xdr:row>11</xdr:row>
      <xdr:rowOff>0</xdr:rowOff>
    </xdr:from>
    <xdr:to>
      <xdr:col>29</xdr:col>
      <xdr:colOff>140970</xdr:colOff>
      <xdr:row>11</xdr:row>
      <xdr:rowOff>0</xdr:rowOff>
    </xdr:to>
    <xdr:cxnSp macro="">
      <xdr:nvCxnSpPr>
        <xdr:cNvPr id="202" name="Straight Connector 201"/>
        <xdr:cNvCxnSpPr/>
      </xdr:nvCxnSpPr>
      <xdr:spPr>
        <a:xfrm flipH="1">
          <a:off x="5455920" y="12877800"/>
          <a:ext cx="2095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182880</xdr:colOff>
      <xdr:row>10</xdr:row>
      <xdr:rowOff>80010</xdr:rowOff>
    </xdr:from>
    <xdr:to>
      <xdr:col>28</xdr:col>
      <xdr:colOff>182880</xdr:colOff>
      <xdr:row>14</xdr:row>
      <xdr:rowOff>49530</xdr:rowOff>
    </xdr:to>
    <xdr:cxnSp macro="">
      <xdr:nvCxnSpPr>
        <xdr:cNvPr id="203" name="Straight Connector 202"/>
        <xdr:cNvCxnSpPr/>
      </xdr:nvCxnSpPr>
      <xdr:spPr>
        <a:xfrm>
          <a:off x="5516880" y="12820650"/>
          <a:ext cx="0" cy="5334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133350</xdr:colOff>
      <xdr:row>13</xdr:row>
      <xdr:rowOff>133350</xdr:rowOff>
    </xdr:from>
    <xdr:to>
      <xdr:col>29</xdr:col>
      <xdr:colOff>125730</xdr:colOff>
      <xdr:row>13</xdr:row>
      <xdr:rowOff>133350</xdr:rowOff>
    </xdr:to>
    <xdr:cxnSp macro="">
      <xdr:nvCxnSpPr>
        <xdr:cNvPr id="204" name="Straight Connector 203"/>
        <xdr:cNvCxnSpPr/>
      </xdr:nvCxnSpPr>
      <xdr:spPr>
        <a:xfrm flipH="1">
          <a:off x="5467350" y="13300710"/>
          <a:ext cx="18288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152400</xdr:colOff>
      <xdr:row>10</xdr:row>
      <xdr:rowOff>102870</xdr:rowOff>
    </xdr:from>
    <xdr:to>
      <xdr:col>29</xdr:col>
      <xdr:colOff>30480</xdr:colOff>
      <xdr:row>11</xdr:row>
      <xdr:rowOff>26670</xdr:rowOff>
    </xdr:to>
    <xdr:cxnSp macro="">
      <xdr:nvCxnSpPr>
        <xdr:cNvPr id="205" name="Straight Connector 204"/>
        <xdr:cNvCxnSpPr/>
      </xdr:nvCxnSpPr>
      <xdr:spPr>
        <a:xfrm flipH="1">
          <a:off x="5486400" y="12843510"/>
          <a:ext cx="68580" cy="609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156210</xdr:colOff>
      <xdr:row>13</xdr:row>
      <xdr:rowOff>99060</xdr:rowOff>
    </xdr:from>
    <xdr:to>
      <xdr:col>29</xdr:col>
      <xdr:colOff>30480</xdr:colOff>
      <xdr:row>14</xdr:row>
      <xdr:rowOff>30480</xdr:rowOff>
    </xdr:to>
    <xdr:cxnSp macro="">
      <xdr:nvCxnSpPr>
        <xdr:cNvPr id="206" name="Straight Connector 205"/>
        <xdr:cNvCxnSpPr/>
      </xdr:nvCxnSpPr>
      <xdr:spPr>
        <a:xfrm flipH="1">
          <a:off x="5490210" y="13266420"/>
          <a:ext cx="6477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45720</xdr:colOff>
      <xdr:row>11</xdr:row>
      <xdr:rowOff>114300</xdr:rowOff>
    </xdr:from>
    <xdr:to>
      <xdr:col>35</xdr:col>
      <xdr:colOff>64770</xdr:colOff>
      <xdr:row>11</xdr:row>
      <xdr:rowOff>114300</xdr:rowOff>
    </xdr:to>
    <xdr:cxnSp macro="">
      <xdr:nvCxnSpPr>
        <xdr:cNvPr id="207" name="Straight Connector 206"/>
        <xdr:cNvCxnSpPr/>
      </xdr:nvCxnSpPr>
      <xdr:spPr>
        <a:xfrm flipH="1">
          <a:off x="6332220" y="1905000"/>
          <a:ext cx="4000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76200</xdr:colOff>
      <xdr:row>14</xdr:row>
      <xdr:rowOff>0</xdr:rowOff>
    </xdr:from>
    <xdr:to>
      <xdr:col>35</xdr:col>
      <xdr:colOff>64770</xdr:colOff>
      <xdr:row>14</xdr:row>
      <xdr:rowOff>0</xdr:rowOff>
    </xdr:to>
    <xdr:cxnSp macro="">
      <xdr:nvCxnSpPr>
        <xdr:cNvPr id="208" name="Straight Connector 207"/>
        <xdr:cNvCxnSpPr/>
      </xdr:nvCxnSpPr>
      <xdr:spPr>
        <a:xfrm flipH="1">
          <a:off x="6362700" y="13304520"/>
          <a:ext cx="36957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3810</xdr:colOff>
      <xdr:row>10</xdr:row>
      <xdr:rowOff>76200</xdr:rowOff>
    </xdr:from>
    <xdr:to>
      <xdr:col>35</xdr:col>
      <xdr:colOff>3810</xdr:colOff>
      <xdr:row>14</xdr:row>
      <xdr:rowOff>45720</xdr:rowOff>
    </xdr:to>
    <xdr:cxnSp macro="">
      <xdr:nvCxnSpPr>
        <xdr:cNvPr id="209" name="Straight Connector 208"/>
        <xdr:cNvCxnSpPr/>
      </xdr:nvCxnSpPr>
      <xdr:spPr>
        <a:xfrm>
          <a:off x="6671310" y="12816840"/>
          <a:ext cx="0" cy="5334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160020</xdr:colOff>
      <xdr:row>13</xdr:row>
      <xdr:rowOff>102870</xdr:rowOff>
    </xdr:from>
    <xdr:to>
      <xdr:col>35</xdr:col>
      <xdr:colOff>34290</xdr:colOff>
      <xdr:row>14</xdr:row>
      <xdr:rowOff>34290</xdr:rowOff>
    </xdr:to>
    <xdr:cxnSp macro="">
      <xdr:nvCxnSpPr>
        <xdr:cNvPr id="210" name="Straight Connector 209"/>
        <xdr:cNvCxnSpPr/>
      </xdr:nvCxnSpPr>
      <xdr:spPr>
        <a:xfrm flipH="1">
          <a:off x="6637020" y="13270230"/>
          <a:ext cx="6477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160020</xdr:colOff>
      <xdr:row>11</xdr:row>
      <xdr:rowOff>80010</xdr:rowOff>
    </xdr:from>
    <xdr:to>
      <xdr:col>35</xdr:col>
      <xdr:colOff>41910</xdr:colOff>
      <xdr:row>11</xdr:row>
      <xdr:rowOff>144780</xdr:rowOff>
    </xdr:to>
    <xdr:cxnSp macro="">
      <xdr:nvCxnSpPr>
        <xdr:cNvPr id="211" name="Straight Connector 210"/>
        <xdr:cNvCxnSpPr/>
      </xdr:nvCxnSpPr>
      <xdr:spPr>
        <a:xfrm flipH="1">
          <a:off x="6637020" y="1870710"/>
          <a:ext cx="72390" cy="647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45720</xdr:colOff>
      <xdr:row>11</xdr:row>
      <xdr:rowOff>3810</xdr:rowOff>
    </xdr:from>
    <xdr:to>
      <xdr:col>35</xdr:col>
      <xdr:colOff>64770</xdr:colOff>
      <xdr:row>11</xdr:row>
      <xdr:rowOff>3810</xdr:rowOff>
    </xdr:to>
    <xdr:cxnSp macro="">
      <xdr:nvCxnSpPr>
        <xdr:cNvPr id="212" name="Straight Connector 211"/>
        <xdr:cNvCxnSpPr/>
      </xdr:nvCxnSpPr>
      <xdr:spPr>
        <a:xfrm flipH="1">
          <a:off x="6332220" y="12881610"/>
          <a:ext cx="4000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160020</xdr:colOff>
      <xdr:row>10</xdr:row>
      <xdr:rowOff>106680</xdr:rowOff>
    </xdr:from>
    <xdr:to>
      <xdr:col>35</xdr:col>
      <xdr:colOff>41910</xdr:colOff>
      <xdr:row>11</xdr:row>
      <xdr:rowOff>34290</xdr:rowOff>
    </xdr:to>
    <xdr:cxnSp macro="">
      <xdr:nvCxnSpPr>
        <xdr:cNvPr id="213" name="Straight Connector 212"/>
        <xdr:cNvCxnSpPr/>
      </xdr:nvCxnSpPr>
      <xdr:spPr>
        <a:xfrm flipH="1">
          <a:off x="6637020" y="12847320"/>
          <a:ext cx="72390" cy="647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167640</xdr:colOff>
      <xdr:row>31</xdr:row>
      <xdr:rowOff>53340</xdr:rowOff>
    </xdr:from>
    <xdr:to>
      <xdr:col>34</xdr:col>
      <xdr:colOff>68580</xdr:colOff>
      <xdr:row>34</xdr:row>
      <xdr:rowOff>0</xdr:rowOff>
    </xdr:to>
    <xdr:cxnSp macro="">
      <xdr:nvCxnSpPr>
        <xdr:cNvPr id="70" name="Straight Connector 69"/>
        <xdr:cNvCxnSpPr/>
      </xdr:nvCxnSpPr>
      <xdr:spPr>
        <a:xfrm flipV="1">
          <a:off x="6263640" y="4495800"/>
          <a:ext cx="281940" cy="3429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83820</xdr:colOff>
      <xdr:row>113</xdr:row>
      <xdr:rowOff>38100</xdr:rowOff>
    </xdr:from>
    <xdr:to>
      <xdr:col>34</xdr:col>
      <xdr:colOff>68580</xdr:colOff>
      <xdr:row>115</xdr:row>
      <xdr:rowOff>129540</xdr:rowOff>
    </xdr:to>
    <xdr:cxnSp macro="">
      <xdr:nvCxnSpPr>
        <xdr:cNvPr id="214" name="Straight Connector 213"/>
        <xdr:cNvCxnSpPr/>
      </xdr:nvCxnSpPr>
      <xdr:spPr>
        <a:xfrm flipV="1">
          <a:off x="6179820" y="15712440"/>
          <a:ext cx="365760" cy="35052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76200</xdr:colOff>
      <xdr:row>27</xdr:row>
      <xdr:rowOff>68580</xdr:rowOff>
    </xdr:from>
    <xdr:to>
      <xdr:col>17</xdr:col>
      <xdr:colOff>114300</xdr:colOff>
      <xdr:row>30</xdr:row>
      <xdr:rowOff>7620</xdr:rowOff>
    </xdr:to>
    <xdr:cxnSp macro="">
      <xdr:nvCxnSpPr>
        <xdr:cNvPr id="5" name="Straight Connector 4"/>
        <xdr:cNvCxnSpPr/>
      </xdr:nvCxnSpPr>
      <xdr:spPr>
        <a:xfrm flipH="1" flipV="1">
          <a:off x="3124200" y="3985260"/>
          <a:ext cx="228600" cy="3352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30480</xdr:colOff>
      <xdr:row>21</xdr:row>
      <xdr:rowOff>106680</xdr:rowOff>
    </xdr:from>
    <xdr:to>
      <xdr:col>16</xdr:col>
      <xdr:colOff>175260</xdr:colOff>
      <xdr:row>23</xdr:row>
      <xdr:rowOff>53340</xdr:rowOff>
    </xdr:to>
    <xdr:cxnSp macro="">
      <xdr:nvCxnSpPr>
        <xdr:cNvPr id="8" name="Straight Connector 7"/>
        <xdr:cNvCxnSpPr/>
      </xdr:nvCxnSpPr>
      <xdr:spPr>
        <a:xfrm flipV="1">
          <a:off x="2697480" y="3238500"/>
          <a:ext cx="525780" cy="20574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182880</xdr:colOff>
      <xdr:row>33</xdr:row>
      <xdr:rowOff>38100</xdr:rowOff>
    </xdr:from>
    <xdr:to>
      <xdr:col>28</xdr:col>
      <xdr:colOff>152400</xdr:colOff>
      <xdr:row>37</xdr:row>
      <xdr:rowOff>7620</xdr:rowOff>
    </xdr:to>
    <xdr:cxnSp macro="">
      <xdr:nvCxnSpPr>
        <xdr:cNvPr id="22" name="Straight Connector 21"/>
        <xdr:cNvCxnSpPr/>
      </xdr:nvCxnSpPr>
      <xdr:spPr>
        <a:xfrm flipH="1" flipV="1">
          <a:off x="4945380" y="4739640"/>
          <a:ext cx="541020" cy="5181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7620</xdr:colOff>
      <xdr:row>115</xdr:row>
      <xdr:rowOff>15240</xdr:rowOff>
    </xdr:from>
    <xdr:to>
      <xdr:col>28</xdr:col>
      <xdr:colOff>182880</xdr:colOff>
      <xdr:row>119</xdr:row>
      <xdr:rowOff>45720</xdr:rowOff>
    </xdr:to>
    <xdr:cxnSp macro="">
      <xdr:nvCxnSpPr>
        <xdr:cNvPr id="215" name="Straight Connector 214"/>
        <xdr:cNvCxnSpPr/>
      </xdr:nvCxnSpPr>
      <xdr:spPr>
        <a:xfrm flipH="1" flipV="1">
          <a:off x="4960620" y="15948660"/>
          <a:ext cx="556260" cy="5715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175260</xdr:colOff>
      <xdr:row>102</xdr:row>
      <xdr:rowOff>106680</xdr:rowOff>
    </xdr:from>
    <xdr:to>
      <xdr:col>16</xdr:col>
      <xdr:colOff>144780</xdr:colOff>
      <xdr:row>103</xdr:row>
      <xdr:rowOff>91440</xdr:rowOff>
    </xdr:to>
    <xdr:cxnSp macro="">
      <xdr:nvCxnSpPr>
        <xdr:cNvPr id="34" name="Straight Connector 33"/>
        <xdr:cNvCxnSpPr/>
      </xdr:nvCxnSpPr>
      <xdr:spPr>
        <a:xfrm flipV="1">
          <a:off x="2651760" y="14340840"/>
          <a:ext cx="541020" cy="1143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175260</xdr:colOff>
      <xdr:row>108</xdr:row>
      <xdr:rowOff>76200</xdr:rowOff>
    </xdr:from>
    <xdr:to>
      <xdr:col>17</xdr:col>
      <xdr:colOff>91440</xdr:colOff>
      <xdr:row>110</xdr:row>
      <xdr:rowOff>99060</xdr:rowOff>
    </xdr:to>
    <xdr:cxnSp macro="">
      <xdr:nvCxnSpPr>
        <xdr:cNvPr id="41" name="Straight Connector 40"/>
        <xdr:cNvCxnSpPr/>
      </xdr:nvCxnSpPr>
      <xdr:spPr>
        <a:xfrm flipH="1" flipV="1">
          <a:off x="3032760" y="15095220"/>
          <a:ext cx="297180" cy="2895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45720</xdr:colOff>
      <xdr:row>14</xdr:row>
      <xdr:rowOff>38100</xdr:rowOff>
    </xdr:from>
    <xdr:to>
      <xdr:col>11</xdr:col>
      <xdr:colOff>114300</xdr:colOff>
      <xdr:row>22</xdr:row>
      <xdr:rowOff>22860</xdr:rowOff>
    </xdr:to>
    <xdr:sp macro="" textlink="">
      <xdr:nvSpPr>
        <xdr:cNvPr id="2" name="Oval 1"/>
        <xdr:cNvSpPr/>
      </xdr:nvSpPr>
      <xdr:spPr>
        <a:xfrm>
          <a:off x="3703320" y="2598420"/>
          <a:ext cx="3116580" cy="1447800"/>
        </a:xfrm>
        <a:prstGeom prst="ellipse">
          <a:avLst/>
        </a:prstGeom>
        <a:pattFill prst="dkDnDiag">
          <a:fgClr>
            <a:schemeClr val="bg1">
              <a:lumMod val="85000"/>
            </a:schemeClr>
          </a:fgClr>
          <a:bgClr>
            <a:schemeClr val="tx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5</xdr:col>
      <xdr:colOff>0</xdr:colOff>
      <xdr:row>12</xdr:row>
      <xdr:rowOff>76200</xdr:rowOff>
    </xdr:from>
    <xdr:to>
      <xdr:col>12</xdr:col>
      <xdr:colOff>160020</xdr:colOff>
      <xdr:row>24</xdr:row>
      <xdr:rowOff>15240</xdr:rowOff>
    </xdr:to>
    <xdr:sp macro="" textlink="">
      <xdr:nvSpPr>
        <xdr:cNvPr id="3" name="Oval 2"/>
        <xdr:cNvSpPr/>
      </xdr:nvSpPr>
      <xdr:spPr>
        <a:xfrm>
          <a:off x="3048000" y="2270760"/>
          <a:ext cx="4427220" cy="2133600"/>
        </a:xfrm>
        <a:prstGeom prst="ellipse">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6</xdr:col>
      <xdr:colOff>30480</xdr:colOff>
      <xdr:row>19</xdr:row>
      <xdr:rowOff>11430</xdr:rowOff>
    </xdr:from>
    <xdr:to>
      <xdr:col>6</xdr:col>
      <xdr:colOff>30480</xdr:colOff>
      <xdr:row>26</xdr:row>
      <xdr:rowOff>60960</xdr:rowOff>
    </xdr:to>
    <xdr:cxnSp macro="">
      <xdr:nvCxnSpPr>
        <xdr:cNvPr id="4" name="Straight Connector 3"/>
        <xdr:cNvCxnSpPr/>
      </xdr:nvCxnSpPr>
      <xdr:spPr>
        <a:xfrm>
          <a:off x="3688080" y="3486150"/>
          <a:ext cx="0" cy="13296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137160</xdr:colOff>
      <xdr:row>26</xdr:row>
      <xdr:rowOff>0</xdr:rowOff>
    </xdr:from>
    <xdr:to>
      <xdr:col>13</xdr:col>
      <xdr:colOff>41910</xdr:colOff>
      <xdr:row>26</xdr:row>
      <xdr:rowOff>0</xdr:rowOff>
    </xdr:to>
    <xdr:cxnSp macro="">
      <xdr:nvCxnSpPr>
        <xdr:cNvPr id="5" name="Straight Connector 4"/>
        <xdr:cNvCxnSpPr/>
      </xdr:nvCxnSpPr>
      <xdr:spPr>
        <a:xfrm>
          <a:off x="2575560" y="4754880"/>
          <a:ext cx="53911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121920</xdr:colOff>
      <xdr:row>18</xdr:row>
      <xdr:rowOff>106680</xdr:rowOff>
    </xdr:from>
    <xdr:to>
      <xdr:col>11</xdr:col>
      <xdr:colOff>121920</xdr:colOff>
      <xdr:row>26</xdr:row>
      <xdr:rowOff>72390</xdr:rowOff>
    </xdr:to>
    <xdr:cxnSp macro="">
      <xdr:nvCxnSpPr>
        <xdr:cNvPr id="6" name="Straight Connector 5"/>
        <xdr:cNvCxnSpPr/>
      </xdr:nvCxnSpPr>
      <xdr:spPr>
        <a:xfrm>
          <a:off x="6827520" y="3398520"/>
          <a:ext cx="0" cy="14287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186690</xdr:colOff>
      <xdr:row>25</xdr:row>
      <xdr:rowOff>91440</xdr:rowOff>
    </xdr:from>
    <xdr:to>
      <xdr:col>6</xdr:col>
      <xdr:colOff>64770</xdr:colOff>
      <xdr:row>26</xdr:row>
      <xdr:rowOff>41910</xdr:rowOff>
    </xdr:to>
    <xdr:cxnSp macro="">
      <xdr:nvCxnSpPr>
        <xdr:cNvPr id="7" name="Straight Connector 6"/>
        <xdr:cNvCxnSpPr/>
      </xdr:nvCxnSpPr>
      <xdr:spPr>
        <a:xfrm flipH="1">
          <a:off x="3234690" y="4663440"/>
          <a:ext cx="48768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80010</xdr:colOff>
      <xdr:row>25</xdr:row>
      <xdr:rowOff>91440</xdr:rowOff>
    </xdr:from>
    <xdr:to>
      <xdr:col>11</xdr:col>
      <xdr:colOff>156210</xdr:colOff>
      <xdr:row>26</xdr:row>
      <xdr:rowOff>41910</xdr:rowOff>
    </xdr:to>
    <xdr:cxnSp macro="">
      <xdr:nvCxnSpPr>
        <xdr:cNvPr id="8" name="Straight Connector 7"/>
        <xdr:cNvCxnSpPr/>
      </xdr:nvCxnSpPr>
      <xdr:spPr>
        <a:xfrm flipH="1">
          <a:off x="6785610" y="4663440"/>
          <a:ext cx="762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179070</xdr:colOff>
      <xdr:row>18</xdr:row>
      <xdr:rowOff>72390</xdr:rowOff>
    </xdr:from>
    <xdr:to>
      <xdr:col>4</xdr:col>
      <xdr:colOff>179070</xdr:colOff>
      <xdr:row>28</xdr:row>
      <xdr:rowOff>60960</xdr:rowOff>
    </xdr:to>
    <xdr:cxnSp macro="">
      <xdr:nvCxnSpPr>
        <xdr:cNvPr id="9" name="Straight Connector 8"/>
        <xdr:cNvCxnSpPr/>
      </xdr:nvCxnSpPr>
      <xdr:spPr>
        <a:xfrm>
          <a:off x="2617470" y="3364230"/>
          <a:ext cx="0" cy="18173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175260</xdr:colOff>
      <xdr:row>18</xdr:row>
      <xdr:rowOff>38100</xdr:rowOff>
    </xdr:from>
    <xdr:to>
      <xdr:col>12</xdr:col>
      <xdr:colOff>175260</xdr:colOff>
      <xdr:row>28</xdr:row>
      <xdr:rowOff>64770</xdr:rowOff>
    </xdr:to>
    <xdr:cxnSp macro="">
      <xdr:nvCxnSpPr>
        <xdr:cNvPr id="10" name="Straight Connector 9"/>
        <xdr:cNvCxnSpPr/>
      </xdr:nvCxnSpPr>
      <xdr:spPr>
        <a:xfrm>
          <a:off x="7490460" y="3329940"/>
          <a:ext cx="0" cy="18554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144780</xdr:colOff>
      <xdr:row>27</xdr:row>
      <xdr:rowOff>91440</xdr:rowOff>
    </xdr:from>
    <xdr:to>
      <xdr:col>5</xdr:col>
      <xdr:colOff>22860</xdr:colOff>
      <xdr:row>28</xdr:row>
      <xdr:rowOff>41910</xdr:rowOff>
    </xdr:to>
    <xdr:cxnSp macro="">
      <xdr:nvCxnSpPr>
        <xdr:cNvPr id="11" name="Straight Connector 10"/>
        <xdr:cNvCxnSpPr/>
      </xdr:nvCxnSpPr>
      <xdr:spPr>
        <a:xfrm flipH="1">
          <a:off x="2583180" y="5029200"/>
          <a:ext cx="48768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133350</xdr:colOff>
      <xdr:row>27</xdr:row>
      <xdr:rowOff>91440</xdr:rowOff>
    </xdr:from>
    <xdr:to>
      <xdr:col>13</xdr:col>
      <xdr:colOff>19050</xdr:colOff>
      <xdr:row>28</xdr:row>
      <xdr:rowOff>41910</xdr:rowOff>
    </xdr:to>
    <xdr:cxnSp macro="">
      <xdr:nvCxnSpPr>
        <xdr:cNvPr id="12" name="Straight Connector 11"/>
        <xdr:cNvCxnSpPr/>
      </xdr:nvCxnSpPr>
      <xdr:spPr>
        <a:xfrm flipH="1">
          <a:off x="7448550" y="5029200"/>
          <a:ext cx="4953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114300</xdr:colOff>
      <xdr:row>28</xdr:row>
      <xdr:rowOff>0</xdr:rowOff>
    </xdr:from>
    <xdr:to>
      <xdr:col>13</xdr:col>
      <xdr:colOff>41910</xdr:colOff>
      <xdr:row>28</xdr:row>
      <xdr:rowOff>0</xdr:rowOff>
    </xdr:to>
    <xdr:cxnSp macro="">
      <xdr:nvCxnSpPr>
        <xdr:cNvPr id="13" name="Straight Connector 12"/>
        <xdr:cNvCxnSpPr/>
      </xdr:nvCxnSpPr>
      <xdr:spPr>
        <a:xfrm>
          <a:off x="2552700" y="5120640"/>
          <a:ext cx="541401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4</xdr:row>
      <xdr:rowOff>91440</xdr:rowOff>
    </xdr:from>
    <xdr:to>
      <xdr:col>21</xdr:col>
      <xdr:colOff>182880</xdr:colOff>
      <xdr:row>4</xdr:row>
      <xdr:rowOff>91440</xdr:rowOff>
    </xdr:to>
    <xdr:cxnSp macro="">
      <xdr:nvCxnSpPr>
        <xdr:cNvPr id="14" name="Straight Connector 13"/>
        <xdr:cNvCxnSpPr/>
      </xdr:nvCxnSpPr>
      <xdr:spPr>
        <a:xfrm>
          <a:off x="11582400" y="822960"/>
          <a:ext cx="1402080" cy="0"/>
        </a:xfrm>
        <a:prstGeom prst="line">
          <a:avLst/>
        </a:prstGeom>
        <a:ln w="190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121920</xdr:colOff>
      <xdr:row>4</xdr:row>
      <xdr:rowOff>0</xdr:rowOff>
    </xdr:from>
    <xdr:to>
      <xdr:col>18</xdr:col>
      <xdr:colOff>140970</xdr:colOff>
      <xdr:row>4</xdr:row>
      <xdr:rowOff>0</xdr:rowOff>
    </xdr:to>
    <xdr:cxnSp macro="">
      <xdr:nvCxnSpPr>
        <xdr:cNvPr id="15" name="Straight Connector 14"/>
        <xdr:cNvCxnSpPr/>
      </xdr:nvCxnSpPr>
      <xdr:spPr>
        <a:xfrm flipH="1">
          <a:off x="10485120" y="731520"/>
          <a:ext cx="6286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182880</xdr:colOff>
      <xdr:row>3</xdr:row>
      <xdr:rowOff>80010</xdr:rowOff>
    </xdr:from>
    <xdr:to>
      <xdr:col>17</xdr:col>
      <xdr:colOff>182880</xdr:colOff>
      <xdr:row>7</xdr:row>
      <xdr:rowOff>49530</xdr:rowOff>
    </xdr:to>
    <xdr:cxnSp macro="">
      <xdr:nvCxnSpPr>
        <xdr:cNvPr id="16" name="Straight Connector 15"/>
        <xdr:cNvCxnSpPr/>
      </xdr:nvCxnSpPr>
      <xdr:spPr>
        <a:xfrm>
          <a:off x="10546080" y="628650"/>
          <a:ext cx="0" cy="70104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133350</xdr:colOff>
      <xdr:row>6</xdr:row>
      <xdr:rowOff>133350</xdr:rowOff>
    </xdr:from>
    <xdr:to>
      <xdr:col>18</xdr:col>
      <xdr:colOff>125730</xdr:colOff>
      <xdr:row>6</xdr:row>
      <xdr:rowOff>133350</xdr:rowOff>
    </xdr:to>
    <xdr:cxnSp macro="">
      <xdr:nvCxnSpPr>
        <xdr:cNvPr id="17" name="Straight Connector 16"/>
        <xdr:cNvCxnSpPr/>
      </xdr:nvCxnSpPr>
      <xdr:spPr>
        <a:xfrm flipH="1">
          <a:off x="10496550" y="1230630"/>
          <a:ext cx="60198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152400</xdr:colOff>
      <xdr:row>3</xdr:row>
      <xdr:rowOff>102870</xdr:rowOff>
    </xdr:from>
    <xdr:to>
      <xdr:col>18</xdr:col>
      <xdr:colOff>30480</xdr:colOff>
      <xdr:row>4</xdr:row>
      <xdr:rowOff>26670</xdr:rowOff>
    </xdr:to>
    <xdr:cxnSp macro="">
      <xdr:nvCxnSpPr>
        <xdr:cNvPr id="18" name="Straight Connector 17"/>
        <xdr:cNvCxnSpPr/>
      </xdr:nvCxnSpPr>
      <xdr:spPr>
        <a:xfrm flipH="1">
          <a:off x="10515600" y="651510"/>
          <a:ext cx="487680" cy="1066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156210</xdr:colOff>
      <xdr:row>6</xdr:row>
      <xdr:rowOff>99060</xdr:rowOff>
    </xdr:from>
    <xdr:to>
      <xdr:col>18</xdr:col>
      <xdr:colOff>30480</xdr:colOff>
      <xdr:row>7</xdr:row>
      <xdr:rowOff>30480</xdr:rowOff>
    </xdr:to>
    <xdr:cxnSp macro="">
      <xdr:nvCxnSpPr>
        <xdr:cNvPr id="19" name="Straight Connector 18"/>
        <xdr:cNvCxnSpPr/>
      </xdr:nvCxnSpPr>
      <xdr:spPr>
        <a:xfrm flipH="1">
          <a:off x="10519410" y="1196340"/>
          <a:ext cx="483870" cy="1143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45720</xdr:colOff>
      <xdr:row>4</xdr:row>
      <xdr:rowOff>114300</xdr:rowOff>
    </xdr:from>
    <xdr:to>
      <xdr:col>24</xdr:col>
      <xdr:colOff>64770</xdr:colOff>
      <xdr:row>4</xdr:row>
      <xdr:rowOff>114300</xdr:rowOff>
    </xdr:to>
    <xdr:cxnSp macro="">
      <xdr:nvCxnSpPr>
        <xdr:cNvPr id="20" name="Straight Connector 19"/>
        <xdr:cNvCxnSpPr/>
      </xdr:nvCxnSpPr>
      <xdr:spPr>
        <a:xfrm flipH="1">
          <a:off x="13456920" y="845820"/>
          <a:ext cx="12382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76200</xdr:colOff>
      <xdr:row>7</xdr:row>
      <xdr:rowOff>0</xdr:rowOff>
    </xdr:from>
    <xdr:to>
      <xdr:col>24</xdr:col>
      <xdr:colOff>64770</xdr:colOff>
      <xdr:row>7</xdr:row>
      <xdr:rowOff>0</xdr:rowOff>
    </xdr:to>
    <xdr:cxnSp macro="">
      <xdr:nvCxnSpPr>
        <xdr:cNvPr id="21" name="Straight Connector 20"/>
        <xdr:cNvCxnSpPr/>
      </xdr:nvCxnSpPr>
      <xdr:spPr>
        <a:xfrm flipH="1">
          <a:off x="13487400" y="1280160"/>
          <a:ext cx="120777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3810</xdr:colOff>
      <xdr:row>3</xdr:row>
      <xdr:rowOff>76200</xdr:rowOff>
    </xdr:from>
    <xdr:to>
      <xdr:col>24</xdr:col>
      <xdr:colOff>3810</xdr:colOff>
      <xdr:row>7</xdr:row>
      <xdr:rowOff>45720</xdr:rowOff>
    </xdr:to>
    <xdr:cxnSp macro="">
      <xdr:nvCxnSpPr>
        <xdr:cNvPr id="22" name="Straight Connector 21"/>
        <xdr:cNvCxnSpPr/>
      </xdr:nvCxnSpPr>
      <xdr:spPr>
        <a:xfrm>
          <a:off x="14634210" y="624840"/>
          <a:ext cx="0" cy="70104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160020</xdr:colOff>
      <xdr:row>6</xdr:row>
      <xdr:rowOff>102870</xdr:rowOff>
    </xdr:from>
    <xdr:to>
      <xdr:col>24</xdr:col>
      <xdr:colOff>34290</xdr:colOff>
      <xdr:row>7</xdr:row>
      <xdr:rowOff>34290</xdr:rowOff>
    </xdr:to>
    <xdr:cxnSp macro="">
      <xdr:nvCxnSpPr>
        <xdr:cNvPr id="23" name="Straight Connector 22"/>
        <xdr:cNvCxnSpPr/>
      </xdr:nvCxnSpPr>
      <xdr:spPr>
        <a:xfrm flipH="1">
          <a:off x="14180820" y="1200150"/>
          <a:ext cx="483870" cy="1143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160020</xdr:colOff>
      <xdr:row>4</xdr:row>
      <xdr:rowOff>80010</xdr:rowOff>
    </xdr:from>
    <xdr:to>
      <xdr:col>24</xdr:col>
      <xdr:colOff>41910</xdr:colOff>
      <xdr:row>4</xdr:row>
      <xdr:rowOff>144780</xdr:rowOff>
    </xdr:to>
    <xdr:cxnSp macro="">
      <xdr:nvCxnSpPr>
        <xdr:cNvPr id="24" name="Straight Connector 23"/>
        <xdr:cNvCxnSpPr/>
      </xdr:nvCxnSpPr>
      <xdr:spPr>
        <a:xfrm flipH="1">
          <a:off x="14180820" y="811530"/>
          <a:ext cx="491490" cy="647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45720</xdr:colOff>
      <xdr:row>4</xdr:row>
      <xdr:rowOff>3810</xdr:rowOff>
    </xdr:from>
    <xdr:to>
      <xdr:col>24</xdr:col>
      <xdr:colOff>64770</xdr:colOff>
      <xdr:row>4</xdr:row>
      <xdr:rowOff>3810</xdr:rowOff>
    </xdr:to>
    <xdr:cxnSp macro="">
      <xdr:nvCxnSpPr>
        <xdr:cNvPr id="25" name="Straight Connector 24"/>
        <xdr:cNvCxnSpPr/>
      </xdr:nvCxnSpPr>
      <xdr:spPr>
        <a:xfrm flipH="1">
          <a:off x="13456920" y="735330"/>
          <a:ext cx="12382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160020</xdr:colOff>
      <xdr:row>3</xdr:row>
      <xdr:rowOff>106680</xdr:rowOff>
    </xdr:from>
    <xdr:to>
      <xdr:col>24</xdr:col>
      <xdr:colOff>41910</xdr:colOff>
      <xdr:row>4</xdr:row>
      <xdr:rowOff>34290</xdr:rowOff>
    </xdr:to>
    <xdr:cxnSp macro="">
      <xdr:nvCxnSpPr>
        <xdr:cNvPr id="26" name="Straight Connector 25"/>
        <xdr:cNvCxnSpPr/>
      </xdr:nvCxnSpPr>
      <xdr:spPr>
        <a:xfrm flipH="1">
          <a:off x="14180820" y="655320"/>
          <a:ext cx="491490" cy="1104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60960</xdr:colOff>
      <xdr:row>4</xdr:row>
      <xdr:rowOff>106680</xdr:rowOff>
    </xdr:from>
    <xdr:to>
      <xdr:col>19</xdr:col>
      <xdr:colOff>106680</xdr:colOff>
      <xdr:row>5</xdr:row>
      <xdr:rowOff>15240</xdr:rowOff>
    </xdr:to>
    <xdr:sp macro="" textlink="">
      <xdr:nvSpPr>
        <xdr:cNvPr id="27" name="Oval 26"/>
        <xdr:cNvSpPr/>
      </xdr:nvSpPr>
      <xdr:spPr>
        <a:xfrm>
          <a:off x="11643360" y="838200"/>
          <a:ext cx="45720" cy="91440"/>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20</xdr:col>
      <xdr:colOff>72390</xdr:colOff>
      <xdr:row>4</xdr:row>
      <xdr:rowOff>106680</xdr:rowOff>
    </xdr:from>
    <xdr:to>
      <xdr:col>20</xdr:col>
      <xdr:colOff>118110</xdr:colOff>
      <xdr:row>5</xdr:row>
      <xdr:rowOff>15240</xdr:rowOff>
    </xdr:to>
    <xdr:sp macro="" textlink="">
      <xdr:nvSpPr>
        <xdr:cNvPr id="28" name="Oval 27"/>
        <xdr:cNvSpPr/>
      </xdr:nvSpPr>
      <xdr:spPr>
        <a:xfrm>
          <a:off x="12264390" y="838200"/>
          <a:ext cx="45720" cy="91440"/>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21</xdr:col>
      <xdr:colOff>57150</xdr:colOff>
      <xdr:row>4</xdr:row>
      <xdr:rowOff>106680</xdr:rowOff>
    </xdr:from>
    <xdr:to>
      <xdr:col>21</xdr:col>
      <xdr:colOff>102870</xdr:colOff>
      <xdr:row>5</xdr:row>
      <xdr:rowOff>15240</xdr:rowOff>
    </xdr:to>
    <xdr:sp macro="" textlink="">
      <xdr:nvSpPr>
        <xdr:cNvPr id="29" name="Oval 28"/>
        <xdr:cNvSpPr/>
      </xdr:nvSpPr>
      <xdr:spPr>
        <a:xfrm>
          <a:off x="12858750" y="838200"/>
          <a:ext cx="45720" cy="91440"/>
        </a:xfrm>
        <a:prstGeom prst="ellipse">
          <a:avLst/>
        </a:prstGeom>
        <a:solidFill>
          <a:schemeClr val="tx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12</xdr:col>
      <xdr:colOff>129540</xdr:colOff>
      <xdr:row>25</xdr:row>
      <xdr:rowOff>95250</xdr:rowOff>
    </xdr:from>
    <xdr:to>
      <xdr:col>13</xdr:col>
      <xdr:colOff>15240</xdr:colOff>
      <xdr:row>26</xdr:row>
      <xdr:rowOff>45720</xdr:rowOff>
    </xdr:to>
    <xdr:cxnSp macro="">
      <xdr:nvCxnSpPr>
        <xdr:cNvPr id="30" name="Straight Connector 29"/>
        <xdr:cNvCxnSpPr/>
      </xdr:nvCxnSpPr>
      <xdr:spPr>
        <a:xfrm flipH="1">
          <a:off x="7444740" y="4667250"/>
          <a:ext cx="4953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144780</xdr:colOff>
      <xdr:row>25</xdr:row>
      <xdr:rowOff>91440</xdr:rowOff>
    </xdr:from>
    <xdr:to>
      <xdr:col>5</xdr:col>
      <xdr:colOff>30480</xdr:colOff>
      <xdr:row>26</xdr:row>
      <xdr:rowOff>41910</xdr:rowOff>
    </xdr:to>
    <xdr:cxnSp macro="">
      <xdr:nvCxnSpPr>
        <xdr:cNvPr id="31" name="Straight Connector 30"/>
        <xdr:cNvCxnSpPr/>
      </xdr:nvCxnSpPr>
      <xdr:spPr>
        <a:xfrm flipH="1">
          <a:off x="2583180" y="4663440"/>
          <a:ext cx="4953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xdr:colOff>
      <xdr:row>38</xdr:row>
      <xdr:rowOff>38100</xdr:rowOff>
    </xdr:from>
    <xdr:to>
      <xdr:col>9</xdr:col>
      <xdr:colOff>114300</xdr:colOff>
      <xdr:row>46</xdr:row>
      <xdr:rowOff>22860</xdr:rowOff>
    </xdr:to>
    <xdr:sp macro="" textlink="">
      <xdr:nvSpPr>
        <xdr:cNvPr id="32" name="Oval 31"/>
        <xdr:cNvSpPr/>
      </xdr:nvSpPr>
      <xdr:spPr>
        <a:xfrm>
          <a:off x="2484120" y="6987540"/>
          <a:ext cx="3116580" cy="1447800"/>
        </a:xfrm>
        <a:prstGeom prst="ellipse">
          <a:avLst/>
        </a:prstGeom>
        <a:pattFill prst="dkDnDiag">
          <a:fgClr>
            <a:schemeClr val="bg1">
              <a:lumMod val="85000"/>
            </a:schemeClr>
          </a:fgClr>
          <a:bgClr>
            <a:schemeClr val="tx1"/>
          </a:bgClr>
        </a:patt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4</xdr:col>
      <xdr:colOff>30480</xdr:colOff>
      <xdr:row>43</xdr:row>
      <xdr:rowOff>11430</xdr:rowOff>
    </xdr:from>
    <xdr:to>
      <xdr:col>4</xdr:col>
      <xdr:colOff>30480</xdr:colOff>
      <xdr:row>50</xdr:row>
      <xdr:rowOff>60960</xdr:rowOff>
    </xdr:to>
    <xdr:cxnSp macro="">
      <xdr:nvCxnSpPr>
        <xdr:cNvPr id="33" name="Straight Connector 32"/>
        <xdr:cNvCxnSpPr/>
      </xdr:nvCxnSpPr>
      <xdr:spPr>
        <a:xfrm>
          <a:off x="2468880" y="7875270"/>
          <a:ext cx="0" cy="13296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137160</xdr:colOff>
      <xdr:row>50</xdr:row>
      <xdr:rowOff>0</xdr:rowOff>
    </xdr:from>
    <xdr:to>
      <xdr:col>11</xdr:col>
      <xdr:colOff>41910</xdr:colOff>
      <xdr:row>50</xdr:row>
      <xdr:rowOff>0</xdr:rowOff>
    </xdr:to>
    <xdr:cxnSp macro="">
      <xdr:nvCxnSpPr>
        <xdr:cNvPr id="34" name="Straight Connector 33"/>
        <xdr:cNvCxnSpPr/>
      </xdr:nvCxnSpPr>
      <xdr:spPr>
        <a:xfrm>
          <a:off x="1356360" y="9144000"/>
          <a:ext cx="53911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121920</xdr:colOff>
      <xdr:row>42</xdr:row>
      <xdr:rowOff>106680</xdr:rowOff>
    </xdr:from>
    <xdr:to>
      <xdr:col>9</xdr:col>
      <xdr:colOff>121920</xdr:colOff>
      <xdr:row>50</xdr:row>
      <xdr:rowOff>72390</xdr:rowOff>
    </xdr:to>
    <xdr:cxnSp macro="">
      <xdr:nvCxnSpPr>
        <xdr:cNvPr id="35" name="Straight Connector 34"/>
        <xdr:cNvCxnSpPr/>
      </xdr:nvCxnSpPr>
      <xdr:spPr>
        <a:xfrm>
          <a:off x="5608320" y="7787640"/>
          <a:ext cx="0" cy="14287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186690</xdr:colOff>
      <xdr:row>49</xdr:row>
      <xdr:rowOff>91440</xdr:rowOff>
    </xdr:from>
    <xdr:to>
      <xdr:col>4</xdr:col>
      <xdr:colOff>64770</xdr:colOff>
      <xdr:row>50</xdr:row>
      <xdr:rowOff>41910</xdr:rowOff>
    </xdr:to>
    <xdr:cxnSp macro="">
      <xdr:nvCxnSpPr>
        <xdr:cNvPr id="36" name="Straight Connector 35"/>
        <xdr:cNvCxnSpPr/>
      </xdr:nvCxnSpPr>
      <xdr:spPr>
        <a:xfrm flipH="1">
          <a:off x="2015490" y="9052560"/>
          <a:ext cx="48768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80010</xdr:colOff>
      <xdr:row>49</xdr:row>
      <xdr:rowOff>91440</xdr:rowOff>
    </xdr:from>
    <xdr:to>
      <xdr:col>9</xdr:col>
      <xdr:colOff>156210</xdr:colOff>
      <xdr:row>50</xdr:row>
      <xdr:rowOff>41910</xdr:rowOff>
    </xdr:to>
    <xdr:cxnSp macro="">
      <xdr:nvCxnSpPr>
        <xdr:cNvPr id="37" name="Straight Connector 36"/>
        <xdr:cNvCxnSpPr/>
      </xdr:nvCxnSpPr>
      <xdr:spPr>
        <a:xfrm flipH="1">
          <a:off x="5566410" y="9052560"/>
          <a:ext cx="762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179070</xdr:colOff>
      <xdr:row>42</xdr:row>
      <xdr:rowOff>72390</xdr:rowOff>
    </xdr:from>
    <xdr:to>
      <xdr:col>2</xdr:col>
      <xdr:colOff>179070</xdr:colOff>
      <xdr:row>52</xdr:row>
      <xdr:rowOff>60960</xdr:rowOff>
    </xdr:to>
    <xdr:cxnSp macro="">
      <xdr:nvCxnSpPr>
        <xdr:cNvPr id="38" name="Straight Connector 37"/>
        <xdr:cNvCxnSpPr/>
      </xdr:nvCxnSpPr>
      <xdr:spPr>
        <a:xfrm>
          <a:off x="1398270" y="7753350"/>
          <a:ext cx="0" cy="18173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175260</xdr:colOff>
      <xdr:row>42</xdr:row>
      <xdr:rowOff>38100</xdr:rowOff>
    </xdr:from>
    <xdr:to>
      <xdr:col>10</xdr:col>
      <xdr:colOff>175260</xdr:colOff>
      <xdr:row>52</xdr:row>
      <xdr:rowOff>64770</xdr:rowOff>
    </xdr:to>
    <xdr:cxnSp macro="">
      <xdr:nvCxnSpPr>
        <xdr:cNvPr id="39" name="Straight Connector 38"/>
        <xdr:cNvCxnSpPr/>
      </xdr:nvCxnSpPr>
      <xdr:spPr>
        <a:xfrm>
          <a:off x="6271260" y="7719060"/>
          <a:ext cx="0" cy="18554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144780</xdr:colOff>
      <xdr:row>51</xdr:row>
      <xdr:rowOff>91440</xdr:rowOff>
    </xdr:from>
    <xdr:to>
      <xdr:col>3</xdr:col>
      <xdr:colOff>22860</xdr:colOff>
      <xdr:row>52</xdr:row>
      <xdr:rowOff>41910</xdr:rowOff>
    </xdr:to>
    <xdr:cxnSp macro="">
      <xdr:nvCxnSpPr>
        <xdr:cNvPr id="40" name="Straight Connector 39"/>
        <xdr:cNvCxnSpPr/>
      </xdr:nvCxnSpPr>
      <xdr:spPr>
        <a:xfrm flipH="1">
          <a:off x="1363980" y="9418320"/>
          <a:ext cx="48768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133350</xdr:colOff>
      <xdr:row>51</xdr:row>
      <xdr:rowOff>91440</xdr:rowOff>
    </xdr:from>
    <xdr:to>
      <xdr:col>11</xdr:col>
      <xdr:colOff>19050</xdr:colOff>
      <xdr:row>52</xdr:row>
      <xdr:rowOff>41910</xdr:rowOff>
    </xdr:to>
    <xdr:cxnSp macro="">
      <xdr:nvCxnSpPr>
        <xdr:cNvPr id="41" name="Straight Connector 40"/>
        <xdr:cNvCxnSpPr/>
      </xdr:nvCxnSpPr>
      <xdr:spPr>
        <a:xfrm flipH="1">
          <a:off x="6229350" y="9418320"/>
          <a:ext cx="4953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52</xdr:row>
      <xdr:rowOff>0</xdr:rowOff>
    </xdr:from>
    <xdr:to>
      <xdr:col>11</xdr:col>
      <xdr:colOff>41910</xdr:colOff>
      <xdr:row>52</xdr:row>
      <xdr:rowOff>0</xdr:rowOff>
    </xdr:to>
    <xdr:cxnSp macro="">
      <xdr:nvCxnSpPr>
        <xdr:cNvPr id="42" name="Straight Connector 41"/>
        <xdr:cNvCxnSpPr/>
      </xdr:nvCxnSpPr>
      <xdr:spPr>
        <a:xfrm>
          <a:off x="1333500" y="9509760"/>
          <a:ext cx="541401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129540</xdr:colOff>
      <xdr:row>49</xdr:row>
      <xdr:rowOff>95250</xdr:rowOff>
    </xdr:from>
    <xdr:to>
      <xdr:col>11</xdr:col>
      <xdr:colOff>15240</xdr:colOff>
      <xdr:row>50</xdr:row>
      <xdr:rowOff>45720</xdr:rowOff>
    </xdr:to>
    <xdr:cxnSp macro="">
      <xdr:nvCxnSpPr>
        <xdr:cNvPr id="43" name="Straight Connector 42"/>
        <xdr:cNvCxnSpPr/>
      </xdr:nvCxnSpPr>
      <xdr:spPr>
        <a:xfrm flipH="1">
          <a:off x="6225540" y="9056370"/>
          <a:ext cx="4953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144780</xdr:colOff>
      <xdr:row>49</xdr:row>
      <xdr:rowOff>91440</xdr:rowOff>
    </xdr:from>
    <xdr:to>
      <xdr:col>3</xdr:col>
      <xdr:colOff>30480</xdr:colOff>
      <xdr:row>50</xdr:row>
      <xdr:rowOff>41910</xdr:rowOff>
    </xdr:to>
    <xdr:cxnSp macro="">
      <xdr:nvCxnSpPr>
        <xdr:cNvPr id="44" name="Straight Connector 43"/>
        <xdr:cNvCxnSpPr/>
      </xdr:nvCxnSpPr>
      <xdr:spPr>
        <a:xfrm flipH="1">
          <a:off x="1363980" y="9052560"/>
          <a:ext cx="4953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182880</xdr:colOff>
      <xdr:row>37</xdr:row>
      <xdr:rowOff>0</xdr:rowOff>
    </xdr:from>
    <xdr:to>
      <xdr:col>2</xdr:col>
      <xdr:colOff>182880</xdr:colOff>
      <xdr:row>52</xdr:row>
      <xdr:rowOff>133350</xdr:rowOff>
    </xdr:to>
    <xdr:cxnSp macro="">
      <xdr:nvCxnSpPr>
        <xdr:cNvPr id="45" name="Straight Connector 44"/>
        <xdr:cNvCxnSpPr/>
      </xdr:nvCxnSpPr>
      <xdr:spPr>
        <a:xfrm flipV="1">
          <a:off x="1402080" y="6766560"/>
          <a:ext cx="0" cy="2876550"/>
        </a:xfrm>
        <a:prstGeom prst="line">
          <a:avLst/>
        </a:prstGeom>
        <a:ln w="15875">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179070</xdr:colOff>
      <xdr:row>37</xdr:row>
      <xdr:rowOff>3810</xdr:rowOff>
    </xdr:from>
    <xdr:to>
      <xdr:col>14</xdr:col>
      <xdr:colOff>3810</xdr:colOff>
      <xdr:row>37</xdr:row>
      <xdr:rowOff>3810</xdr:rowOff>
    </xdr:to>
    <xdr:cxnSp macro="">
      <xdr:nvCxnSpPr>
        <xdr:cNvPr id="46" name="Straight Connector 45"/>
        <xdr:cNvCxnSpPr/>
      </xdr:nvCxnSpPr>
      <xdr:spPr>
        <a:xfrm>
          <a:off x="1398270" y="6770370"/>
          <a:ext cx="7139940" cy="0"/>
        </a:xfrm>
        <a:prstGeom prst="line">
          <a:avLst/>
        </a:prstGeom>
        <a:ln w="15875">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xdr:colOff>
      <xdr:row>36</xdr:row>
      <xdr:rowOff>76200</xdr:rowOff>
    </xdr:from>
    <xdr:to>
      <xdr:col>10</xdr:col>
      <xdr:colOff>163830</xdr:colOff>
      <xdr:row>48</xdr:row>
      <xdr:rowOff>15240</xdr:rowOff>
    </xdr:to>
    <xdr:sp macro="" textlink="">
      <xdr:nvSpPr>
        <xdr:cNvPr id="47" name="Arc 46"/>
        <xdr:cNvSpPr/>
      </xdr:nvSpPr>
      <xdr:spPr>
        <a:xfrm>
          <a:off x="1832610" y="6659880"/>
          <a:ext cx="4427220" cy="2133600"/>
        </a:xfrm>
        <a:prstGeom prst="arc">
          <a:avLst>
            <a:gd name="adj1" fmla="val 21582461"/>
            <a:gd name="adj2" fmla="val 5400000"/>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2</xdr:col>
      <xdr:colOff>179070</xdr:colOff>
      <xdr:row>48</xdr:row>
      <xdr:rowOff>11430</xdr:rowOff>
    </xdr:from>
    <xdr:to>
      <xdr:col>6</xdr:col>
      <xdr:colOff>171450</xdr:colOff>
      <xdr:row>48</xdr:row>
      <xdr:rowOff>11430</xdr:rowOff>
    </xdr:to>
    <xdr:cxnSp macro="">
      <xdr:nvCxnSpPr>
        <xdr:cNvPr id="48" name="Straight Connector 47"/>
        <xdr:cNvCxnSpPr/>
      </xdr:nvCxnSpPr>
      <xdr:spPr>
        <a:xfrm flipH="1">
          <a:off x="1398270" y="8789670"/>
          <a:ext cx="2430780" cy="0"/>
        </a:xfrm>
        <a:prstGeom prst="line">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10</xdr:col>
      <xdr:colOff>163820</xdr:colOff>
      <xdr:row>37</xdr:row>
      <xdr:rowOff>7620</xdr:rowOff>
    </xdr:from>
    <xdr:to>
      <xdr:col>10</xdr:col>
      <xdr:colOff>163830</xdr:colOff>
      <xdr:row>42</xdr:row>
      <xdr:rowOff>41910</xdr:rowOff>
    </xdr:to>
    <xdr:cxnSp macro="">
      <xdr:nvCxnSpPr>
        <xdr:cNvPr id="49" name="Straight Connector 48"/>
        <xdr:cNvCxnSpPr>
          <a:stCxn id="47" idx="0"/>
        </xdr:cNvCxnSpPr>
      </xdr:nvCxnSpPr>
      <xdr:spPr>
        <a:xfrm flipV="1">
          <a:off x="6259820" y="6774180"/>
          <a:ext cx="10" cy="948690"/>
        </a:xfrm>
        <a:prstGeom prst="line">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6</xdr:col>
      <xdr:colOff>175260</xdr:colOff>
      <xdr:row>38</xdr:row>
      <xdr:rowOff>38100</xdr:rowOff>
    </xdr:from>
    <xdr:to>
      <xdr:col>12</xdr:col>
      <xdr:colOff>80010</xdr:colOff>
      <xdr:row>38</xdr:row>
      <xdr:rowOff>38100</xdr:rowOff>
    </xdr:to>
    <xdr:cxnSp macro="">
      <xdr:nvCxnSpPr>
        <xdr:cNvPr id="50" name="Straight Connector 49"/>
        <xdr:cNvCxnSpPr>
          <a:stCxn id="32" idx="0"/>
        </xdr:cNvCxnSpPr>
      </xdr:nvCxnSpPr>
      <xdr:spPr>
        <a:xfrm>
          <a:off x="3832860" y="6987540"/>
          <a:ext cx="35623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182880</xdr:colOff>
      <xdr:row>36</xdr:row>
      <xdr:rowOff>68580</xdr:rowOff>
    </xdr:from>
    <xdr:to>
      <xdr:col>11</xdr:col>
      <xdr:colOff>182880</xdr:colOff>
      <xdr:row>48</xdr:row>
      <xdr:rowOff>87630</xdr:rowOff>
    </xdr:to>
    <xdr:cxnSp macro="">
      <xdr:nvCxnSpPr>
        <xdr:cNvPr id="51" name="Straight Connector 50"/>
        <xdr:cNvCxnSpPr/>
      </xdr:nvCxnSpPr>
      <xdr:spPr>
        <a:xfrm>
          <a:off x="6888480" y="6652260"/>
          <a:ext cx="0" cy="221361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34290</xdr:colOff>
      <xdr:row>48</xdr:row>
      <xdr:rowOff>3810</xdr:rowOff>
    </xdr:from>
    <xdr:to>
      <xdr:col>16</xdr:col>
      <xdr:colOff>80010</xdr:colOff>
      <xdr:row>48</xdr:row>
      <xdr:rowOff>3810</xdr:rowOff>
    </xdr:to>
    <xdr:cxnSp macro="">
      <xdr:nvCxnSpPr>
        <xdr:cNvPr id="52" name="Straight Connector 51"/>
        <xdr:cNvCxnSpPr/>
      </xdr:nvCxnSpPr>
      <xdr:spPr>
        <a:xfrm>
          <a:off x="6739890" y="8782050"/>
          <a:ext cx="309372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144780</xdr:colOff>
      <xdr:row>47</xdr:row>
      <xdr:rowOff>95250</xdr:rowOff>
    </xdr:from>
    <xdr:to>
      <xdr:col>12</xdr:col>
      <xdr:colOff>30480</xdr:colOff>
      <xdr:row>48</xdr:row>
      <xdr:rowOff>45720</xdr:rowOff>
    </xdr:to>
    <xdr:cxnSp macro="">
      <xdr:nvCxnSpPr>
        <xdr:cNvPr id="53" name="Straight Connector 52"/>
        <xdr:cNvCxnSpPr/>
      </xdr:nvCxnSpPr>
      <xdr:spPr>
        <a:xfrm flipH="1">
          <a:off x="6850380" y="8690610"/>
          <a:ext cx="4953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48</xdr:row>
      <xdr:rowOff>7620</xdr:rowOff>
    </xdr:from>
    <xdr:to>
      <xdr:col>9</xdr:col>
      <xdr:colOff>102870</xdr:colOff>
      <xdr:row>48</xdr:row>
      <xdr:rowOff>7620</xdr:rowOff>
    </xdr:to>
    <xdr:cxnSp macro="">
      <xdr:nvCxnSpPr>
        <xdr:cNvPr id="54" name="Straight Connector 53"/>
        <xdr:cNvCxnSpPr/>
      </xdr:nvCxnSpPr>
      <xdr:spPr>
        <a:xfrm>
          <a:off x="4895850" y="8785860"/>
          <a:ext cx="69342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140970</xdr:colOff>
      <xdr:row>38</xdr:row>
      <xdr:rowOff>3810</xdr:rowOff>
    </xdr:from>
    <xdr:to>
      <xdr:col>12</xdr:col>
      <xdr:colOff>26670</xdr:colOff>
      <xdr:row>38</xdr:row>
      <xdr:rowOff>83820</xdr:rowOff>
    </xdr:to>
    <xdr:cxnSp macro="">
      <xdr:nvCxnSpPr>
        <xdr:cNvPr id="55" name="Straight Connector 54"/>
        <xdr:cNvCxnSpPr/>
      </xdr:nvCxnSpPr>
      <xdr:spPr>
        <a:xfrm flipH="1">
          <a:off x="6846570" y="6953250"/>
          <a:ext cx="495300" cy="8001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144780</xdr:colOff>
      <xdr:row>36</xdr:row>
      <xdr:rowOff>91440</xdr:rowOff>
    </xdr:from>
    <xdr:to>
      <xdr:col>12</xdr:col>
      <xdr:colOff>30480</xdr:colOff>
      <xdr:row>37</xdr:row>
      <xdr:rowOff>41910</xdr:rowOff>
    </xdr:to>
    <xdr:cxnSp macro="">
      <xdr:nvCxnSpPr>
        <xdr:cNvPr id="56" name="Straight Connector 55"/>
        <xdr:cNvCxnSpPr/>
      </xdr:nvCxnSpPr>
      <xdr:spPr>
        <a:xfrm flipH="1">
          <a:off x="6850380" y="6675120"/>
          <a:ext cx="4953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26670</xdr:colOff>
      <xdr:row>46</xdr:row>
      <xdr:rowOff>26670</xdr:rowOff>
    </xdr:from>
    <xdr:to>
      <xdr:col>12</xdr:col>
      <xdr:colOff>72390</xdr:colOff>
      <xdr:row>46</xdr:row>
      <xdr:rowOff>26670</xdr:rowOff>
    </xdr:to>
    <xdr:cxnSp macro="">
      <xdr:nvCxnSpPr>
        <xdr:cNvPr id="57" name="Straight Connector 56"/>
        <xdr:cNvCxnSpPr/>
      </xdr:nvCxnSpPr>
      <xdr:spPr>
        <a:xfrm>
          <a:off x="6732270" y="8439150"/>
          <a:ext cx="65532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137160</xdr:colOff>
      <xdr:row>45</xdr:row>
      <xdr:rowOff>118110</xdr:rowOff>
    </xdr:from>
    <xdr:to>
      <xdr:col>12</xdr:col>
      <xdr:colOff>22860</xdr:colOff>
      <xdr:row>46</xdr:row>
      <xdr:rowOff>68580</xdr:rowOff>
    </xdr:to>
    <xdr:cxnSp macro="">
      <xdr:nvCxnSpPr>
        <xdr:cNvPr id="58" name="Straight Connector 57"/>
        <xdr:cNvCxnSpPr/>
      </xdr:nvCxnSpPr>
      <xdr:spPr>
        <a:xfrm flipH="1">
          <a:off x="6842760" y="8347710"/>
          <a:ext cx="4953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144780</xdr:colOff>
      <xdr:row>46</xdr:row>
      <xdr:rowOff>30480</xdr:rowOff>
    </xdr:from>
    <xdr:to>
      <xdr:col>9</xdr:col>
      <xdr:colOff>38100</xdr:colOff>
      <xdr:row>46</xdr:row>
      <xdr:rowOff>30480</xdr:rowOff>
    </xdr:to>
    <xdr:cxnSp macro="">
      <xdr:nvCxnSpPr>
        <xdr:cNvPr id="59" name="Straight Connector 58"/>
        <xdr:cNvCxnSpPr/>
      </xdr:nvCxnSpPr>
      <xdr:spPr>
        <a:xfrm>
          <a:off x="4411980" y="8442960"/>
          <a:ext cx="111252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xdr:colOff>
      <xdr:row>46</xdr:row>
      <xdr:rowOff>30480</xdr:rowOff>
    </xdr:from>
    <xdr:to>
      <xdr:col>10</xdr:col>
      <xdr:colOff>144780</xdr:colOff>
      <xdr:row>46</xdr:row>
      <xdr:rowOff>30480</xdr:rowOff>
    </xdr:to>
    <xdr:cxnSp macro="">
      <xdr:nvCxnSpPr>
        <xdr:cNvPr id="60" name="Straight Connector 59"/>
        <xdr:cNvCxnSpPr/>
      </xdr:nvCxnSpPr>
      <xdr:spPr>
        <a:xfrm>
          <a:off x="6122670" y="8442960"/>
          <a:ext cx="11811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38100</xdr:colOff>
      <xdr:row>37</xdr:row>
      <xdr:rowOff>3810</xdr:rowOff>
    </xdr:from>
    <xdr:to>
      <xdr:col>16</xdr:col>
      <xdr:colOff>83820</xdr:colOff>
      <xdr:row>37</xdr:row>
      <xdr:rowOff>3810</xdr:rowOff>
    </xdr:to>
    <xdr:cxnSp macro="">
      <xdr:nvCxnSpPr>
        <xdr:cNvPr id="61" name="Straight Connector 60"/>
        <xdr:cNvCxnSpPr/>
      </xdr:nvCxnSpPr>
      <xdr:spPr>
        <a:xfrm>
          <a:off x="9182100" y="6770370"/>
          <a:ext cx="65532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148590</xdr:colOff>
      <xdr:row>36</xdr:row>
      <xdr:rowOff>102870</xdr:rowOff>
    </xdr:from>
    <xdr:to>
      <xdr:col>16</xdr:col>
      <xdr:colOff>34290</xdr:colOff>
      <xdr:row>37</xdr:row>
      <xdr:rowOff>45720</xdr:rowOff>
    </xdr:to>
    <xdr:cxnSp macro="">
      <xdr:nvCxnSpPr>
        <xdr:cNvPr id="62" name="Straight Connector 61"/>
        <xdr:cNvCxnSpPr/>
      </xdr:nvCxnSpPr>
      <xdr:spPr>
        <a:xfrm flipH="1">
          <a:off x="9292590" y="6686550"/>
          <a:ext cx="495300" cy="125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186690</xdr:colOff>
      <xdr:row>36</xdr:row>
      <xdr:rowOff>87630</xdr:rowOff>
    </xdr:from>
    <xdr:to>
      <xdr:col>15</xdr:col>
      <xdr:colOff>186690</xdr:colOff>
      <xdr:row>48</xdr:row>
      <xdr:rowOff>64770</xdr:rowOff>
    </xdr:to>
    <xdr:cxnSp macro="">
      <xdr:nvCxnSpPr>
        <xdr:cNvPr id="63" name="Straight Connector 62"/>
        <xdr:cNvCxnSpPr/>
      </xdr:nvCxnSpPr>
      <xdr:spPr>
        <a:xfrm>
          <a:off x="9330690" y="6671310"/>
          <a:ext cx="0" cy="21717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144780</xdr:colOff>
      <xdr:row>47</xdr:row>
      <xdr:rowOff>95250</xdr:rowOff>
    </xdr:from>
    <xdr:to>
      <xdr:col>16</xdr:col>
      <xdr:colOff>30480</xdr:colOff>
      <xdr:row>48</xdr:row>
      <xdr:rowOff>45720</xdr:rowOff>
    </xdr:to>
    <xdr:cxnSp macro="">
      <xdr:nvCxnSpPr>
        <xdr:cNvPr id="64" name="Straight Connector 63"/>
        <xdr:cNvCxnSpPr/>
      </xdr:nvCxnSpPr>
      <xdr:spPr>
        <a:xfrm flipH="1">
          <a:off x="9288780" y="8690610"/>
          <a:ext cx="49530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xdr:colOff>
      <xdr:row>17</xdr:row>
      <xdr:rowOff>7620</xdr:rowOff>
    </xdr:from>
    <xdr:to>
      <xdr:col>17</xdr:col>
      <xdr:colOff>30480</xdr:colOff>
      <xdr:row>21</xdr:row>
      <xdr:rowOff>68580</xdr:rowOff>
    </xdr:to>
    <xdr:cxnSp macro="">
      <xdr:nvCxnSpPr>
        <xdr:cNvPr id="65" name="Straight Connector 64"/>
        <xdr:cNvCxnSpPr/>
      </xdr:nvCxnSpPr>
      <xdr:spPr>
        <a:xfrm flipV="1">
          <a:off x="7349490" y="3116580"/>
          <a:ext cx="3044190" cy="79248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171450</xdr:colOff>
      <xdr:row>35</xdr:row>
      <xdr:rowOff>41910</xdr:rowOff>
    </xdr:from>
    <xdr:to>
      <xdr:col>12</xdr:col>
      <xdr:colOff>3810</xdr:colOff>
      <xdr:row>39</xdr:row>
      <xdr:rowOff>26670</xdr:rowOff>
    </xdr:to>
    <xdr:cxnSp macro="">
      <xdr:nvCxnSpPr>
        <xdr:cNvPr id="66" name="Straight Connector 65"/>
        <xdr:cNvCxnSpPr/>
      </xdr:nvCxnSpPr>
      <xdr:spPr>
        <a:xfrm flipV="1">
          <a:off x="6267450" y="6442710"/>
          <a:ext cx="1051560" cy="71628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25</xdr:row>
      <xdr:rowOff>53340</xdr:rowOff>
    </xdr:from>
    <xdr:to>
      <xdr:col>28</xdr:col>
      <xdr:colOff>0</xdr:colOff>
      <xdr:row>27</xdr:row>
      <xdr:rowOff>57150</xdr:rowOff>
    </xdr:to>
    <xdr:cxnSp macro="">
      <xdr:nvCxnSpPr>
        <xdr:cNvPr id="67" name="Straight Connector 66"/>
        <xdr:cNvCxnSpPr/>
      </xdr:nvCxnSpPr>
      <xdr:spPr>
        <a:xfrm>
          <a:off x="17068800" y="4625340"/>
          <a:ext cx="0" cy="36957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152400</xdr:colOff>
      <xdr:row>27</xdr:row>
      <xdr:rowOff>0</xdr:rowOff>
    </xdr:from>
    <xdr:to>
      <xdr:col>34</xdr:col>
      <xdr:colOff>64770</xdr:colOff>
      <xdr:row>27</xdr:row>
      <xdr:rowOff>0</xdr:rowOff>
    </xdr:to>
    <xdr:cxnSp macro="">
      <xdr:nvCxnSpPr>
        <xdr:cNvPr id="68" name="Straight Connector 67"/>
        <xdr:cNvCxnSpPr/>
      </xdr:nvCxnSpPr>
      <xdr:spPr>
        <a:xfrm>
          <a:off x="15392400" y="4937760"/>
          <a:ext cx="539877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25</xdr:row>
      <xdr:rowOff>49530</xdr:rowOff>
    </xdr:from>
    <xdr:to>
      <xdr:col>32</xdr:col>
      <xdr:colOff>0</xdr:colOff>
      <xdr:row>27</xdr:row>
      <xdr:rowOff>60960</xdr:rowOff>
    </xdr:to>
    <xdr:cxnSp macro="">
      <xdr:nvCxnSpPr>
        <xdr:cNvPr id="69" name="Straight Connector 68"/>
        <xdr:cNvCxnSpPr/>
      </xdr:nvCxnSpPr>
      <xdr:spPr>
        <a:xfrm>
          <a:off x="19507200" y="4621530"/>
          <a:ext cx="0" cy="3771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152400</xdr:colOff>
      <xdr:row>26</xdr:row>
      <xdr:rowOff>95250</xdr:rowOff>
    </xdr:from>
    <xdr:to>
      <xdr:col>28</xdr:col>
      <xdr:colOff>38100</xdr:colOff>
      <xdr:row>27</xdr:row>
      <xdr:rowOff>38100</xdr:rowOff>
    </xdr:to>
    <xdr:cxnSp macro="">
      <xdr:nvCxnSpPr>
        <xdr:cNvPr id="70" name="Straight Connector 69"/>
        <xdr:cNvCxnSpPr/>
      </xdr:nvCxnSpPr>
      <xdr:spPr>
        <a:xfrm flipH="1">
          <a:off x="16611600" y="4850130"/>
          <a:ext cx="495300" cy="125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156210</xdr:colOff>
      <xdr:row>26</xdr:row>
      <xdr:rowOff>91440</xdr:rowOff>
    </xdr:from>
    <xdr:to>
      <xdr:col>32</xdr:col>
      <xdr:colOff>38100</xdr:colOff>
      <xdr:row>27</xdr:row>
      <xdr:rowOff>41910</xdr:rowOff>
    </xdr:to>
    <xdr:cxnSp macro="">
      <xdr:nvCxnSpPr>
        <xdr:cNvPr id="71" name="Straight Connector 70"/>
        <xdr:cNvCxnSpPr/>
      </xdr:nvCxnSpPr>
      <xdr:spPr>
        <a:xfrm flipH="1">
          <a:off x="19053810" y="4846320"/>
          <a:ext cx="49149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3810</xdr:colOff>
      <xdr:row>25</xdr:row>
      <xdr:rowOff>11430</xdr:rowOff>
    </xdr:from>
    <xdr:to>
      <xdr:col>26</xdr:col>
      <xdr:colOff>3810</xdr:colOff>
      <xdr:row>29</xdr:row>
      <xdr:rowOff>53340</xdr:rowOff>
    </xdr:to>
    <xdr:cxnSp macro="">
      <xdr:nvCxnSpPr>
        <xdr:cNvPr id="72" name="Straight Connector 71"/>
        <xdr:cNvCxnSpPr/>
      </xdr:nvCxnSpPr>
      <xdr:spPr>
        <a:xfrm>
          <a:off x="15853410" y="4583430"/>
          <a:ext cx="0" cy="7734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137160</xdr:colOff>
      <xdr:row>28</xdr:row>
      <xdr:rowOff>125730</xdr:rowOff>
    </xdr:from>
    <xdr:to>
      <xdr:col>34</xdr:col>
      <xdr:colOff>64770</xdr:colOff>
      <xdr:row>28</xdr:row>
      <xdr:rowOff>125730</xdr:rowOff>
    </xdr:to>
    <xdr:cxnSp macro="">
      <xdr:nvCxnSpPr>
        <xdr:cNvPr id="73" name="Straight Connector 72"/>
        <xdr:cNvCxnSpPr/>
      </xdr:nvCxnSpPr>
      <xdr:spPr>
        <a:xfrm>
          <a:off x="15377160" y="5246370"/>
          <a:ext cx="541401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156210</xdr:colOff>
      <xdr:row>28</xdr:row>
      <xdr:rowOff>91440</xdr:rowOff>
    </xdr:from>
    <xdr:to>
      <xdr:col>26</xdr:col>
      <xdr:colOff>41910</xdr:colOff>
      <xdr:row>29</xdr:row>
      <xdr:rowOff>34290</xdr:rowOff>
    </xdr:to>
    <xdr:cxnSp macro="">
      <xdr:nvCxnSpPr>
        <xdr:cNvPr id="74" name="Straight Connector 73"/>
        <xdr:cNvCxnSpPr/>
      </xdr:nvCxnSpPr>
      <xdr:spPr>
        <a:xfrm flipH="1">
          <a:off x="15396210" y="5212080"/>
          <a:ext cx="495300" cy="125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xdr:colOff>
      <xdr:row>25</xdr:row>
      <xdr:rowOff>7620</xdr:rowOff>
    </xdr:from>
    <xdr:to>
      <xdr:col>34</xdr:col>
      <xdr:colOff>3810</xdr:colOff>
      <xdr:row>29</xdr:row>
      <xdr:rowOff>49530</xdr:rowOff>
    </xdr:to>
    <xdr:cxnSp macro="">
      <xdr:nvCxnSpPr>
        <xdr:cNvPr id="75" name="Straight Connector 74"/>
        <xdr:cNvCxnSpPr/>
      </xdr:nvCxnSpPr>
      <xdr:spPr>
        <a:xfrm>
          <a:off x="20730210" y="4579620"/>
          <a:ext cx="0" cy="7734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156210</xdr:colOff>
      <xdr:row>28</xdr:row>
      <xdr:rowOff>87630</xdr:rowOff>
    </xdr:from>
    <xdr:to>
      <xdr:col>34</xdr:col>
      <xdr:colOff>41910</xdr:colOff>
      <xdr:row>29</xdr:row>
      <xdr:rowOff>30480</xdr:rowOff>
    </xdr:to>
    <xdr:cxnSp macro="">
      <xdr:nvCxnSpPr>
        <xdr:cNvPr id="76" name="Straight Connector 75"/>
        <xdr:cNvCxnSpPr/>
      </xdr:nvCxnSpPr>
      <xdr:spPr>
        <a:xfrm flipH="1">
          <a:off x="20273010" y="5208270"/>
          <a:ext cx="495300" cy="125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60960</xdr:colOff>
      <xdr:row>17</xdr:row>
      <xdr:rowOff>3810</xdr:rowOff>
    </xdr:from>
    <xdr:to>
      <xdr:col>36</xdr:col>
      <xdr:colOff>60960</xdr:colOff>
      <xdr:row>17</xdr:row>
      <xdr:rowOff>3810</xdr:rowOff>
    </xdr:to>
    <xdr:cxnSp macro="">
      <xdr:nvCxnSpPr>
        <xdr:cNvPr id="77" name="Straight Connector 76"/>
        <xdr:cNvCxnSpPr/>
      </xdr:nvCxnSpPr>
      <xdr:spPr>
        <a:xfrm>
          <a:off x="20787360" y="3112770"/>
          <a:ext cx="121920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14</xdr:row>
      <xdr:rowOff>80010</xdr:rowOff>
    </xdr:from>
    <xdr:to>
      <xdr:col>36</xdr:col>
      <xdr:colOff>0</xdr:colOff>
      <xdr:row>24</xdr:row>
      <xdr:rowOff>49530</xdr:rowOff>
    </xdr:to>
    <xdr:cxnSp macro="">
      <xdr:nvCxnSpPr>
        <xdr:cNvPr id="78" name="Straight Connector 77"/>
        <xdr:cNvCxnSpPr/>
      </xdr:nvCxnSpPr>
      <xdr:spPr>
        <a:xfrm>
          <a:off x="21945600" y="2640330"/>
          <a:ext cx="0" cy="179832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49530</xdr:colOff>
      <xdr:row>22</xdr:row>
      <xdr:rowOff>0</xdr:rowOff>
    </xdr:from>
    <xdr:to>
      <xdr:col>36</xdr:col>
      <xdr:colOff>64770</xdr:colOff>
      <xdr:row>22</xdr:row>
      <xdr:rowOff>0</xdr:rowOff>
    </xdr:to>
    <xdr:cxnSp macro="">
      <xdr:nvCxnSpPr>
        <xdr:cNvPr id="79" name="Straight Connector 78"/>
        <xdr:cNvCxnSpPr/>
      </xdr:nvCxnSpPr>
      <xdr:spPr>
        <a:xfrm>
          <a:off x="20775930" y="4023360"/>
          <a:ext cx="123444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156210</xdr:colOff>
      <xdr:row>16</xdr:row>
      <xdr:rowOff>110490</xdr:rowOff>
    </xdr:from>
    <xdr:to>
      <xdr:col>36</xdr:col>
      <xdr:colOff>34290</xdr:colOff>
      <xdr:row>17</xdr:row>
      <xdr:rowOff>38100</xdr:rowOff>
    </xdr:to>
    <xdr:cxnSp macro="">
      <xdr:nvCxnSpPr>
        <xdr:cNvPr id="80" name="Straight Connector 79"/>
        <xdr:cNvCxnSpPr/>
      </xdr:nvCxnSpPr>
      <xdr:spPr>
        <a:xfrm flipH="1">
          <a:off x="21492210" y="3036570"/>
          <a:ext cx="487680" cy="1104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160020</xdr:colOff>
      <xdr:row>21</xdr:row>
      <xdr:rowOff>102870</xdr:rowOff>
    </xdr:from>
    <xdr:to>
      <xdr:col>36</xdr:col>
      <xdr:colOff>34290</xdr:colOff>
      <xdr:row>22</xdr:row>
      <xdr:rowOff>34290</xdr:rowOff>
    </xdr:to>
    <xdr:cxnSp macro="">
      <xdr:nvCxnSpPr>
        <xdr:cNvPr id="81" name="Straight Connector 80"/>
        <xdr:cNvCxnSpPr/>
      </xdr:nvCxnSpPr>
      <xdr:spPr>
        <a:xfrm flipH="1">
          <a:off x="21496020" y="3943350"/>
          <a:ext cx="483870" cy="1143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163830</xdr:colOff>
      <xdr:row>14</xdr:row>
      <xdr:rowOff>133350</xdr:rowOff>
    </xdr:from>
    <xdr:to>
      <xdr:col>38</xdr:col>
      <xdr:colOff>68580</xdr:colOff>
      <xdr:row>14</xdr:row>
      <xdr:rowOff>133350</xdr:rowOff>
    </xdr:to>
    <xdr:cxnSp macro="">
      <xdr:nvCxnSpPr>
        <xdr:cNvPr id="82" name="Straight Connector 81"/>
        <xdr:cNvCxnSpPr/>
      </xdr:nvCxnSpPr>
      <xdr:spPr>
        <a:xfrm>
          <a:off x="20890230" y="2693670"/>
          <a:ext cx="23431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87630</xdr:colOff>
      <xdr:row>23</xdr:row>
      <xdr:rowOff>133350</xdr:rowOff>
    </xdr:from>
    <xdr:to>
      <xdr:col>38</xdr:col>
      <xdr:colOff>72390</xdr:colOff>
      <xdr:row>23</xdr:row>
      <xdr:rowOff>133350</xdr:rowOff>
    </xdr:to>
    <xdr:cxnSp macro="">
      <xdr:nvCxnSpPr>
        <xdr:cNvPr id="83" name="Straight Connector 82"/>
        <xdr:cNvCxnSpPr/>
      </xdr:nvCxnSpPr>
      <xdr:spPr>
        <a:xfrm>
          <a:off x="20814030" y="4339590"/>
          <a:ext cx="242316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14</xdr:row>
      <xdr:rowOff>87630</xdr:rowOff>
    </xdr:from>
    <xdr:to>
      <xdr:col>38</xdr:col>
      <xdr:colOff>0</xdr:colOff>
      <xdr:row>24</xdr:row>
      <xdr:rowOff>45720</xdr:rowOff>
    </xdr:to>
    <xdr:cxnSp macro="">
      <xdr:nvCxnSpPr>
        <xdr:cNvPr id="84" name="Straight Connector 83"/>
        <xdr:cNvCxnSpPr/>
      </xdr:nvCxnSpPr>
      <xdr:spPr>
        <a:xfrm>
          <a:off x="23164800" y="2647950"/>
          <a:ext cx="0" cy="17868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156210</xdr:colOff>
      <xdr:row>14</xdr:row>
      <xdr:rowOff>99060</xdr:rowOff>
    </xdr:from>
    <xdr:to>
      <xdr:col>38</xdr:col>
      <xdr:colOff>34290</xdr:colOff>
      <xdr:row>15</xdr:row>
      <xdr:rowOff>34290</xdr:rowOff>
    </xdr:to>
    <xdr:cxnSp macro="">
      <xdr:nvCxnSpPr>
        <xdr:cNvPr id="85" name="Straight Connector 84"/>
        <xdr:cNvCxnSpPr/>
      </xdr:nvCxnSpPr>
      <xdr:spPr>
        <a:xfrm flipH="1">
          <a:off x="22711410" y="2659380"/>
          <a:ext cx="487680" cy="11811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152400</xdr:colOff>
      <xdr:row>23</xdr:row>
      <xdr:rowOff>95250</xdr:rowOff>
    </xdr:from>
    <xdr:to>
      <xdr:col>38</xdr:col>
      <xdr:colOff>34290</xdr:colOff>
      <xdr:row>24</xdr:row>
      <xdr:rowOff>30480</xdr:rowOff>
    </xdr:to>
    <xdr:cxnSp macro="">
      <xdr:nvCxnSpPr>
        <xdr:cNvPr id="86" name="Straight Connector 85"/>
        <xdr:cNvCxnSpPr/>
      </xdr:nvCxnSpPr>
      <xdr:spPr>
        <a:xfrm flipH="1">
          <a:off x="22707600" y="4301490"/>
          <a:ext cx="491490" cy="11811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167640</xdr:colOff>
      <xdr:row>14</xdr:row>
      <xdr:rowOff>0</xdr:rowOff>
    </xdr:from>
    <xdr:to>
      <xdr:col>33</xdr:col>
      <xdr:colOff>121920</xdr:colOff>
      <xdr:row>15</xdr:row>
      <xdr:rowOff>0</xdr:rowOff>
    </xdr:to>
    <xdr:cxnSp macro="">
      <xdr:nvCxnSpPr>
        <xdr:cNvPr id="87" name="Straight Connector 86"/>
        <xdr:cNvCxnSpPr/>
      </xdr:nvCxnSpPr>
      <xdr:spPr>
        <a:xfrm flipV="1">
          <a:off x="19674840" y="2560320"/>
          <a:ext cx="563880" cy="18288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182880</xdr:colOff>
      <xdr:row>14</xdr:row>
      <xdr:rowOff>38100</xdr:rowOff>
    </xdr:from>
    <xdr:to>
      <xdr:col>28</xdr:col>
      <xdr:colOff>152400</xdr:colOff>
      <xdr:row>18</xdr:row>
      <xdr:rowOff>7620</xdr:rowOff>
    </xdr:to>
    <xdr:cxnSp macro="">
      <xdr:nvCxnSpPr>
        <xdr:cNvPr id="88" name="Straight Connector 87"/>
        <xdr:cNvCxnSpPr/>
      </xdr:nvCxnSpPr>
      <xdr:spPr>
        <a:xfrm flipH="1" flipV="1">
          <a:off x="15422880" y="2598420"/>
          <a:ext cx="1798320" cy="70104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47</xdr:row>
      <xdr:rowOff>53340</xdr:rowOff>
    </xdr:from>
    <xdr:to>
      <xdr:col>28</xdr:col>
      <xdr:colOff>0</xdr:colOff>
      <xdr:row>51</xdr:row>
      <xdr:rowOff>60960</xdr:rowOff>
    </xdr:to>
    <xdr:cxnSp macro="">
      <xdr:nvCxnSpPr>
        <xdr:cNvPr id="89" name="Straight Connector 88"/>
        <xdr:cNvCxnSpPr/>
      </xdr:nvCxnSpPr>
      <xdr:spPr>
        <a:xfrm>
          <a:off x="17068800" y="8648700"/>
          <a:ext cx="0" cy="73914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133350</xdr:colOff>
      <xdr:row>49</xdr:row>
      <xdr:rowOff>0</xdr:rowOff>
    </xdr:from>
    <xdr:to>
      <xdr:col>34</xdr:col>
      <xdr:colOff>68580</xdr:colOff>
      <xdr:row>49</xdr:row>
      <xdr:rowOff>0</xdr:rowOff>
    </xdr:to>
    <xdr:cxnSp macro="">
      <xdr:nvCxnSpPr>
        <xdr:cNvPr id="90" name="Straight Connector 89"/>
        <xdr:cNvCxnSpPr/>
      </xdr:nvCxnSpPr>
      <xdr:spPr>
        <a:xfrm>
          <a:off x="16592550" y="8961120"/>
          <a:ext cx="420243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47</xdr:row>
      <xdr:rowOff>49530</xdr:rowOff>
    </xdr:from>
    <xdr:to>
      <xdr:col>32</xdr:col>
      <xdr:colOff>0</xdr:colOff>
      <xdr:row>49</xdr:row>
      <xdr:rowOff>60960</xdr:rowOff>
    </xdr:to>
    <xdr:cxnSp macro="">
      <xdr:nvCxnSpPr>
        <xdr:cNvPr id="91" name="Straight Connector 90"/>
        <xdr:cNvCxnSpPr/>
      </xdr:nvCxnSpPr>
      <xdr:spPr>
        <a:xfrm>
          <a:off x="19507200" y="8644890"/>
          <a:ext cx="0" cy="3771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152400</xdr:colOff>
      <xdr:row>48</xdr:row>
      <xdr:rowOff>95250</xdr:rowOff>
    </xdr:from>
    <xdr:to>
      <xdr:col>28</xdr:col>
      <xdr:colOff>38100</xdr:colOff>
      <xdr:row>49</xdr:row>
      <xdr:rowOff>38100</xdr:rowOff>
    </xdr:to>
    <xdr:cxnSp macro="">
      <xdr:nvCxnSpPr>
        <xdr:cNvPr id="92" name="Straight Connector 91"/>
        <xdr:cNvCxnSpPr/>
      </xdr:nvCxnSpPr>
      <xdr:spPr>
        <a:xfrm flipH="1">
          <a:off x="16611600" y="8873490"/>
          <a:ext cx="495300" cy="125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152400</xdr:colOff>
      <xdr:row>48</xdr:row>
      <xdr:rowOff>87630</xdr:rowOff>
    </xdr:from>
    <xdr:to>
      <xdr:col>32</xdr:col>
      <xdr:colOff>34290</xdr:colOff>
      <xdr:row>49</xdr:row>
      <xdr:rowOff>38100</xdr:rowOff>
    </xdr:to>
    <xdr:cxnSp macro="">
      <xdr:nvCxnSpPr>
        <xdr:cNvPr id="93" name="Straight Connector 92"/>
        <xdr:cNvCxnSpPr/>
      </xdr:nvCxnSpPr>
      <xdr:spPr>
        <a:xfrm flipH="1">
          <a:off x="19050000" y="8865870"/>
          <a:ext cx="49149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118110</xdr:colOff>
      <xdr:row>50</xdr:row>
      <xdr:rowOff>125730</xdr:rowOff>
    </xdr:from>
    <xdr:to>
      <xdr:col>34</xdr:col>
      <xdr:colOff>64770</xdr:colOff>
      <xdr:row>50</xdr:row>
      <xdr:rowOff>125730</xdr:rowOff>
    </xdr:to>
    <xdr:cxnSp macro="">
      <xdr:nvCxnSpPr>
        <xdr:cNvPr id="94" name="Straight Connector 93"/>
        <xdr:cNvCxnSpPr/>
      </xdr:nvCxnSpPr>
      <xdr:spPr>
        <a:xfrm>
          <a:off x="16577310" y="9269730"/>
          <a:ext cx="421386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148590</xdr:colOff>
      <xdr:row>50</xdr:row>
      <xdr:rowOff>91440</xdr:rowOff>
    </xdr:from>
    <xdr:to>
      <xdr:col>28</xdr:col>
      <xdr:colOff>34290</xdr:colOff>
      <xdr:row>51</xdr:row>
      <xdr:rowOff>34290</xdr:rowOff>
    </xdr:to>
    <xdr:cxnSp macro="">
      <xdr:nvCxnSpPr>
        <xdr:cNvPr id="95" name="Straight Connector 94"/>
        <xdr:cNvCxnSpPr/>
      </xdr:nvCxnSpPr>
      <xdr:spPr>
        <a:xfrm flipH="1">
          <a:off x="16607790" y="9235440"/>
          <a:ext cx="495300" cy="125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xdr:colOff>
      <xdr:row>47</xdr:row>
      <xdr:rowOff>7620</xdr:rowOff>
    </xdr:from>
    <xdr:to>
      <xdr:col>34</xdr:col>
      <xdr:colOff>3810</xdr:colOff>
      <xdr:row>51</xdr:row>
      <xdr:rowOff>49530</xdr:rowOff>
    </xdr:to>
    <xdr:cxnSp macro="">
      <xdr:nvCxnSpPr>
        <xdr:cNvPr id="96" name="Straight Connector 95"/>
        <xdr:cNvCxnSpPr/>
      </xdr:nvCxnSpPr>
      <xdr:spPr>
        <a:xfrm>
          <a:off x="20730210" y="8602980"/>
          <a:ext cx="0" cy="7734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156210</xdr:colOff>
      <xdr:row>50</xdr:row>
      <xdr:rowOff>87630</xdr:rowOff>
    </xdr:from>
    <xdr:to>
      <xdr:col>34</xdr:col>
      <xdr:colOff>41910</xdr:colOff>
      <xdr:row>51</xdr:row>
      <xdr:rowOff>30480</xdr:rowOff>
    </xdr:to>
    <xdr:cxnSp macro="">
      <xdr:nvCxnSpPr>
        <xdr:cNvPr id="97" name="Straight Connector 96"/>
        <xdr:cNvCxnSpPr/>
      </xdr:nvCxnSpPr>
      <xdr:spPr>
        <a:xfrm flipH="1">
          <a:off x="20273010" y="9231630"/>
          <a:ext cx="495300" cy="125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60960</xdr:colOff>
      <xdr:row>39</xdr:row>
      <xdr:rowOff>3810</xdr:rowOff>
    </xdr:from>
    <xdr:to>
      <xdr:col>36</xdr:col>
      <xdr:colOff>60960</xdr:colOff>
      <xdr:row>39</xdr:row>
      <xdr:rowOff>3810</xdr:rowOff>
    </xdr:to>
    <xdr:cxnSp macro="">
      <xdr:nvCxnSpPr>
        <xdr:cNvPr id="98" name="Straight Connector 97"/>
        <xdr:cNvCxnSpPr/>
      </xdr:nvCxnSpPr>
      <xdr:spPr>
        <a:xfrm>
          <a:off x="20787360" y="7136130"/>
          <a:ext cx="121920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36</xdr:row>
      <xdr:rowOff>83820</xdr:rowOff>
    </xdr:from>
    <xdr:to>
      <xdr:col>36</xdr:col>
      <xdr:colOff>0</xdr:colOff>
      <xdr:row>46</xdr:row>
      <xdr:rowOff>64770</xdr:rowOff>
    </xdr:to>
    <xdr:cxnSp macro="">
      <xdr:nvCxnSpPr>
        <xdr:cNvPr id="99" name="Straight Connector 98"/>
        <xdr:cNvCxnSpPr/>
      </xdr:nvCxnSpPr>
      <xdr:spPr>
        <a:xfrm>
          <a:off x="21945600" y="6667500"/>
          <a:ext cx="0" cy="18097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49530</xdr:colOff>
      <xdr:row>44</xdr:row>
      <xdr:rowOff>0</xdr:rowOff>
    </xdr:from>
    <xdr:to>
      <xdr:col>36</xdr:col>
      <xdr:colOff>64770</xdr:colOff>
      <xdr:row>44</xdr:row>
      <xdr:rowOff>0</xdr:rowOff>
    </xdr:to>
    <xdr:cxnSp macro="">
      <xdr:nvCxnSpPr>
        <xdr:cNvPr id="100" name="Straight Connector 99"/>
        <xdr:cNvCxnSpPr/>
      </xdr:nvCxnSpPr>
      <xdr:spPr>
        <a:xfrm>
          <a:off x="20775930" y="8046720"/>
          <a:ext cx="123444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156210</xdr:colOff>
      <xdr:row>38</xdr:row>
      <xdr:rowOff>110490</xdr:rowOff>
    </xdr:from>
    <xdr:to>
      <xdr:col>36</xdr:col>
      <xdr:colOff>34290</xdr:colOff>
      <xdr:row>39</xdr:row>
      <xdr:rowOff>38100</xdr:rowOff>
    </xdr:to>
    <xdr:cxnSp macro="">
      <xdr:nvCxnSpPr>
        <xdr:cNvPr id="101" name="Straight Connector 100"/>
        <xdr:cNvCxnSpPr/>
      </xdr:nvCxnSpPr>
      <xdr:spPr>
        <a:xfrm flipH="1">
          <a:off x="21492210" y="7059930"/>
          <a:ext cx="487680" cy="1104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160020</xdr:colOff>
      <xdr:row>43</xdr:row>
      <xdr:rowOff>102870</xdr:rowOff>
    </xdr:from>
    <xdr:to>
      <xdr:col>36</xdr:col>
      <xdr:colOff>34290</xdr:colOff>
      <xdr:row>44</xdr:row>
      <xdr:rowOff>34290</xdr:rowOff>
    </xdr:to>
    <xdr:cxnSp macro="">
      <xdr:nvCxnSpPr>
        <xdr:cNvPr id="102" name="Straight Connector 101"/>
        <xdr:cNvCxnSpPr/>
      </xdr:nvCxnSpPr>
      <xdr:spPr>
        <a:xfrm flipH="1">
          <a:off x="21496020" y="7966710"/>
          <a:ext cx="483870" cy="1143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163830</xdr:colOff>
      <xdr:row>36</xdr:row>
      <xdr:rowOff>133350</xdr:rowOff>
    </xdr:from>
    <xdr:to>
      <xdr:col>38</xdr:col>
      <xdr:colOff>68580</xdr:colOff>
      <xdr:row>36</xdr:row>
      <xdr:rowOff>133350</xdr:rowOff>
    </xdr:to>
    <xdr:cxnSp macro="">
      <xdr:nvCxnSpPr>
        <xdr:cNvPr id="103" name="Straight Connector 102"/>
        <xdr:cNvCxnSpPr/>
      </xdr:nvCxnSpPr>
      <xdr:spPr>
        <a:xfrm>
          <a:off x="20890230" y="6717030"/>
          <a:ext cx="23431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87630</xdr:colOff>
      <xdr:row>45</xdr:row>
      <xdr:rowOff>133350</xdr:rowOff>
    </xdr:from>
    <xdr:to>
      <xdr:col>38</xdr:col>
      <xdr:colOff>72390</xdr:colOff>
      <xdr:row>45</xdr:row>
      <xdr:rowOff>133350</xdr:rowOff>
    </xdr:to>
    <xdr:cxnSp macro="">
      <xdr:nvCxnSpPr>
        <xdr:cNvPr id="104" name="Straight Connector 103"/>
        <xdr:cNvCxnSpPr/>
      </xdr:nvCxnSpPr>
      <xdr:spPr>
        <a:xfrm>
          <a:off x="20814030" y="8362950"/>
          <a:ext cx="242316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36</xdr:row>
      <xdr:rowOff>87630</xdr:rowOff>
    </xdr:from>
    <xdr:to>
      <xdr:col>38</xdr:col>
      <xdr:colOff>0</xdr:colOff>
      <xdr:row>46</xdr:row>
      <xdr:rowOff>45720</xdr:rowOff>
    </xdr:to>
    <xdr:cxnSp macro="">
      <xdr:nvCxnSpPr>
        <xdr:cNvPr id="105" name="Straight Connector 104"/>
        <xdr:cNvCxnSpPr/>
      </xdr:nvCxnSpPr>
      <xdr:spPr>
        <a:xfrm>
          <a:off x="23164800" y="6671310"/>
          <a:ext cx="0" cy="17868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156210</xdr:colOff>
      <xdr:row>36</xdr:row>
      <xdr:rowOff>99060</xdr:rowOff>
    </xdr:from>
    <xdr:to>
      <xdr:col>38</xdr:col>
      <xdr:colOff>34290</xdr:colOff>
      <xdr:row>37</xdr:row>
      <xdr:rowOff>34290</xdr:rowOff>
    </xdr:to>
    <xdr:cxnSp macro="">
      <xdr:nvCxnSpPr>
        <xdr:cNvPr id="106" name="Straight Connector 105"/>
        <xdr:cNvCxnSpPr/>
      </xdr:nvCxnSpPr>
      <xdr:spPr>
        <a:xfrm flipH="1">
          <a:off x="22711410" y="6682740"/>
          <a:ext cx="487680" cy="11811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152400</xdr:colOff>
      <xdr:row>45</xdr:row>
      <xdr:rowOff>95250</xdr:rowOff>
    </xdr:from>
    <xdr:to>
      <xdr:col>38</xdr:col>
      <xdr:colOff>34290</xdr:colOff>
      <xdr:row>46</xdr:row>
      <xdr:rowOff>30480</xdr:rowOff>
    </xdr:to>
    <xdr:cxnSp macro="">
      <xdr:nvCxnSpPr>
        <xdr:cNvPr id="107" name="Straight Connector 106"/>
        <xdr:cNvCxnSpPr/>
      </xdr:nvCxnSpPr>
      <xdr:spPr>
        <a:xfrm flipH="1">
          <a:off x="22707600" y="8324850"/>
          <a:ext cx="491490" cy="11811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167640</xdr:colOff>
      <xdr:row>36</xdr:row>
      <xdr:rowOff>15240</xdr:rowOff>
    </xdr:from>
    <xdr:to>
      <xdr:col>33</xdr:col>
      <xdr:colOff>182880</xdr:colOff>
      <xdr:row>37</xdr:row>
      <xdr:rowOff>0</xdr:rowOff>
    </xdr:to>
    <xdr:cxnSp macro="">
      <xdr:nvCxnSpPr>
        <xdr:cNvPr id="108" name="Straight Connector 107"/>
        <xdr:cNvCxnSpPr/>
      </xdr:nvCxnSpPr>
      <xdr:spPr>
        <a:xfrm flipV="1">
          <a:off x="19674840" y="6598920"/>
          <a:ext cx="624840" cy="16764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144780</xdr:colOff>
      <xdr:row>37</xdr:row>
      <xdr:rowOff>44754</xdr:rowOff>
    </xdr:from>
    <xdr:to>
      <xdr:col>28</xdr:col>
      <xdr:colOff>152400</xdr:colOff>
      <xdr:row>40</xdr:row>
      <xdr:rowOff>7620</xdr:rowOff>
    </xdr:to>
    <xdr:cxnSp macro="">
      <xdr:nvCxnSpPr>
        <xdr:cNvPr id="109" name="Straight Connector 108"/>
        <xdr:cNvCxnSpPr/>
      </xdr:nvCxnSpPr>
      <xdr:spPr>
        <a:xfrm flipH="1" flipV="1">
          <a:off x="15994380" y="6811314"/>
          <a:ext cx="1226820" cy="511506"/>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156210</xdr:colOff>
      <xdr:row>45</xdr:row>
      <xdr:rowOff>102870</xdr:rowOff>
    </xdr:from>
    <xdr:to>
      <xdr:col>36</xdr:col>
      <xdr:colOff>30480</xdr:colOff>
      <xdr:row>46</xdr:row>
      <xdr:rowOff>34290</xdr:rowOff>
    </xdr:to>
    <xdr:cxnSp macro="">
      <xdr:nvCxnSpPr>
        <xdr:cNvPr id="110" name="Straight Connector 109"/>
        <xdr:cNvCxnSpPr/>
      </xdr:nvCxnSpPr>
      <xdr:spPr>
        <a:xfrm flipH="1">
          <a:off x="21492210" y="8332470"/>
          <a:ext cx="483870" cy="1143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160020</xdr:colOff>
      <xdr:row>36</xdr:row>
      <xdr:rowOff>99060</xdr:rowOff>
    </xdr:from>
    <xdr:to>
      <xdr:col>36</xdr:col>
      <xdr:colOff>34290</xdr:colOff>
      <xdr:row>37</xdr:row>
      <xdr:rowOff>30480</xdr:rowOff>
    </xdr:to>
    <xdr:cxnSp macro="">
      <xdr:nvCxnSpPr>
        <xdr:cNvPr id="111" name="Straight Connector 110"/>
        <xdr:cNvCxnSpPr/>
      </xdr:nvCxnSpPr>
      <xdr:spPr>
        <a:xfrm flipH="1">
          <a:off x="21496020" y="6682740"/>
          <a:ext cx="483870" cy="1143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152400</xdr:colOff>
      <xdr:row>48</xdr:row>
      <xdr:rowOff>91440</xdr:rowOff>
    </xdr:from>
    <xdr:to>
      <xdr:col>34</xdr:col>
      <xdr:colOff>34290</xdr:colOff>
      <xdr:row>49</xdr:row>
      <xdr:rowOff>41910</xdr:rowOff>
    </xdr:to>
    <xdr:cxnSp macro="">
      <xdr:nvCxnSpPr>
        <xdr:cNvPr id="112" name="Straight Connector 111"/>
        <xdr:cNvCxnSpPr/>
      </xdr:nvCxnSpPr>
      <xdr:spPr>
        <a:xfrm flipH="1">
          <a:off x="20269200" y="8869680"/>
          <a:ext cx="491490" cy="13335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22860</xdr:colOff>
      <xdr:row>6</xdr:row>
      <xdr:rowOff>38100</xdr:rowOff>
    </xdr:from>
    <xdr:to>
      <xdr:col>21</xdr:col>
      <xdr:colOff>7620</xdr:colOff>
      <xdr:row>7</xdr:row>
      <xdr:rowOff>129540</xdr:rowOff>
    </xdr:to>
    <xdr:cxnSp macro="">
      <xdr:nvCxnSpPr>
        <xdr:cNvPr id="113" name="Straight Connector 112"/>
        <xdr:cNvCxnSpPr/>
      </xdr:nvCxnSpPr>
      <xdr:spPr>
        <a:xfrm>
          <a:off x="12214860" y="1135380"/>
          <a:ext cx="594360" cy="27432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15240</xdr:colOff>
      <xdr:row>14</xdr:row>
      <xdr:rowOff>45720</xdr:rowOff>
    </xdr:from>
    <xdr:to>
      <xdr:col>16</xdr:col>
      <xdr:colOff>137160</xdr:colOff>
      <xdr:row>15</xdr:row>
      <xdr:rowOff>45720</xdr:rowOff>
    </xdr:to>
    <xdr:cxnSp macro="">
      <xdr:nvCxnSpPr>
        <xdr:cNvPr id="114" name="Straight Connector 113"/>
        <xdr:cNvCxnSpPr/>
      </xdr:nvCxnSpPr>
      <xdr:spPr>
        <a:xfrm flipV="1">
          <a:off x="9159240" y="2606040"/>
          <a:ext cx="731520" cy="18288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xdr:colOff>
      <xdr:row>10</xdr:row>
      <xdr:rowOff>0</xdr:rowOff>
    </xdr:from>
    <xdr:to>
      <xdr:col>11</xdr:col>
      <xdr:colOff>167640</xdr:colOff>
      <xdr:row>16</xdr:row>
      <xdr:rowOff>38100</xdr:rowOff>
    </xdr:to>
    <xdr:cxnSp macro="">
      <xdr:nvCxnSpPr>
        <xdr:cNvPr id="115" name="Straight Connector 114"/>
        <xdr:cNvCxnSpPr/>
      </xdr:nvCxnSpPr>
      <xdr:spPr>
        <a:xfrm flipV="1">
          <a:off x="5516880" y="1828800"/>
          <a:ext cx="1356360" cy="113538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60960</xdr:colOff>
      <xdr:row>36</xdr:row>
      <xdr:rowOff>45720</xdr:rowOff>
    </xdr:from>
    <xdr:to>
      <xdr:col>6</xdr:col>
      <xdr:colOff>144780</xdr:colOff>
      <xdr:row>40</xdr:row>
      <xdr:rowOff>0</xdr:rowOff>
    </xdr:to>
    <xdr:cxnSp macro="">
      <xdr:nvCxnSpPr>
        <xdr:cNvPr id="116" name="Straight Connector 115"/>
        <xdr:cNvCxnSpPr/>
      </xdr:nvCxnSpPr>
      <xdr:spPr>
        <a:xfrm flipH="1" flipV="1">
          <a:off x="3718560" y="6629400"/>
          <a:ext cx="83820" cy="68580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xdr:colOff>
      <xdr:row>50</xdr:row>
      <xdr:rowOff>60960</xdr:rowOff>
    </xdr:from>
    <xdr:to>
      <xdr:col>15</xdr:col>
      <xdr:colOff>38100</xdr:colOff>
      <xdr:row>51</xdr:row>
      <xdr:rowOff>7620</xdr:rowOff>
    </xdr:to>
    <xdr:cxnSp macro="">
      <xdr:nvCxnSpPr>
        <xdr:cNvPr id="117" name="Straight Connector 116"/>
        <xdr:cNvCxnSpPr/>
      </xdr:nvCxnSpPr>
      <xdr:spPr>
        <a:xfrm>
          <a:off x="7932420" y="9204960"/>
          <a:ext cx="1249680" cy="12954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9</xdr:row>
      <xdr:rowOff>60960</xdr:rowOff>
    </xdr:from>
    <xdr:to>
      <xdr:col>4</xdr:col>
      <xdr:colOff>22860</xdr:colOff>
      <xdr:row>15</xdr:row>
      <xdr:rowOff>114300</xdr:rowOff>
    </xdr:to>
    <xdr:cxnSp macro="">
      <xdr:nvCxnSpPr>
        <xdr:cNvPr id="118" name="Straight Connector 117"/>
        <xdr:cNvCxnSpPr/>
      </xdr:nvCxnSpPr>
      <xdr:spPr>
        <a:xfrm flipV="1">
          <a:off x="1828800" y="1706880"/>
          <a:ext cx="632460" cy="115062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xdr:colOff>
      <xdr:row>9</xdr:row>
      <xdr:rowOff>68580</xdr:rowOff>
    </xdr:from>
    <xdr:to>
      <xdr:col>5</xdr:col>
      <xdr:colOff>175260</xdr:colOff>
      <xdr:row>11</xdr:row>
      <xdr:rowOff>0</xdr:rowOff>
    </xdr:to>
    <xdr:cxnSp macro="">
      <xdr:nvCxnSpPr>
        <xdr:cNvPr id="119" name="Straight Connector 118"/>
        <xdr:cNvCxnSpPr/>
      </xdr:nvCxnSpPr>
      <xdr:spPr>
        <a:xfrm flipH="1" flipV="1">
          <a:off x="2468880" y="1714500"/>
          <a:ext cx="754380" cy="29718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35</xdr:row>
      <xdr:rowOff>30480</xdr:rowOff>
    </xdr:from>
    <xdr:to>
      <xdr:col>3</xdr:col>
      <xdr:colOff>160020</xdr:colOff>
      <xdr:row>40</xdr:row>
      <xdr:rowOff>38100</xdr:rowOff>
    </xdr:to>
    <xdr:cxnSp macro="">
      <xdr:nvCxnSpPr>
        <xdr:cNvPr id="120" name="Straight Connector 119"/>
        <xdr:cNvCxnSpPr/>
      </xdr:nvCxnSpPr>
      <xdr:spPr>
        <a:xfrm flipV="1">
          <a:off x="1828800" y="6431280"/>
          <a:ext cx="160020" cy="92202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167640</xdr:colOff>
      <xdr:row>35</xdr:row>
      <xdr:rowOff>30480</xdr:rowOff>
    </xdr:from>
    <xdr:to>
      <xdr:col>4</xdr:col>
      <xdr:colOff>160020</xdr:colOff>
      <xdr:row>37</xdr:row>
      <xdr:rowOff>0</xdr:rowOff>
    </xdr:to>
    <xdr:cxnSp macro="">
      <xdr:nvCxnSpPr>
        <xdr:cNvPr id="121" name="Straight Connector 120"/>
        <xdr:cNvCxnSpPr/>
      </xdr:nvCxnSpPr>
      <xdr:spPr>
        <a:xfrm flipH="1" flipV="1">
          <a:off x="1996440" y="6431280"/>
          <a:ext cx="601980" cy="33528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182880</xdr:colOff>
      <xdr:row>41</xdr:row>
      <xdr:rowOff>38100</xdr:rowOff>
    </xdr:from>
    <xdr:to>
      <xdr:col>28</xdr:col>
      <xdr:colOff>0</xdr:colOff>
      <xdr:row>44</xdr:row>
      <xdr:rowOff>106680</xdr:rowOff>
    </xdr:to>
    <xdr:cxnSp macro="">
      <xdr:nvCxnSpPr>
        <xdr:cNvPr id="122" name="Straight Connector 121"/>
        <xdr:cNvCxnSpPr/>
      </xdr:nvCxnSpPr>
      <xdr:spPr>
        <a:xfrm flipH="1" flipV="1">
          <a:off x="15422880" y="7536180"/>
          <a:ext cx="1645920" cy="61722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36</xdr:row>
      <xdr:rowOff>15240</xdr:rowOff>
    </xdr:from>
    <xdr:to>
      <xdr:col>30</xdr:col>
      <xdr:colOff>152400</xdr:colOff>
      <xdr:row>37</xdr:row>
      <xdr:rowOff>106680</xdr:rowOff>
    </xdr:to>
    <xdr:cxnSp macro="">
      <xdr:nvCxnSpPr>
        <xdr:cNvPr id="123" name="Straight Connector 122"/>
        <xdr:cNvCxnSpPr/>
      </xdr:nvCxnSpPr>
      <xdr:spPr>
        <a:xfrm flipV="1">
          <a:off x="18288000" y="6598920"/>
          <a:ext cx="152400" cy="274320"/>
        </a:xfrm>
        <a:prstGeom prst="line">
          <a:avLst/>
        </a:prstGeom>
        <a:ln w="9525">
          <a:solidFill>
            <a:schemeClr val="accent6">
              <a:lumMod val="75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152400</xdr:colOff>
      <xdr:row>23</xdr:row>
      <xdr:rowOff>99060</xdr:rowOff>
    </xdr:from>
    <xdr:to>
      <xdr:col>36</xdr:col>
      <xdr:colOff>26670</xdr:colOff>
      <xdr:row>24</xdr:row>
      <xdr:rowOff>30480</xdr:rowOff>
    </xdr:to>
    <xdr:cxnSp macro="">
      <xdr:nvCxnSpPr>
        <xdr:cNvPr id="124" name="Straight Connector 123"/>
        <xdr:cNvCxnSpPr/>
      </xdr:nvCxnSpPr>
      <xdr:spPr>
        <a:xfrm flipH="1">
          <a:off x="21488400" y="4305300"/>
          <a:ext cx="483870" cy="1143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160020</xdr:colOff>
      <xdr:row>14</xdr:row>
      <xdr:rowOff>102870</xdr:rowOff>
    </xdr:from>
    <xdr:to>
      <xdr:col>36</xdr:col>
      <xdr:colOff>34290</xdr:colOff>
      <xdr:row>15</xdr:row>
      <xdr:rowOff>34290</xdr:rowOff>
    </xdr:to>
    <xdr:cxnSp macro="">
      <xdr:nvCxnSpPr>
        <xdr:cNvPr id="125" name="Straight Connector 124"/>
        <xdr:cNvCxnSpPr/>
      </xdr:nvCxnSpPr>
      <xdr:spPr>
        <a:xfrm flipH="1">
          <a:off x="21496020" y="2663190"/>
          <a:ext cx="483870" cy="11430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156210</xdr:colOff>
      <xdr:row>26</xdr:row>
      <xdr:rowOff>95250</xdr:rowOff>
    </xdr:from>
    <xdr:to>
      <xdr:col>26</xdr:col>
      <xdr:colOff>41910</xdr:colOff>
      <xdr:row>27</xdr:row>
      <xdr:rowOff>38100</xdr:rowOff>
    </xdr:to>
    <xdr:cxnSp macro="">
      <xdr:nvCxnSpPr>
        <xdr:cNvPr id="126" name="Straight Connector 125"/>
        <xdr:cNvCxnSpPr/>
      </xdr:nvCxnSpPr>
      <xdr:spPr>
        <a:xfrm flipH="1">
          <a:off x="15396210" y="4850130"/>
          <a:ext cx="495300" cy="125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148590</xdr:colOff>
      <xdr:row>26</xdr:row>
      <xdr:rowOff>95250</xdr:rowOff>
    </xdr:from>
    <xdr:to>
      <xdr:col>34</xdr:col>
      <xdr:colOff>34290</xdr:colOff>
      <xdr:row>27</xdr:row>
      <xdr:rowOff>38100</xdr:rowOff>
    </xdr:to>
    <xdr:cxnSp macro="">
      <xdr:nvCxnSpPr>
        <xdr:cNvPr id="127" name="Straight Connector 126"/>
        <xdr:cNvCxnSpPr/>
      </xdr:nvCxnSpPr>
      <xdr:spPr>
        <a:xfrm flipH="1">
          <a:off x="20265390" y="4850130"/>
          <a:ext cx="495300" cy="12573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xdr:colOff>
      <xdr:row>29</xdr:row>
      <xdr:rowOff>7620</xdr:rowOff>
    </xdr:from>
    <xdr:to>
      <xdr:col>13</xdr:col>
      <xdr:colOff>175260</xdr:colOff>
      <xdr:row>33</xdr:row>
      <xdr:rowOff>38100</xdr:rowOff>
    </xdr:to>
    <xdr:sp macro="" textlink="">
      <xdr:nvSpPr>
        <xdr:cNvPr id="2" name="Oval 1"/>
        <xdr:cNvSpPr/>
      </xdr:nvSpPr>
      <xdr:spPr>
        <a:xfrm>
          <a:off x="2103120" y="4114800"/>
          <a:ext cx="548640" cy="548640"/>
        </a:xfrm>
        <a:prstGeom prst="ellipse">
          <a:avLst/>
        </a:prstGeom>
        <a:solidFill>
          <a:schemeClr val="bg1">
            <a:lumMod val="85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8</xdr:col>
      <xdr:colOff>106680</xdr:colOff>
      <xdr:row>7</xdr:row>
      <xdr:rowOff>91440</xdr:rowOff>
    </xdr:from>
    <xdr:to>
      <xdr:col>11</xdr:col>
      <xdr:colOff>83820</xdr:colOff>
      <xdr:row>11</xdr:row>
      <xdr:rowOff>121920</xdr:rowOff>
    </xdr:to>
    <xdr:sp macro="" textlink="">
      <xdr:nvSpPr>
        <xdr:cNvPr id="3" name="Oval 2"/>
        <xdr:cNvSpPr/>
      </xdr:nvSpPr>
      <xdr:spPr>
        <a:xfrm>
          <a:off x="1630680" y="1348740"/>
          <a:ext cx="548640" cy="548640"/>
        </a:xfrm>
        <a:prstGeom prst="ellipse">
          <a:avLst/>
        </a:prstGeom>
        <a:solidFill>
          <a:schemeClr val="bg1">
            <a:lumMod val="85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8</xdr:col>
      <xdr:colOff>106680</xdr:colOff>
      <xdr:row>12</xdr:row>
      <xdr:rowOff>0</xdr:rowOff>
    </xdr:from>
    <xdr:to>
      <xdr:col>11</xdr:col>
      <xdr:colOff>83820</xdr:colOff>
      <xdr:row>16</xdr:row>
      <xdr:rowOff>30480</xdr:rowOff>
    </xdr:to>
    <xdr:sp macro="" textlink="">
      <xdr:nvSpPr>
        <xdr:cNvPr id="4" name="Oval 3"/>
        <xdr:cNvSpPr/>
      </xdr:nvSpPr>
      <xdr:spPr>
        <a:xfrm>
          <a:off x="1630680" y="1905000"/>
          <a:ext cx="548640" cy="548640"/>
        </a:xfrm>
        <a:prstGeom prst="ellipse">
          <a:avLst/>
        </a:prstGeom>
        <a:solidFill>
          <a:schemeClr val="bg1">
            <a:lumMod val="85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7</xdr:col>
      <xdr:colOff>186690</xdr:colOff>
      <xdr:row>8</xdr:row>
      <xdr:rowOff>125730</xdr:rowOff>
    </xdr:from>
    <xdr:to>
      <xdr:col>12</xdr:col>
      <xdr:colOff>11430</xdr:colOff>
      <xdr:row>14</xdr:row>
      <xdr:rowOff>125730</xdr:rowOff>
    </xdr:to>
    <xdr:sp macro="" textlink="">
      <xdr:nvSpPr>
        <xdr:cNvPr id="5" name="Oval 4"/>
        <xdr:cNvSpPr/>
      </xdr:nvSpPr>
      <xdr:spPr>
        <a:xfrm>
          <a:off x="1520190" y="1512570"/>
          <a:ext cx="777240" cy="777240"/>
        </a:xfrm>
        <a:prstGeom prst="ellipse">
          <a:avLst/>
        </a:prstGeom>
        <a:noFill/>
        <a:ln w="158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6</xdr:col>
      <xdr:colOff>114300</xdr:colOff>
      <xdr:row>15</xdr:row>
      <xdr:rowOff>0</xdr:rowOff>
    </xdr:from>
    <xdr:to>
      <xdr:col>9</xdr:col>
      <xdr:colOff>171450</xdr:colOff>
      <xdr:row>15</xdr:row>
      <xdr:rowOff>0</xdr:rowOff>
    </xdr:to>
    <xdr:cxnSp macro="">
      <xdr:nvCxnSpPr>
        <xdr:cNvPr id="6" name="Straight Connector 5"/>
        <xdr:cNvCxnSpPr/>
      </xdr:nvCxnSpPr>
      <xdr:spPr>
        <a:xfrm>
          <a:off x="1257300" y="2293620"/>
          <a:ext cx="62865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186690</xdr:colOff>
      <xdr:row>8</xdr:row>
      <xdr:rowOff>76200</xdr:rowOff>
    </xdr:from>
    <xdr:to>
      <xdr:col>6</xdr:col>
      <xdr:colOff>186690</xdr:colOff>
      <xdr:row>15</xdr:row>
      <xdr:rowOff>68580</xdr:rowOff>
    </xdr:to>
    <xdr:cxnSp macro="">
      <xdr:nvCxnSpPr>
        <xdr:cNvPr id="7" name="Straight Connector 6"/>
        <xdr:cNvCxnSpPr/>
      </xdr:nvCxnSpPr>
      <xdr:spPr>
        <a:xfrm flipV="1">
          <a:off x="1329690" y="1463040"/>
          <a:ext cx="0" cy="8991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152400</xdr:colOff>
      <xdr:row>14</xdr:row>
      <xdr:rowOff>95250</xdr:rowOff>
    </xdr:from>
    <xdr:to>
      <xdr:col>7</xdr:col>
      <xdr:colOff>34290</xdr:colOff>
      <xdr:row>15</xdr:row>
      <xdr:rowOff>34290</xdr:rowOff>
    </xdr:to>
    <xdr:cxnSp macro="">
      <xdr:nvCxnSpPr>
        <xdr:cNvPr id="8" name="Straight Connector 7"/>
        <xdr:cNvCxnSpPr/>
      </xdr:nvCxnSpPr>
      <xdr:spPr>
        <a:xfrm flipH="1">
          <a:off x="1295400" y="2259330"/>
          <a:ext cx="7239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125730</xdr:colOff>
      <xdr:row>8</xdr:row>
      <xdr:rowOff>125730</xdr:rowOff>
    </xdr:from>
    <xdr:to>
      <xdr:col>9</xdr:col>
      <xdr:colOff>167640</xdr:colOff>
      <xdr:row>8</xdr:row>
      <xdr:rowOff>125730</xdr:rowOff>
    </xdr:to>
    <xdr:cxnSp macro="">
      <xdr:nvCxnSpPr>
        <xdr:cNvPr id="9" name="Straight Connector 8"/>
        <xdr:cNvCxnSpPr/>
      </xdr:nvCxnSpPr>
      <xdr:spPr>
        <a:xfrm>
          <a:off x="1268730" y="1512570"/>
          <a:ext cx="61341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148590</xdr:colOff>
      <xdr:row>8</xdr:row>
      <xdr:rowOff>91440</xdr:rowOff>
    </xdr:from>
    <xdr:to>
      <xdr:col>7</xdr:col>
      <xdr:colOff>30480</xdr:colOff>
      <xdr:row>9</xdr:row>
      <xdr:rowOff>30480</xdr:rowOff>
    </xdr:to>
    <xdr:cxnSp macro="">
      <xdr:nvCxnSpPr>
        <xdr:cNvPr id="10" name="Straight Connector 9"/>
        <xdr:cNvCxnSpPr/>
      </xdr:nvCxnSpPr>
      <xdr:spPr>
        <a:xfrm flipH="1">
          <a:off x="1291590" y="1478280"/>
          <a:ext cx="7239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137160</xdr:colOff>
      <xdr:row>12</xdr:row>
      <xdr:rowOff>0</xdr:rowOff>
    </xdr:from>
    <xdr:to>
      <xdr:col>13</xdr:col>
      <xdr:colOff>53340</xdr:colOff>
      <xdr:row>12</xdr:row>
      <xdr:rowOff>0</xdr:rowOff>
    </xdr:to>
    <xdr:cxnSp macro="">
      <xdr:nvCxnSpPr>
        <xdr:cNvPr id="11" name="Straight Connector 10"/>
        <xdr:cNvCxnSpPr/>
      </xdr:nvCxnSpPr>
      <xdr:spPr>
        <a:xfrm>
          <a:off x="2042160" y="1905000"/>
          <a:ext cx="48768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7</xdr:row>
      <xdr:rowOff>30480</xdr:rowOff>
    </xdr:from>
    <xdr:to>
      <xdr:col>13</xdr:col>
      <xdr:colOff>0</xdr:colOff>
      <xdr:row>16</xdr:row>
      <xdr:rowOff>80010</xdr:rowOff>
    </xdr:to>
    <xdr:cxnSp macro="">
      <xdr:nvCxnSpPr>
        <xdr:cNvPr id="12" name="Straight Connector 11"/>
        <xdr:cNvCxnSpPr/>
      </xdr:nvCxnSpPr>
      <xdr:spPr>
        <a:xfrm flipV="1">
          <a:off x="2476500" y="1287780"/>
          <a:ext cx="0" cy="121539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156210</xdr:colOff>
      <xdr:row>11</xdr:row>
      <xdr:rowOff>102870</xdr:rowOff>
    </xdr:from>
    <xdr:to>
      <xdr:col>13</xdr:col>
      <xdr:colOff>30480</xdr:colOff>
      <xdr:row>12</xdr:row>
      <xdr:rowOff>34290</xdr:rowOff>
    </xdr:to>
    <xdr:cxnSp macro="">
      <xdr:nvCxnSpPr>
        <xdr:cNvPr id="13" name="Straight Connector 12"/>
        <xdr:cNvCxnSpPr/>
      </xdr:nvCxnSpPr>
      <xdr:spPr>
        <a:xfrm flipH="1">
          <a:off x="2442210" y="1878330"/>
          <a:ext cx="64770" cy="609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106680</xdr:colOff>
      <xdr:row>7</xdr:row>
      <xdr:rowOff>83820</xdr:rowOff>
    </xdr:from>
    <xdr:to>
      <xdr:col>13</xdr:col>
      <xdr:colOff>57150</xdr:colOff>
      <xdr:row>7</xdr:row>
      <xdr:rowOff>83820</xdr:rowOff>
    </xdr:to>
    <xdr:cxnSp macro="">
      <xdr:nvCxnSpPr>
        <xdr:cNvPr id="14" name="Straight Connector 13"/>
        <xdr:cNvCxnSpPr/>
      </xdr:nvCxnSpPr>
      <xdr:spPr>
        <a:xfrm>
          <a:off x="2011680" y="1341120"/>
          <a:ext cx="52197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156210</xdr:colOff>
      <xdr:row>7</xdr:row>
      <xdr:rowOff>57150</xdr:rowOff>
    </xdr:from>
    <xdr:to>
      <xdr:col>13</xdr:col>
      <xdr:colOff>30480</xdr:colOff>
      <xdr:row>7</xdr:row>
      <xdr:rowOff>118110</xdr:rowOff>
    </xdr:to>
    <xdr:cxnSp macro="">
      <xdr:nvCxnSpPr>
        <xdr:cNvPr id="15" name="Straight Connector 14"/>
        <xdr:cNvCxnSpPr/>
      </xdr:nvCxnSpPr>
      <xdr:spPr>
        <a:xfrm flipH="1">
          <a:off x="2442210" y="1314450"/>
          <a:ext cx="64770" cy="609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102870</xdr:colOff>
      <xdr:row>16</xdr:row>
      <xdr:rowOff>34290</xdr:rowOff>
    </xdr:from>
    <xdr:to>
      <xdr:col>13</xdr:col>
      <xdr:colOff>53340</xdr:colOff>
      <xdr:row>16</xdr:row>
      <xdr:rowOff>34290</xdr:rowOff>
    </xdr:to>
    <xdr:cxnSp macro="">
      <xdr:nvCxnSpPr>
        <xdr:cNvPr id="16" name="Straight Connector 15"/>
        <xdr:cNvCxnSpPr/>
      </xdr:nvCxnSpPr>
      <xdr:spPr>
        <a:xfrm>
          <a:off x="2007870" y="2457450"/>
          <a:ext cx="52197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152400</xdr:colOff>
      <xdr:row>16</xdr:row>
      <xdr:rowOff>7620</xdr:rowOff>
    </xdr:from>
    <xdr:to>
      <xdr:col>13</xdr:col>
      <xdr:colOff>26670</xdr:colOff>
      <xdr:row>16</xdr:row>
      <xdr:rowOff>68580</xdr:rowOff>
    </xdr:to>
    <xdr:cxnSp macro="">
      <xdr:nvCxnSpPr>
        <xdr:cNvPr id="17" name="Straight Connector 16"/>
        <xdr:cNvCxnSpPr/>
      </xdr:nvCxnSpPr>
      <xdr:spPr>
        <a:xfrm flipH="1">
          <a:off x="2438400" y="2430780"/>
          <a:ext cx="64770" cy="609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110490</xdr:colOff>
      <xdr:row>25</xdr:row>
      <xdr:rowOff>41910</xdr:rowOff>
    </xdr:from>
    <xdr:to>
      <xdr:col>12</xdr:col>
      <xdr:colOff>87630</xdr:colOff>
      <xdr:row>29</xdr:row>
      <xdr:rowOff>72390</xdr:rowOff>
    </xdr:to>
    <xdr:sp macro="" textlink="">
      <xdr:nvSpPr>
        <xdr:cNvPr id="18" name="Oval 17"/>
        <xdr:cNvSpPr/>
      </xdr:nvSpPr>
      <xdr:spPr>
        <a:xfrm>
          <a:off x="1824990" y="3630930"/>
          <a:ext cx="548640" cy="548640"/>
        </a:xfrm>
        <a:prstGeom prst="ellipse">
          <a:avLst/>
        </a:prstGeom>
        <a:solidFill>
          <a:schemeClr val="bg1">
            <a:lumMod val="85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100"/>
            <a:t>"</a:t>
          </a:r>
        </a:p>
      </xdr:txBody>
    </xdr:sp>
    <xdr:clientData/>
  </xdr:twoCellAnchor>
  <xdr:twoCellAnchor>
    <xdr:from>
      <xdr:col>8</xdr:col>
      <xdr:colOff>22860</xdr:colOff>
      <xdr:row>29</xdr:row>
      <xdr:rowOff>7620</xdr:rowOff>
    </xdr:from>
    <xdr:to>
      <xdr:col>11</xdr:col>
      <xdr:colOff>0</xdr:colOff>
      <xdr:row>33</xdr:row>
      <xdr:rowOff>38100</xdr:rowOff>
    </xdr:to>
    <xdr:sp macro="" textlink="">
      <xdr:nvSpPr>
        <xdr:cNvPr id="19" name="Oval 18"/>
        <xdr:cNvSpPr/>
      </xdr:nvSpPr>
      <xdr:spPr>
        <a:xfrm>
          <a:off x="1546860" y="4114800"/>
          <a:ext cx="548640" cy="548640"/>
        </a:xfrm>
        <a:prstGeom prst="ellipse">
          <a:avLst/>
        </a:prstGeom>
        <a:solidFill>
          <a:schemeClr val="bg1">
            <a:lumMod val="85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9</xdr:col>
      <xdr:colOff>0</xdr:colOff>
      <xdr:row>27</xdr:row>
      <xdr:rowOff>7620</xdr:rowOff>
    </xdr:from>
    <xdr:to>
      <xdr:col>13</xdr:col>
      <xdr:colOff>15240</xdr:colOff>
      <xdr:row>33</xdr:row>
      <xdr:rowOff>7620</xdr:rowOff>
    </xdr:to>
    <xdr:sp macro="" textlink="">
      <xdr:nvSpPr>
        <xdr:cNvPr id="20" name="Oval 19"/>
        <xdr:cNvSpPr/>
      </xdr:nvSpPr>
      <xdr:spPr>
        <a:xfrm>
          <a:off x="1714500" y="3855720"/>
          <a:ext cx="777240" cy="777240"/>
        </a:xfrm>
        <a:prstGeom prst="ellipse">
          <a:avLst/>
        </a:prstGeom>
        <a:noFill/>
        <a:ln w="158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tr-TR"/>
        </a:p>
      </xdr:txBody>
    </xdr:sp>
    <xdr:clientData/>
  </xdr:twoCellAnchor>
  <xdr:twoCellAnchor>
    <xdr:from>
      <xdr:col>12</xdr:col>
      <xdr:colOff>140970</xdr:colOff>
      <xdr:row>29</xdr:row>
      <xdr:rowOff>7620</xdr:rowOff>
    </xdr:from>
    <xdr:to>
      <xdr:col>15</xdr:col>
      <xdr:colOff>57150</xdr:colOff>
      <xdr:row>29</xdr:row>
      <xdr:rowOff>7620</xdr:rowOff>
    </xdr:to>
    <xdr:cxnSp macro="">
      <xdr:nvCxnSpPr>
        <xdr:cNvPr id="21" name="Straight Connector 20"/>
        <xdr:cNvCxnSpPr/>
      </xdr:nvCxnSpPr>
      <xdr:spPr>
        <a:xfrm>
          <a:off x="2426970" y="4114800"/>
          <a:ext cx="48768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3810</xdr:colOff>
      <xdr:row>28</xdr:row>
      <xdr:rowOff>83820</xdr:rowOff>
    </xdr:from>
    <xdr:to>
      <xdr:col>15</xdr:col>
      <xdr:colOff>3810</xdr:colOff>
      <xdr:row>33</xdr:row>
      <xdr:rowOff>87630</xdr:rowOff>
    </xdr:to>
    <xdr:cxnSp macro="">
      <xdr:nvCxnSpPr>
        <xdr:cNvPr id="22" name="Straight Connector 21"/>
        <xdr:cNvCxnSpPr/>
      </xdr:nvCxnSpPr>
      <xdr:spPr>
        <a:xfrm flipV="1">
          <a:off x="2861310" y="4061460"/>
          <a:ext cx="0" cy="65151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160020</xdr:colOff>
      <xdr:row>28</xdr:row>
      <xdr:rowOff>110490</xdr:rowOff>
    </xdr:from>
    <xdr:to>
      <xdr:col>15</xdr:col>
      <xdr:colOff>34290</xdr:colOff>
      <xdr:row>29</xdr:row>
      <xdr:rowOff>41910</xdr:rowOff>
    </xdr:to>
    <xdr:cxnSp macro="">
      <xdr:nvCxnSpPr>
        <xdr:cNvPr id="23" name="Straight Connector 22"/>
        <xdr:cNvCxnSpPr/>
      </xdr:nvCxnSpPr>
      <xdr:spPr>
        <a:xfrm flipH="1">
          <a:off x="2827020" y="4088130"/>
          <a:ext cx="64770" cy="609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106680</xdr:colOff>
      <xdr:row>33</xdr:row>
      <xdr:rowOff>41910</xdr:rowOff>
    </xdr:from>
    <xdr:to>
      <xdr:col>15</xdr:col>
      <xdr:colOff>57150</xdr:colOff>
      <xdr:row>33</xdr:row>
      <xdr:rowOff>41910</xdr:rowOff>
    </xdr:to>
    <xdr:cxnSp macro="">
      <xdr:nvCxnSpPr>
        <xdr:cNvPr id="24" name="Straight Connector 23"/>
        <xdr:cNvCxnSpPr/>
      </xdr:nvCxnSpPr>
      <xdr:spPr>
        <a:xfrm>
          <a:off x="2392680" y="4667250"/>
          <a:ext cx="52197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156210</xdr:colOff>
      <xdr:row>33</xdr:row>
      <xdr:rowOff>15240</xdr:rowOff>
    </xdr:from>
    <xdr:to>
      <xdr:col>15</xdr:col>
      <xdr:colOff>30480</xdr:colOff>
      <xdr:row>33</xdr:row>
      <xdr:rowOff>76200</xdr:rowOff>
    </xdr:to>
    <xdr:cxnSp macro="">
      <xdr:nvCxnSpPr>
        <xdr:cNvPr id="25" name="Straight Connector 24"/>
        <xdr:cNvCxnSpPr/>
      </xdr:nvCxnSpPr>
      <xdr:spPr>
        <a:xfrm flipH="1">
          <a:off x="2823210" y="4640580"/>
          <a:ext cx="64770" cy="609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118110</xdr:colOff>
      <xdr:row>33</xdr:row>
      <xdr:rowOff>11430</xdr:rowOff>
    </xdr:from>
    <xdr:to>
      <xdr:col>10</xdr:col>
      <xdr:colOff>114300</xdr:colOff>
      <xdr:row>33</xdr:row>
      <xdr:rowOff>11430</xdr:rowOff>
    </xdr:to>
    <xdr:cxnSp macro="">
      <xdr:nvCxnSpPr>
        <xdr:cNvPr id="26" name="Straight Connector 25"/>
        <xdr:cNvCxnSpPr/>
      </xdr:nvCxnSpPr>
      <xdr:spPr>
        <a:xfrm>
          <a:off x="1261110" y="4636770"/>
          <a:ext cx="75819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186690</xdr:colOff>
      <xdr:row>26</xdr:row>
      <xdr:rowOff>83820</xdr:rowOff>
    </xdr:from>
    <xdr:to>
      <xdr:col>6</xdr:col>
      <xdr:colOff>186690</xdr:colOff>
      <xdr:row>33</xdr:row>
      <xdr:rowOff>76200</xdr:rowOff>
    </xdr:to>
    <xdr:cxnSp macro="">
      <xdr:nvCxnSpPr>
        <xdr:cNvPr id="27" name="Straight Connector 26"/>
        <xdr:cNvCxnSpPr/>
      </xdr:nvCxnSpPr>
      <xdr:spPr>
        <a:xfrm flipV="1">
          <a:off x="1329690" y="3802380"/>
          <a:ext cx="0" cy="89916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152400</xdr:colOff>
      <xdr:row>32</xdr:row>
      <xdr:rowOff>102870</xdr:rowOff>
    </xdr:from>
    <xdr:to>
      <xdr:col>7</xdr:col>
      <xdr:colOff>34290</xdr:colOff>
      <xdr:row>33</xdr:row>
      <xdr:rowOff>41910</xdr:rowOff>
    </xdr:to>
    <xdr:cxnSp macro="">
      <xdr:nvCxnSpPr>
        <xdr:cNvPr id="28" name="Straight Connector 27"/>
        <xdr:cNvCxnSpPr/>
      </xdr:nvCxnSpPr>
      <xdr:spPr>
        <a:xfrm flipH="1">
          <a:off x="1295400" y="4598670"/>
          <a:ext cx="7239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129540</xdr:colOff>
      <xdr:row>27</xdr:row>
      <xdr:rowOff>3810</xdr:rowOff>
    </xdr:from>
    <xdr:to>
      <xdr:col>10</xdr:col>
      <xdr:colOff>102870</xdr:colOff>
      <xdr:row>27</xdr:row>
      <xdr:rowOff>3810</xdr:rowOff>
    </xdr:to>
    <xdr:cxnSp macro="">
      <xdr:nvCxnSpPr>
        <xdr:cNvPr id="29" name="Straight Connector 28"/>
        <xdr:cNvCxnSpPr/>
      </xdr:nvCxnSpPr>
      <xdr:spPr>
        <a:xfrm>
          <a:off x="1272540" y="3851910"/>
          <a:ext cx="735330" cy="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148590</xdr:colOff>
      <xdr:row>26</xdr:row>
      <xdr:rowOff>99060</xdr:rowOff>
    </xdr:from>
    <xdr:to>
      <xdr:col>7</xdr:col>
      <xdr:colOff>30480</xdr:colOff>
      <xdr:row>27</xdr:row>
      <xdr:rowOff>38100</xdr:rowOff>
    </xdr:to>
    <xdr:cxnSp macro="">
      <xdr:nvCxnSpPr>
        <xdr:cNvPr id="30" name="Straight Connector 29"/>
        <xdr:cNvCxnSpPr/>
      </xdr:nvCxnSpPr>
      <xdr:spPr>
        <a:xfrm flipH="1">
          <a:off x="1291590" y="3817620"/>
          <a:ext cx="72390" cy="68580"/>
        </a:xfrm>
        <a:prstGeom prst="line">
          <a:avLst/>
        </a:prstGeom>
        <a:ln w="9525">
          <a:solidFill>
            <a:schemeClr val="tx2">
              <a:lumMod val="60000"/>
              <a:lumOff val="4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9525">
          <a:solidFill>
            <a:schemeClr val="tx2">
              <a:lumMod val="60000"/>
              <a:lumOff val="40000"/>
            </a:schemeClr>
          </a:solidFill>
          <a:tailEnd type="non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3" tint="0.39997558519241921"/>
  </sheetPr>
  <dimension ref="B1:AP162"/>
  <sheetViews>
    <sheetView showGridLines="0" tabSelected="1" zoomScaleNormal="100" workbookViewId="0">
      <selection activeCell="D3" sqref="D3"/>
    </sheetView>
  </sheetViews>
  <sheetFormatPr defaultColWidth="2.7109375" defaultRowHeight="11.25"/>
  <cols>
    <col min="1" max="16384" width="2.7109375" style="9"/>
  </cols>
  <sheetData>
    <row r="1" spans="2:42" ht="12" thickBot="1"/>
    <row r="2" spans="2:42" ht="33" customHeight="1">
      <c r="B2" s="90" t="s">
        <v>48</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2"/>
    </row>
    <row r="3" spans="2:42">
      <c r="B3" s="10"/>
      <c r="C3" s="2"/>
      <c r="D3" s="2"/>
      <c r="E3" s="2"/>
      <c r="F3" s="2"/>
      <c r="G3" s="2"/>
      <c r="H3" s="2"/>
      <c r="I3" s="2"/>
      <c r="J3" s="2"/>
      <c r="K3" s="2"/>
      <c r="L3" s="2"/>
      <c r="M3" s="2"/>
      <c r="N3" s="2"/>
      <c r="O3" s="2"/>
      <c r="P3" s="2"/>
      <c r="Q3" s="2"/>
      <c r="R3" s="2"/>
      <c r="S3" s="2"/>
      <c r="T3" s="2"/>
      <c r="U3" s="2"/>
      <c r="V3" s="2"/>
      <c r="W3" s="2"/>
      <c r="X3" s="2"/>
      <c r="Y3" s="2"/>
      <c r="Z3" s="2"/>
      <c r="AA3" s="2"/>
      <c r="AB3" s="2"/>
      <c r="AC3" s="8" t="s">
        <v>45</v>
      </c>
      <c r="AD3" s="2"/>
      <c r="AE3" s="2"/>
      <c r="AF3" s="2"/>
      <c r="AG3" s="2"/>
      <c r="AH3" s="2"/>
      <c r="AI3" s="2"/>
      <c r="AJ3" s="2"/>
      <c r="AK3" s="2"/>
      <c r="AL3" s="2"/>
      <c r="AM3" s="2"/>
      <c r="AN3" s="2"/>
      <c r="AO3" s="2"/>
      <c r="AP3" s="11"/>
    </row>
    <row r="4" spans="2:42">
      <c r="B4" s="10"/>
      <c r="C4" s="1" t="s">
        <v>21</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11"/>
    </row>
    <row r="5" spans="2:42">
      <c r="B5" s="10"/>
      <c r="C5" s="3" t="s">
        <v>22</v>
      </c>
      <c r="D5" s="3"/>
      <c r="E5" s="3"/>
      <c r="F5" s="61">
        <v>20</v>
      </c>
      <c r="G5" s="3" t="s">
        <v>23</v>
      </c>
      <c r="H5" s="3"/>
      <c r="I5" s="3"/>
      <c r="J5" s="3"/>
      <c r="K5" s="3"/>
      <c r="L5" s="3"/>
      <c r="M5" s="3"/>
      <c r="N5" s="3"/>
      <c r="O5" s="3"/>
      <c r="P5" s="3"/>
      <c r="Q5" s="2"/>
      <c r="R5" s="2"/>
      <c r="S5" s="2"/>
      <c r="T5" s="2"/>
      <c r="U5" s="2"/>
      <c r="V5" s="2"/>
      <c r="W5" s="2"/>
      <c r="X5" s="2"/>
      <c r="Y5" s="2"/>
      <c r="Z5" s="2"/>
      <c r="AA5" s="2"/>
      <c r="AB5" s="2"/>
      <c r="AC5" s="2"/>
      <c r="AD5" s="2"/>
      <c r="AE5" s="2"/>
      <c r="AF5" s="2"/>
      <c r="AG5" s="2"/>
      <c r="AH5" s="2"/>
      <c r="AI5" s="2"/>
      <c r="AJ5" s="2"/>
      <c r="AK5" s="2"/>
      <c r="AL5" s="2"/>
      <c r="AM5" s="2"/>
      <c r="AN5" s="2"/>
      <c r="AO5" s="2"/>
      <c r="AP5" s="11"/>
    </row>
    <row r="6" spans="2:42">
      <c r="B6" s="10"/>
      <c r="C6" s="3" t="s">
        <v>24</v>
      </c>
      <c r="D6" s="3"/>
      <c r="E6" s="3"/>
      <c r="F6" s="86">
        <v>420</v>
      </c>
      <c r="G6" s="86"/>
      <c r="H6" s="3" t="s">
        <v>25</v>
      </c>
      <c r="I6" s="3"/>
      <c r="J6" s="3"/>
      <c r="K6" s="3"/>
      <c r="L6" s="3"/>
      <c r="M6" s="3"/>
      <c r="N6" s="3"/>
      <c r="O6" s="3"/>
      <c r="P6" s="3"/>
      <c r="Q6" s="2"/>
      <c r="R6" s="2"/>
      <c r="S6" s="2"/>
      <c r="T6" s="2"/>
      <c r="U6" s="2"/>
      <c r="V6" s="2"/>
      <c r="W6" s="2"/>
      <c r="X6" s="2"/>
      <c r="Y6" s="2"/>
      <c r="Z6" s="2"/>
      <c r="AA6" s="2"/>
      <c r="AB6" s="2"/>
      <c r="AC6" s="2"/>
      <c r="AD6" s="2"/>
      <c r="AE6" s="2"/>
      <c r="AF6" s="2"/>
      <c r="AG6" s="2"/>
      <c r="AH6" s="2"/>
      <c r="AI6" s="2"/>
      <c r="AJ6" s="2"/>
      <c r="AK6" s="2"/>
      <c r="AL6" s="2"/>
      <c r="AM6" s="2"/>
      <c r="AN6" s="2"/>
      <c r="AO6" s="2"/>
      <c r="AP6" s="11"/>
    </row>
    <row r="7" spans="2:42">
      <c r="B7" s="10"/>
      <c r="C7" s="5" t="s">
        <v>26</v>
      </c>
      <c r="D7" s="3"/>
      <c r="E7" s="86">
        <v>1.5</v>
      </c>
      <c r="F7" s="86"/>
      <c r="G7" s="3"/>
      <c r="H7" s="3" t="s">
        <v>54</v>
      </c>
      <c r="I7" s="3"/>
      <c r="J7" s="3"/>
      <c r="K7" s="3"/>
      <c r="L7" s="3"/>
      <c r="M7" s="3"/>
      <c r="N7" s="3"/>
      <c r="O7" s="3"/>
      <c r="P7" s="3"/>
      <c r="Q7" s="2"/>
      <c r="R7" s="2"/>
      <c r="S7" s="2"/>
      <c r="T7" s="2"/>
      <c r="U7" s="2"/>
      <c r="V7" s="2"/>
      <c r="W7" s="2"/>
      <c r="X7" s="2"/>
      <c r="Y7" s="2"/>
      <c r="Z7" s="2"/>
      <c r="AA7" s="2"/>
      <c r="AB7" s="2"/>
      <c r="AC7" s="2"/>
      <c r="AD7" s="2"/>
      <c r="AE7" s="2"/>
      <c r="AF7" s="2"/>
      <c r="AG7" s="2"/>
      <c r="AH7" s="2"/>
      <c r="AI7" s="2"/>
      <c r="AJ7" s="2"/>
      <c r="AK7" s="2"/>
      <c r="AL7" s="2"/>
      <c r="AM7" s="2"/>
      <c r="AN7" s="2"/>
      <c r="AO7" s="2"/>
      <c r="AP7" s="11"/>
    </row>
    <row r="8" spans="2:42">
      <c r="B8" s="10"/>
      <c r="C8" s="3" t="s">
        <v>27</v>
      </c>
      <c r="D8" s="3"/>
      <c r="E8" s="3">
        <f>+F5</f>
        <v>20</v>
      </c>
      <c r="F8" s="3" t="s">
        <v>28</v>
      </c>
      <c r="G8" s="87">
        <f>+E7</f>
        <v>1.5</v>
      </c>
      <c r="H8" s="87"/>
      <c r="I8" s="6" t="s">
        <v>13</v>
      </c>
      <c r="J8" s="87">
        <f>+E8/G8</f>
        <v>13.333333333333334</v>
      </c>
      <c r="K8" s="87"/>
      <c r="L8" s="3" t="s">
        <v>29</v>
      </c>
      <c r="M8" s="3"/>
      <c r="N8" s="3"/>
      <c r="O8" s="3"/>
      <c r="P8" s="3"/>
      <c r="Q8" s="2"/>
      <c r="R8" s="2"/>
      <c r="S8" s="2"/>
      <c r="T8" s="2"/>
      <c r="U8" s="2"/>
      <c r="V8" s="2"/>
      <c r="W8" s="2"/>
      <c r="X8" s="2"/>
      <c r="Y8" s="2"/>
      <c r="Z8" s="2"/>
      <c r="AA8" s="2"/>
      <c r="AB8" s="2"/>
      <c r="AC8" s="2"/>
      <c r="AD8" s="2"/>
      <c r="AE8" s="2"/>
      <c r="AF8" s="2"/>
      <c r="AG8" s="2"/>
      <c r="AH8" s="2"/>
      <c r="AI8" s="2"/>
      <c r="AJ8" s="2"/>
      <c r="AK8" s="2"/>
      <c r="AL8" s="2"/>
      <c r="AM8" s="2"/>
      <c r="AN8" s="2"/>
      <c r="AO8" s="2"/>
      <c r="AP8" s="11"/>
    </row>
    <row r="9" spans="2:42">
      <c r="B9" s="10"/>
      <c r="C9" s="5" t="s">
        <v>30</v>
      </c>
      <c r="D9" s="3"/>
      <c r="E9" s="86">
        <v>1.1499999999999999</v>
      </c>
      <c r="F9" s="86"/>
      <c r="G9" s="3"/>
      <c r="H9" s="3" t="s">
        <v>55</v>
      </c>
      <c r="I9" s="3"/>
      <c r="J9" s="3"/>
      <c r="K9" s="3"/>
      <c r="L9" s="3"/>
      <c r="M9" s="3"/>
      <c r="N9" s="3"/>
      <c r="O9" s="3"/>
      <c r="P9" s="3"/>
      <c r="Q9" s="2"/>
      <c r="R9" s="2"/>
      <c r="S9" s="2"/>
      <c r="T9" s="2"/>
      <c r="U9" s="2"/>
      <c r="V9" s="2"/>
      <c r="W9" s="2"/>
      <c r="X9" s="2"/>
      <c r="Y9" s="2"/>
      <c r="Z9" s="2"/>
      <c r="AA9" s="2"/>
      <c r="AB9" s="2"/>
      <c r="AC9" s="2"/>
      <c r="AD9" s="2"/>
      <c r="AE9" s="2"/>
      <c r="AF9" s="2"/>
      <c r="AG9" s="2"/>
      <c r="AH9" s="2"/>
      <c r="AI9" s="2"/>
      <c r="AJ9" s="2"/>
      <c r="AK9" s="2"/>
      <c r="AL9" s="2"/>
      <c r="AM9" s="2"/>
      <c r="AN9" s="2"/>
      <c r="AO9" s="2"/>
      <c r="AP9" s="11"/>
    </row>
    <row r="10" spans="2:42">
      <c r="B10" s="10"/>
      <c r="C10" s="3" t="s">
        <v>31</v>
      </c>
      <c r="D10" s="3"/>
      <c r="E10" s="87">
        <f>+F6</f>
        <v>420</v>
      </c>
      <c r="F10" s="87"/>
      <c r="G10" s="3" t="s">
        <v>28</v>
      </c>
      <c r="H10" s="87">
        <f>+E9</f>
        <v>1.1499999999999999</v>
      </c>
      <c r="I10" s="87"/>
      <c r="J10" s="6" t="s">
        <v>13</v>
      </c>
      <c r="K10" s="87">
        <f>+E10/H10</f>
        <v>365.21739130434787</v>
      </c>
      <c r="L10" s="87"/>
      <c r="M10" s="3" t="s">
        <v>29</v>
      </c>
      <c r="N10" s="3"/>
      <c r="O10" s="3"/>
      <c r="P10" s="3"/>
      <c r="Q10" s="2"/>
      <c r="R10" s="2"/>
      <c r="S10" s="2"/>
      <c r="T10" s="2"/>
      <c r="U10" s="2"/>
      <c r="V10" s="2"/>
      <c r="W10" s="2"/>
      <c r="X10" s="2"/>
      <c r="Y10" s="2"/>
      <c r="Z10" s="2"/>
      <c r="AA10" s="2"/>
      <c r="AB10" s="2"/>
      <c r="AC10" s="2"/>
      <c r="AD10" s="2"/>
      <c r="AE10" s="2"/>
      <c r="AF10" s="2"/>
      <c r="AG10" s="2"/>
      <c r="AH10" s="2"/>
      <c r="AI10" s="2"/>
      <c r="AJ10" s="2"/>
      <c r="AK10" s="2"/>
      <c r="AL10" s="2"/>
      <c r="AM10" s="2"/>
      <c r="AN10" s="2"/>
      <c r="AO10" s="2"/>
      <c r="AP10" s="11"/>
    </row>
    <row r="11" spans="2:42" ht="12" thickBot="1">
      <c r="B11" s="10"/>
      <c r="C11" s="3" t="s">
        <v>32</v>
      </c>
      <c r="D11" s="3"/>
      <c r="E11" s="3"/>
      <c r="F11" s="3"/>
      <c r="G11" s="3"/>
      <c r="H11" s="87">
        <v>0.35</v>
      </c>
      <c r="I11" s="87"/>
      <c r="J11" s="3" t="s">
        <v>33</v>
      </c>
      <c r="K11" s="3">
        <f>+F5</f>
        <v>20</v>
      </c>
      <c r="L11" s="6" t="s">
        <v>13</v>
      </c>
      <c r="M11" s="87">
        <f>H11*SQRT(K11)</f>
        <v>1.5652475842498528</v>
      </c>
      <c r="N11" s="87"/>
      <c r="O11" s="3" t="s">
        <v>29</v>
      </c>
      <c r="P11" s="3"/>
      <c r="Q11" s="2"/>
      <c r="R11" s="2"/>
      <c r="S11" s="2"/>
      <c r="T11" s="2"/>
      <c r="U11" s="2"/>
      <c r="V11" s="2"/>
      <c r="W11" s="2"/>
      <c r="X11" s="2"/>
      <c r="Y11" s="2"/>
      <c r="Z11" s="2"/>
      <c r="AA11" s="2"/>
      <c r="AB11" s="2"/>
      <c r="AC11" s="2"/>
      <c r="AD11" s="2"/>
      <c r="AE11" s="12"/>
      <c r="AF11" s="2"/>
      <c r="AG11" s="13"/>
      <c r="AH11" s="2"/>
      <c r="AI11" s="2"/>
      <c r="AJ11" s="2"/>
      <c r="AK11" s="2"/>
      <c r="AL11" s="2"/>
      <c r="AM11" s="2"/>
      <c r="AN11" s="2"/>
      <c r="AO11" s="2"/>
      <c r="AP11" s="11"/>
    </row>
    <row r="12" spans="2:42">
      <c r="B12" s="10"/>
      <c r="C12" s="3" t="s">
        <v>34</v>
      </c>
      <c r="D12" s="3"/>
      <c r="E12" s="3"/>
      <c r="F12" s="3"/>
      <c r="G12" s="3"/>
      <c r="H12" s="87">
        <f>+M11</f>
        <v>1.5652475842498528</v>
      </c>
      <c r="I12" s="87"/>
      <c r="J12" s="3" t="s">
        <v>35</v>
      </c>
      <c r="K12" s="87">
        <f>+E7</f>
        <v>1.5</v>
      </c>
      <c r="L12" s="87"/>
      <c r="M12" s="6" t="s">
        <v>13</v>
      </c>
      <c r="N12" s="87">
        <f>+H12/K12</f>
        <v>1.0434983894999019</v>
      </c>
      <c r="O12" s="87"/>
      <c r="P12" s="3" t="s">
        <v>29</v>
      </c>
      <c r="Q12" s="2"/>
      <c r="R12" s="2"/>
      <c r="S12" s="2"/>
      <c r="T12" s="2"/>
      <c r="U12" s="2"/>
      <c r="V12" s="2"/>
      <c r="W12" s="2"/>
      <c r="X12" s="2"/>
      <c r="Y12" s="2"/>
      <c r="Z12" s="2"/>
      <c r="AA12" s="2"/>
      <c r="AB12" s="2"/>
      <c r="AC12" s="2"/>
      <c r="AD12" s="2"/>
      <c r="AE12" s="14"/>
      <c r="AF12" s="15"/>
      <c r="AG12" s="16"/>
      <c r="AH12" s="2"/>
      <c r="AI12" s="2"/>
      <c r="AJ12" s="2" t="s">
        <v>46</v>
      </c>
      <c r="AK12" s="81">
        <f>+W20</f>
        <v>2.5000000000000001E-2</v>
      </c>
      <c r="AL12" s="81"/>
      <c r="AM12" s="2" t="s">
        <v>6</v>
      </c>
      <c r="AN12" s="2"/>
      <c r="AO12" s="2"/>
      <c r="AP12" s="11"/>
    </row>
    <row r="13" spans="2:42">
      <c r="B13" s="10"/>
      <c r="C13" s="3"/>
      <c r="D13" s="3"/>
      <c r="E13" s="3"/>
      <c r="F13" s="3"/>
      <c r="G13" s="3"/>
      <c r="H13" s="6"/>
      <c r="I13" s="6"/>
      <c r="J13" s="3"/>
      <c r="K13" s="6"/>
      <c r="L13" s="6"/>
      <c r="M13" s="6"/>
      <c r="N13" s="6"/>
      <c r="O13" s="6"/>
      <c r="P13" s="3"/>
      <c r="Q13" s="2"/>
      <c r="R13" s="2"/>
      <c r="S13" s="2"/>
      <c r="T13" s="2"/>
      <c r="U13" s="2"/>
      <c r="V13" s="2"/>
      <c r="W13" s="2"/>
      <c r="X13" s="2"/>
      <c r="Y13" s="2"/>
      <c r="Z13" s="2"/>
      <c r="AA13" s="2"/>
      <c r="AB13" s="81">
        <f>+I27</f>
        <v>0.25</v>
      </c>
      <c r="AC13" s="81"/>
      <c r="AD13" s="2" t="s">
        <v>6</v>
      </c>
      <c r="AE13" s="17"/>
      <c r="AF13" s="18"/>
      <c r="AG13" s="19"/>
      <c r="AH13" s="2"/>
      <c r="AI13" s="2"/>
      <c r="AJ13" s="2" t="s">
        <v>36</v>
      </c>
      <c r="AK13" s="81">
        <f>+AB13-AK12</f>
        <v>0.22500000000000001</v>
      </c>
      <c r="AL13" s="81"/>
      <c r="AM13" s="2" t="s">
        <v>6</v>
      </c>
      <c r="AN13" s="2"/>
      <c r="AO13" s="2"/>
      <c r="AP13" s="11"/>
    </row>
    <row r="14" spans="2:42" ht="12" thickBot="1">
      <c r="B14" s="10"/>
      <c r="C14" s="2"/>
      <c r="D14" s="2"/>
      <c r="E14" s="2"/>
      <c r="F14" s="2"/>
      <c r="G14" s="2"/>
      <c r="H14" s="2"/>
      <c r="I14" s="2"/>
      <c r="J14" s="2"/>
      <c r="K14" s="2"/>
      <c r="L14" s="20" t="s">
        <v>39</v>
      </c>
      <c r="M14" s="2"/>
      <c r="N14" s="2"/>
      <c r="O14" s="2"/>
      <c r="P14" s="2"/>
      <c r="Q14" s="2"/>
      <c r="R14" s="2"/>
      <c r="S14" s="2"/>
      <c r="T14" s="2"/>
      <c r="U14" s="2"/>
      <c r="V14" s="2"/>
      <c r="W14" s="2"/>
      <c r="X14" s="2"/>
      <c r="Y14" s="2"/>
      <c r="Z14" s="2"/>
      <c r="AA14" s="2"/>
      <c r="AB14" s="2"/>
      <c r="AC14" s="2"/>
      <c r="AD14" s="2"/>
      <c r="AE14" s="21"/>
      <c r="AF14" s="22"/>
      <c r="AG14" s="23"/>
      <c r="AH14" s="2"/>
      <c r="AI14" s="2"/>
      <c r="AJ14" s="2"/>
      <c r="AK14" s="2"/>
      <c r="AL14" s="2"/>
      <c r="AM14" s="2"/>
      <c r="AN14" s="2"/>
      <c r="AO14" s="2"/>
      <c r="AP14" s="11"/>
    </row>
    <row r="15" spans="2:42">
      <c r="B15" s="10"/>
      <c r="C15" s="2"/>
      <c r="D15" s="2"/>
      <c r="E15" s="2"/>
      <c r="F15" s="2"/>
      <c r="G15" s="2"/>
      <c r="H15" s="2"/>
      <c r="I15" s="2"/>
      <c r="J15" s="2"/>
      <c r="K15" s="2"/>
      <c r="L15" s="2"/>
      <c r="M15" s="80">
        <v>880</v>
      </c>
      <c r="N15" s="80"/>
      <c r="O15" s="2" t="s">
        <v>1</v>
      </c>
      <c r="P15" s="2"/>
      <c r="Q15" s="2"/>
      <c r="R15" s="2"/>
      <c r="S15" s="2"/>
      <c r="T15" s="2"/>
      <c r="U15" s="2"/>
      <c r="V15" s="2"/>
      <c r="W15" s="2"/>
      <c r="X15" s="2"/>
      <c r="Y15" s="2"/>
      <c r="Z15" s="2"/>
      <c r="AA15" s="2"/>
      <c r="AB15" s="2"/>
      <c r="AC15" s="2"/>
      <c r="AD15" s="2"/>
      <c r="AE15" s="12"/>
      <c r="AF15" s="2"/>
      <c r="AG15" s="13"/>
      <c r="AH15" s="2"/>
      <c r="AI15" s="2"/>
      <c r="AJ15" s="2"/>
      <c r="AK15" s="2"/>
      <c r="AL15" s="2"/>
      <c r="AM15" s="2"/>
      <c r="AN15" s="2"/>
      <c r="AO15" s="2"/>
      <c r="AP15" s="11"/>
    </row>
    <row r="16" spans="2:4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11"/>
    </row>
    <row r="17" spans="2:42">
      <c r="B17" s="10"/>
      <c r="C17" s="2"/>
      <c r="D17" s="2"/>
      <c r="E17" s="2"/>
      <c r="F17" s="2"/>
      <c r="G17" s="2"/>
      <c r="H17" s="2"/>
      <c r="I17" s="2"/>
      <c r="J17" s="2"/>
      <c r="K17" s="2"/>
      <c r="L17" s="2"/>
      <c r="M17" s="2"/>
      <c r="N17" s="2"/>
      <c r="O17" s="2"/>
      <c r="P17" s="80">
        <v>35</v>
      </c>
      <c r="Q17" s="80"/>
      <c r="R17" s="2" t="s">
        <v>0</v>
      </c>
      <c r="S17" s="2"/>
      <c r="T17" s="2"/>
      <c r="U17" s="2"/>
      <c r="V17" s="2"/>
      <c r="W17" s="2"/>
      <c r="X17" s="2"/>
      <c r="Y17" s="2"/>
      <c r="Z17" s="2"/>
      <c r="AA17" s="2"/>
      <c r="AB17" s="2"/>
      <c r="AC17" s="2"/>
      <c r="AD17" s="2"/>
      <c r="AE17" s="2"/>
      <c r="AF17" s="2"/>
      <c r="AG17" s="2"/>
      <c r="AH17" s="2"/>
      <c r="AI17" s="2"/>
      <c r="AJ17" s="2"/>
      <c r="AK17" s="2"/>
      <c r="AL17" s="2"/>
      <c r="AM17" s="2"/>
      <c r="AN17" s="2"/>
      <c r="AO17" s="2"/>
      <c r="AP17" s="11"/>
    </row>
    <row r="18" spans="2:4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11"/>
    </row>
    <row r="19" spans="2:42" ht="12" thickBot="1">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11"/>
    </row>
    <row r="20" spans="2:42">
      <c r="B20" s="10"/>
      <c r="C20" s="2"/>
      <c r="D20" s="2"/>
      <c r="E20" s="2"/>
      <c r="F20" s="2"/>
      <c r="G20" s="2"/>
      <c r="H20" s="2"/>
      <c r="I20" s="2"/>
      <c r="J20" s="2"/>
      <c r="K20" s="24"/>
      <c r="L20" s="25"/>
      <c r="M20" s="26"/>
      <c r="N20" s="26"/>
      <c r="O20" s="27"/>
      <c r="P20" s="24"/>
      <c r="Q20" s="2"/>
      <c r="R20" s="2"/>
      <c r="S20" s="2" t="s">
        <v>11</v>
      </c>
      <c r="T20" s="2"/>
      <c r="U20" s="2"/>
      <c r="V20" s="2"/>
      <c r="W20" s="80">
        <v>2.5000000000000001E-2</v>
      </c>
      <c r="X20" s="80"/>
      <c r="Y20" s="2" t="s">
        <v>6</v>
      </c>
      <c r="Z20" s="2"/>
      <c r="AA20" s="2"/>
      <c r="AB20" s="2"/>
      <c r="AC20" s="2"/>
      <c r="AD20" s="2"/>
      <c r="AE20" s="2"/>
      <c r="AF20" s="2"/>
      <c r="AG20" s="2"/>
      <c r="AH20" s="2"/>
      <c r="AI20" s="2"/>
      <c r="AJ20" s="2"/>
      <c r="AK20" s="2"/>
      <c r="AL20" s="2"/>
      <c r="AM20" s="2"/>
      <c r="AN20" s="2"/>
      <c r="AO20" s="2"/>
      <c r="AP20" s="11"/>
    </row>
    <row r="21" spans="2:42">
      <c r="B21" s="10"/>
      <c r="C21" s="2"/>
      <c r="D21" s="2"/>
      <c r="E21" s="2"/>
      <c r="F21" s="2"/>
      <c r="G21" s="2"/>
      <c r="H21" s="2"/>
      <c r="I21" s="2"/>
      <c r="J21" s="2"/>
      <c r="K21" s="2"/>
      <c r="L21" s="28"/>
      <c r="M21" s="18"/>
      <c r="N21" s="18"/>
      <c r="O21" s="29"/>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11"/>
    </row>
    <row r="22" spans="2:42">
      <c r="B22" s="10"/>
      <c r="C22" s="2"/>
      <c r="D22" s="2"/>
      <c r="E22" s="2"/>
      <c r="F22" s="2"/>
      <c r="G22" s="2"/>
      <c r="H22" s="2"/>
      <c r="I22" s="2"/>
      <c r="J22" s="2"/>
      <c r="K22" s="2"/>
      <c r="L22" s="28"/>
      <c r="M22" s="18"/>
      <c r="N22" s="18"/>
      <c r="O22" s="29"/>
      <c r="P22" s="2"/>
      <c r="Q22" s="2"/>
      <c r="R22" s="2" t="s">
        <v>56</v>
      </c>
      <c r="S22" s="2"/>
      <c r="T22" s="2"/>
      <c r="U22" s="2"/>
      <c r="V22" s="2"/>
      <c r="W22" s="2"/>
      <c r="X22" s="2"/>
      <c r="Y22" s="2"/>
      <c r="Z22" s="2"/>
      <c r="AA22" s="2"/>
      <c r="AB22" s="2"/>
      <c r="AC22" s="2"/>
      <c r="AD22" s="2"/>
      <c r="AE22" s="2"/>
      <c r="AF22" s="2"/>
      <c r="AG22" s="2"/>
      <c r="AH22" s="2"/>
      <c r="AI22" s="2"/>
      <c r="AJ22" s="2"/>
      <c r="AK22" s="2"/>
      <c r="AL22" s="2"/>
      <c r="AM22" s="2"/>
      <c r="AN22" s="2"/>
      <c r="AO22" s="2"/>
      <c r="AP22" s="11"/>
    </row>
    <row r="23" spans="2:42">
      <c r="B23" s="10"/>
      <c r="C23" s="2"/>
      <c r="D23" s="2"/>
      <c r="E23" s="2"/>
      <c r="F23" s="2"/>
      <c r="G23" s="2"/>
      <c r="H23" s="80">
        <f>397.25/25</f>
        <v>15.89</v>
      </c>
      <c r="I23" s="80"/>
      <c r="J23" s="2" t="s">
        <v>18</v>
      </c>
      <c r="K23" s="2"/>
      <c r="L23" s="28"/>
      <c r="M23" s="18"/>
      <c r="N23" s="18"/>
      <c r="O23" s="29"/>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11"/>
    </row>
    <row r="24" spans="2:42">
      <c r="B24" s="10"/>
      <c r="C24" s="2"/>
      <c r="D24" s="2"/>
      <c r="E24" s="2"/>
      <c r="F24" s="2"/>
      <c r="G24" s="2"/>
      <c r="H24" s="2"/>
      <c r="I24" s="2"/>
      <c r="J24" s="2"/>
      <c r="K24" s="2"/>
      <c r="L24" s="28"/>
      <c r="M24" s="18"/>
      <c r="N24" s="18"/>
      <c r="O24" s="29"/>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11"/>
    </row>
    <row r="25" spans="2:42" ht="12" thickBot="1">
      <c r="B25" s="10"/>
      <c r="C25" s="2"/>
      <c r="D25" s="2"/>
      <c r="E25" s="2"/>
      <c r="F25" s="2"/>
      <c r="G25" s="30"/>
      <c r="H25" s="2"/>
      <c r="I25" s="2"/>
      <c r="J25" s="2"/>
      <c r="K25" s="2"/>
      <c r="L25" s="31"/>
      <c r="M25" s="22"/>
      <c r="N25" s="22"/>
      <c r="O25" s="32"/>
      <c r="P25" s="2"/>
      <c r="Q25" s="2"/>
      <c r="R25" s="2"/>
      <c r="S25" s="2"/>
      <c r="T25" s="33"/>
      <c r="U25" s="2"/>
      <c r="V25" s="2"/>
      <c r="W25" s="2"/>
      <c r="X25" s="2"/>
      <c r="Y25" s="2"/>
      <c r="Z25" s="2"/>
      <c r="AA25" s="2"/>
      <c r="AB25" s="2"/>
      <c r="AC25" s="2"/>
      <c r="AD25" s="2"/>
      <c r="AE25" s="2"/>
      <c r="AF25" s="2"/>
      <c r="AG25" s="2"/>
      <c r="AH25" s="2"/>
      <c r="AI25" s="2"/>
      <c r="AJ25" s="2"/>
      <c r="AK25" s="2"/>
      <c r="AL25" s="2"/>
      <c r="AM25" s="2"/>
      <c r="AN25" s="2"/>
      <c r="AO25" s="2"/>
      <c r="AP25" s="11"/>
    </row>
    <row r="26" spans="2:42">
      <c r="B26" s="10"/>
      <c r="C26" s="2"/>
      <c r="D26" s="2"/>
      <c r="E26" s="2"/>
      <c r="F26" s="2"/>
      <c r="G26" s="34"/>
      <c r="H26" s="15"/>
      <c r="I26" s="15"/>
      <c r="J26" s="15"/>
      <c r="K26" s="15"/>
      <c r="L26" s="15"/>
      <c r="M26" s="15"/>
      <c r="N26" s="15"/>
      <c r="O26" s="15"/>
      <c r="P26" s="15"/>
      <c r="Q26" s="15"/>
      <c r="R26" s="15"/>
      <c r="S26" s="15"/>
      <c r="T26" s="35"/>
      <c r="U26" s="2"/>
      <c r="V26" s="2"/>
      <c r="Z26" s="2"/>
      <c r="AA26" s="2"/>
      <c r="AB26" s="2"/>
      <c r="AC26" s="2"/>
      <c r="AD26" s="2"/>
      <c r="AE26" s="2"/>
      <c r="AF26" s="2"/>
      <c r="AG26" s="2"/>
      <c r="AH26" s="2"/>
      <c r="AI26" s="2"/>
      <c r="AJ26" s="2"/>
      <c r="AK26" s="2"/>
      <c r="AL26" s="2"/>
      <c r="AM26" s="2"/>
      <c r="AN26" s="2"/>
      <c r="AO26" s="2"/>
      <c r="AP26" s="11"/>
    </row>
    <row r="27" spans="2:42">
      <c r="B27" s="85">
        <v>152.27000000000001</v>
      </c>
      <c r="C27" s="80"/>
      <c r="D27" s="2" t="s">
        <v>0</v>
      </c>
      <c r="E27" s="2"/>
      <c r="F27" s="2"/>
      <c r="G27" s="36"/>
      <c r="H27" s="18"/>
      <c r="I27" s="80">
        <v>0.25</v>
      </c>
      <c r="J27" s="80"/>
      <c r="K27" s="18" t="s">
        <v>6</v>
      </c>
      <c r="L27" s="18"/>
      <c r="M27" s="18"/>
      <c r="N27" s="18"/>
      <c r="O27" s="18"/>
      <c r="P27" s="18"/>
      <c r="Q27" s="18"/>
      <c r="R27" s="18"/>
      <c r="S27" s="18"/>
      <c r="T27" s="37"/>
      <c r="U27" s="2"/>
      <c r="V27" s="2"/>
      <c r="W27" s="80">
        <v>144.83000000000001</v>
      </c>
      <c r="X27" s="80"/>
      <c r="Y27" s="2" t="s">
        <v>0</v>
      </c>
      <c r="AA27" s="2"/>
      <c r="AB27" s="2"/>
      <c r="AC27" s="2"/>
      <c r="AD27" s="2"/>
      <c r="AE27" s="2"/>
      <c r="AF27" s="2"/>
      <c r="AG27" s="2"/>
      <c r="AH27" s="2"/>
      <c r="AI27" s="2"/>
      <c r="AJ27" s="2"/>
      <c r="AK27" s="2"/>
      <c r="AL27" s="2"/>
      <c r="AM27" s="2"/>
      <c r="AN27" s="2"/>
      <c r="AO27" s="2"/>
      <c r="AP27" s="11"/>
    </row>
    <row r="28" spans="2:42" ht="12" thickBot="1">
      <c r="B28" s="10"/>
      <c r="C28" s="2"/>
      <c r="D28" s="2"/>
      <c r="E28" s="2"/>
      <c r="F28" s="2"/>
      <c r="G28" s="38"/>
      <c r="H28" s="22"/>
      <c r="I28" s="22"/>
      <c r="J28" s="22"/>
      <c r="K28" s="22"/>
      <c r="L28" s="22"/>
      <c r="M28" s="22"/>
      <c r="N28" s="22"/>
      <c r="O28" s="22"/>
      <c r="P28" s="22"/>
      <c r="Q28" s="22"/>
      <c r="R28" s="22"/>
      <c r="S28" s="22"/>
      <c r="T28" s="39"/>
      <c r="U28" s="2"/>
      <c r="V28" s="2"/>
      <c r="W28" s="2"/>
      <c r="X28" s="2"/>
      <c r="Y28" s="2"/>
      <c r="Z28" s="2"/>
      <c r="AA28" s="2"/>
      <c r="AB28" s="2"/>
      <c r="AC28" s="2"/>
      <c r="AD28" s="2"/>
      <c r="AE28" s="2"/>
      <c r="AF28" s="2"/>
      <c r="AG28" s="2"/>
      <c r="AH28" s="2"/>
      <c r="AI28" s="2"/>
      <c r="AJ28" s="2"/>
      <c r="AK28" s="2"/>
      <c r="AL28" s="2"/>
      <c r="AM28" s="2"/>
      <c r="AN28" s="2"/>
      <c r="AO28" s="2"/>
      <c r="AP28" s="11"/>
    </row>
    <row r="29" spans="2:42">
      <c r="B29" s="10"/>
      <c r="C29" s="2"/>
      <c r="D29" s="2"/>
      <c r="E29" s="2"/>
      <c r="F29" s="2"/>
      <c r="G29" s="30"/>
      <c r="H29" s="2"/>
      <c r="I29" s="2"/>
      <c r="J29" s="2"/>
      <c r="K29" s="2"/>
      <c r="L29" s="40"/>
      <c r="M29" s="15"/>
      <c r="N29" s="15"/>
      <c r="O29" s="41"/>
      <c r="P29" s="2"/>
      <c r="Q29" s="2"/>
      <c r="R29" s="2"/>
      <c r="S29" s="2"/>
      <c r="T29" s="33"/>
      <c r="U29" s="2"/>
      <c r="V29" s="2"/>
      <c r="W29" s="2"/>
      <c r="X29" s="2"/>
      <c r="Y29" s="2"/>
      <c r="Z29" s="2"/>
      <c r="AA29" s="2"/>
      <c r="AB29" s="2"/>
      <c r="AC29" s="2"/>
      <c r="AD29" s="2"/>
      <c r="AE29" s="2"/>
      <c r="AF29" s="2"/>
      <c r="AG29" s="2"/>
      <c r="AH29" s="2"/>
      <c r="AI29" s="2"/>
      <c r="AJ29" s="2"/>
      <c r="AK29" s="2"/>
      <c r="AL29" s="2"/>
      <c r="AM29" s="2"/>
      <c r="AN29" s="2"/>
      <c r="AO29" s="2"/>
      <c r="AP29" s="11"/>
    </row>
    <row r="30" spans="2:42">
      <c r="B30" s="10"/>
      <c r="C30" s="2"/>
      <c r="D30" s="2"/>
      <c r="E30" s="2"/>
      <c r="F30" s="2"/>
      <c r="G30" s="2"/>
      <c r="H30" s="2"/>
      <c r="I30" s="2"/>
      <c r="J30" s="2"/>
      <c r="K30" s="2"/>
      <c r="L30" s="28"/>
      <c r="M30" s="18"/>
      <c r="N30" s="18"/>
      <c r="O30" s="29"/>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11"/>
    </row>
    <row r="31" spans="2:42">
      <c r="B31" s="10"/>
      <c r="C31" s="2"/>
      <c r="D31" s="2"/>
      <c r="E31" s="2"/>
      <c r="F31" s="2"/>
      <c r="G31" s="2"/>
      <c r="H31" s="2"/>
      <c r="I31" s="2"/>
      <c r="J31" s="2"/>
      <c r="K31" s="2"/>
      <c r="L31" s="28"/>
      <c r="M31" s="18"/>
      <c r="N31" s="18"/>
      <c r="O31" s="29"/>
      <c r="P31" s="2"/>
      <c r="Q31" s="2"/>
      <c r="R31" s="2" t="s">
        <v>57</v>
      </c>
      <c r="S31" s="2"/>
      <c r="T31" s="2"/>
      <c r="U31" s="2"/>
      <c r="V31" s="2"/>
      <c r="W31" s="2"/>
      <c r="X31" s="2"/>
      <c r="AI31" s="9" t="s">
        <v>47</v>
      </c>
      <c r="AP31" s="11"/>
    </row>
    <row r="32" spans="2:42">
      <c r="B32" s="10"/>
      <c r="C32" s="2"/>
      <c r="D32" s="2"/>
      <c r="E32" s="2"/>
      <c r="F32" s="2"/>
      <c r="G32" s="2"/>
      <c r="H32" s="2"/>
      <c r="I32" s="2"/>
      <c r="J32" s="2"/>
      <c r="K32" s="2"/>
      <c r="L32" s="28"/>
      <c r="M32" s="18"/>
      <c r="N32" s="18"/>
      <c r="O32" s="29"/>
      <c r="P32" s="2"/>
      <c r="Q32" s="2"/>
      <c r="R32" s="2"/>
      <c r="S32" s="2"/>
      <c r="T32" s="2"/>
      <c r="U32" s="2"/>
      <c r="V32" s="2"/>
      <c r="W32" s="2"/>
      <c r="X32" s="2"/>
      <c r="Y32" s="2"/>
      <c r="Z32" s="4"/>
      <c r="AA32" s="2"/>
      <c r="AB32" s="2"/>
      <c r="AC32" s="20" t="s">
        <v>38</v>
      </c>
      <c r="AD32" s="2"/>
      <c r="AE32" s="2"/>
      <c r="AF32" s="2"/>
      <c r="AG32" s="2"/>
      <c r="AH32" s="2"/>
      <c r="AI32" s="2"/>
      <c r="AJ32" s="2"/>
      <c r="AK32" s="2"/>
      <c r="AL32" s="2"/>
      <c r="AM32" s="2"/>
      <c r="AN32" s="2"/>
      <c r="AO32" s="2"/>
      <c r="AP32" s="11"/>
    </row>
    <row r="33" spans="2:42">
      <c r="B33" s="10"/>
      <c r="C33" s="2"/>
      <c r="D33" s="2"/>
      <c r="E33" s="2"/>
      <c r="F33" s="2"/>
      <c r="G33" s="2"/>
      <c r="H33" s="2"/>
      <c r="I33" s="2"/>
      <c r="J33" s="2"/>
      <c r="K33" s="2"/>
      <c r="L33" s="28"/>
      <c r="M33" s="18"/>
      <c r="N33" s="18"/>
      <c r="O33" s="29"/>
      <c r="P33" s="2"/>
      <c r="Q33" s="2"/>
      <c r="R33" s="2"/>
      <c r="S33" s="2"/>
      <c r="T33" s="2"/>
      <c r="U33" s="2"/>
      <c r="V33" s="2"/>
      <c r="W33" s="2"/>
      <c r="X33" s="2"/>
      <c r="Y33" s="2"/>
      <c r="Z33" s="4" t="s">
        <v>56</v>
      </c>
      <c r="AA33" s="2"/>
      <c r="AB33" s="2"/>
      <c r="AC33" s="2"/>
      <c r="AD33" s="2"/>
      <c r="AE33" s="2"/>
      <c r="AF33" s="2"/>
      <c r="AG33" s="2"/>
      <c r="AH33" s="2"/>
      <c r="AI33" s="2"/>
      <c r="AJ33" s="2"/>
      <c r="AK33" s="2"/>
      <c r="AL33" s="2"/>
      <c r="AM33" s="2"/>
      <c r="AN33" s="2"/>
      <c r="AO33" s="2"/>
      <c r="AP33" s="11"/>
    </row>
    <row r="34" spans="2:42" ht="12" thickBot="1">
      <c r="B34" s="10"/>
      <c r="C34" s="2"/>
      <c r="D34" s="2"/>
      <c r="E34" s="2"/>
      <c r="F34" s="2"/>
      <c r="G34" s="2"/>
      <c r="H34" s="2"/>
      <c r="I34" s="4"/>
      <c r="J34" s="2"/>
      <c r="K34" s="2"/>
      <c r="L34" s="28"/>
      <c r="M34" s="18"/>
      <c r="N34" s="18"/>
      <c r="O34" s="29"/>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11"/>
    </row>
    <row r="35" spans="2:42" ht="12" thickBot="1">
      <c r="B35" s="10"/>
      <c r="C35" s="2"/>
      <c r="D35" s="2"/>
      <c r="E35" s="2"/>
      <c r="F35" s="2"/>
      <c r="G35" s="2"/>
      <c r="H35" s="2"/>
      <c r="I35" s="4"/>
      <c r="J35" s="2"/>
      <c r="K35" s="42"/>
      <c r="L35" s="43"/>
      <c r="M35" s="44"/>
      <c r="N35" s="44"/>
      <c r="O35" s="45"/>
      <c r="P35" s="42"/>
      <c r="Q35" s="2"/>
      <c r="R35" s="2"/>
      <c r="S35" s="2"/>
      <c r="T35" s="2"/>
      <c r="U35" s="2"/>
      <c r="V35" s="2"/>
      <c r="W35" s="2"/>
      <c r="X35" s="2"/>
      <c r="Y35" s="2"/>
      <c r="Z35" s="2"/>
      <c r="AA35" s="46"/>
      <c r="AB35" s="26"/>
      <c r="AC35" s="26"/>
      <c r="AD35" s="26"/>
      <c r="AE35" s="26"/>
      <c r="AF35" s="26"/>
      <c r="AG35" s="26"/>
      <c r="AH35" s="47"/>
      <c r="AI35" s="2"/>
      <c r="AJ35" s="2"/>
      <c r="AK35" s="2"/>
      <c r="AL35" s="2"/>
      <c r="AM35" s="2"/>
      <c r="AN35" s="2"/>
      <c r="AO35" s="2"/>
      <c r="AP35" s="11"/>
    </row>
    <row r="36" spans="2:42" ht="12" thickBot="1">
      <c r="B36" s="10"/>
      <c r="C36" s="2"/>
      <c r="D36" s="2"/>
      <c r="E36" s="2"/>
      <c r="F36" s="2"/>
      <c r="G36" s="2"/>
      <c r="H36" s="2"/>
      <c r="I36" s="4"/>
      <c r="J36" s="2"/>
      <c r="K36" s="2"/>
      <c r="L36" s="2"/>
      <c r="M36" s="2"/>
      <c r="N36" s="2"/>
      <c r="O36" s="2"/>
      <c r="P36" s="2"/>
      <c r="Q36" s="2"/>
      <c r="R36" s="2"/>
      <c r="S36" s="2"/>
      <c r="T36" s="2"/>
      <c r="U36" s="2"/>
      <c r="V36" s="2"/>
      <c r="W36" s="2"/>
      <c r="X36" s="2"/>
      <c r="Y36" s="2"/>
      <c r="Z36" s="2"/>
      <c r="AA36" s="36"/>
      <c r="AB36" s="18"/>
      <c r="AC36" s="18"/>
      <c r="AD36" s="18"/>
      <c r="AE36" s="18"/>
      <c r="AF36" s="18"/>
      <c r="AG36" s="18"/>
      <c r="AH36" s="37"/>
      <c r="AI36" s="2"/>
      <c r="AJ36" s="2"/>
      <c r="AK36" s="2"/>
      <c r="AL36" s="2"/>
      <c r="AM36" s="2"/>
      <c r="AN36" s="2"/>
      <c r="AO36" s="2"/>
      <c r="AP36" s="11"/>
    </row>
    <row r="37" spans="2:42">
      <c r="B37" s="10"/>
      <c r="C37" s="2"/>
      <c r="D37" s="2"/>
      <c r="E37" s="2"/>
      <c r="F37" s="2"/>
      <c r="G37" s="2"/>
      <c r="H37" s="2"/>
      <c r="I37" s="4"/>
      <c r="J37" s="2"/>
      <c r="K37" s="2"/>
      <c r="L37" s="2"/>
      <c r="M37" s="2"/>
      <c r="N37" s="2"/>
      <c r="O37" s="2"/>
      <c r="P37" s="80">
        <v>65</v>
      </c>
      <c r="Q37" s="80"/>
      <c r="R37" s="2" t="s">
        <v>0</v>
      </c>
      <c r="S37" s="2"/>
      <c r="T37" s="2"/>
      <c r="U37" s="2"/>
      <c r="V37" s="2"/>
      <c r="W37" s="2"/>
      <c r="X37" s="20" t="s">
        <v>37</v>
      </c>
      <c r="Y37" s="2"/>
      <c r="Z37" s="2"/>
      <c r="AA37" s="36"/>
      <c r="AB37" s="18"/>
      <c r="AC37" s="62"/>
      <c r="AD37" s="63"/>
      <c r="AE37" s="63"/>
      <c r="AF37" s="64"/>
      <c r="AG37" s="18"/>
      <c r="AH37" s="37"/>
      <c r="AI37" s="2"/>
      <c r="AJ37" s="48" t="s">
        <v>6</v>
      </c>
      <c r="AK37" s="2"/>
      <c r="AL37" s="48" t="s">
        <v>6</v>
      </c>
      <c r="AM37" s="2"/>
      <c r="AN37" s="20" t="s">
        <v>37</v>
      </c>
      <c r="AO37" s="2"/>
      <c r="AP37" s="11"/>
    </row>
    <row r="38" spans="2:42">
      <c r="B38" s="10"/>
      <c r="C38" s="2"/>
      <c r="D38" s="2"/>
      <c r="E38" s="2"/>
      <c r="F38" s="2"/>
      <c r="G38" s="2"/>
      <c r="H38" s="2"/>
      <c r="I38" s="4"/>
      <c r="J38" s="2"/>
      <c r="K38" s="2"/>
      <c r="L38" s="2"/>
      <c r="M38" s="2"/>
      <c r="N38" s="2"/>
      <c r="O38" s="2"/>
      <c r="P38" s="2"/>
      <c r="Q38" s="2"/>
      <c r="R38" s="2"/>
      <c r="S38" s="2"/>
      <c r="T38" s="2"/>
      <c r="U38" s="2"/>
      <c r="V38" s="2"/>
      <c r="W38" s="2"/>
      <c r="X38" s="2"/>
      <c r="Y38" s="2"/>
      <c r="Z38" s="2"/>
      <c r="AA38" s="36"/>
      <c r="AB38" s="18"/>
      <c r="AC38" s="65"/>
      <c r="AD38" s="66"/>
      <c r="AE38" s="66"/>
      <c r="AF38" s="67"/>
      <c r="AG38" s="18"/>
      <c r="AH38" s="37"/>
      <c r="AI38" s="2"/>
      <c r="AJ38" s="83">
        <v>0.4</v>
      </c>
      <c r="AK38" s="2"/>
      <c r="AL38" s="82">
        <f>AJ38+(I27-W20)</f>
        <v>0.625</v>
      </c>
      <c r="AM38" s="2"/>
      <c r="AN38" s="2"/>
      <c r="AO38" s="2"/>
      <c r="AP38" s="11"/>
    </row>
    <row r="39" spans="2:42">
      <c r="B39" s="10"/>
      <c r="C39" s="2"/>
      <c r="D39" s="2"/>
      <c r="E39" s="2"/>
      <c r="F39" s="2"/>
      <c r="G39" s="2"/>
      <c r="H39" s="2"/>
      <c r="I39" s="4"/>
      <c r="J39" s="2"/>
      <c r="K39" s="2"/>
      <c r="L39" s="2"/>
      <c r="M39" s="80">
        <v>1300</v>
      </c>
      <c r="N39" s="80"/>
      <c r="O39" s="2" t="s">
        <v>1</v>
      </c>
      <c r="P39" s="2"/>
      <c r="Q39" s="2"/>
      <c r="R39" s="2"/>
      <c r="S39" s="2"/>
      <c r="T39" s="2"/>
      <c r="U39" s="2"/>
      <c r="V39" s="2"/>
      <c r="W39" s="2"/>
      <c r="X39" s="2"/>
      <c r="Y39" s="2"/>
      <c r="Z39" s="2"/>
      <c r="AA39" s="36"/>
      <c r="AB39" s="18"/>
      <c r="AC39" s="65"/>
      <c r="AD39" s="66"/>
      <c r="AE39" s="66"/>
      <c r="AF39" s="67"/>
      <c r="AG39" s="18"/>
      <c r="AH39" s="37"/>
      <c r="AI39" s="2"/>
      <c r="AJ39" s="83"/>
      <c r="AK39" s="2"/>
      <c r="AL39" s="82"/>
      <c r="AM39" s="2"/>
      <c r="AN39" s="2"/>
      <c r="AO39" s="2"/>
      <c r="AP39" s="11"/>
    </row>
    <row r="40" spans="2:42" s="53" customFormat="1">
      <c r="B40" s="49"/>
      <c r="C40" s="50"/>
      <c r="D40" s="50"/>
      <c r="E40" s="50"/>
      <c r="F40" s="50"/>
      <c r="G40" s="50"/>
      <c r="H40" s="50"/>
      <c r="I40" s="7"/>
      <c r="J40" s="50"/>
      <c r="K40" s="50"/>
      <c r="L40" s="50"/>
      <c r="M40" s="51"/>
      <c r="N40" s="51"/>
      <c r="O40" s="50"/>
      <c r="P40" s="50"/>
      <c r="Q40" s="50"/>
      <c r="R40" s="50"/>
      <c r="S40" s="50"/>
      <c r="T40" s="50"/>
      <c r="U40" s="50"/>
      <c r="V40" s="50"/>
      <c r="W40" s="50"/>
      <c r="X40" s="2"/>
      <c r="Y40" s="2"/>
      <c r="Z40" s="2"/>
      <c r="AA40" s="36"/>
      <c r="AB40" s="18"/>
      <c r="AC40" s="65"/>
      <c r="AD40" s="66"/>
      <c r="AE40" s="66"/>
      <c r="AF40" s="67"/>
      <c r="AG40" s="18"/>
      <c r="AH40" s="37"/>
      <c r="AI40" s="2"/>
      <c r="AJ40" s="83"/>
      <c r="AK40" s="2"/>
      <c r="AL40" s="82"/>
      <c r="AM40" s="2"/>
      <c r="AN40" s="2"/>
      <c r="AO40" s="2"/>
      <c r="AP40" s="52"/>
    </row>
    <row r="41" spans="2:42" ht="12" thickBot="1">
      <c r="B41" s="10"/>
      <c r="C41" s="2"/>
      <c r="D41" s="2"/>
      <c r="E41" s="2"/>
      <c r="F41" s="2"/>
      <c r="G41" s="2"/>
      <c r="H41" s="2"/>
      <c r="I41" s="2"/>
      <c r="J41" s="2"/>
      <c r="K41" s="2"/>
      <c r="L41" s="20" t="s">
        <v>40</v>
      </c>
      <c r="M41" s="2"/>
      <c r="N41" s="2"/>
      <c r="O41" s="2"/>
      <c r="P41" s="2"/>
      <c r="Q41" s="2"/>
      <c r="R41" s="2"/>
      <c r="S41" s="2"/>
      <c r="T41" s="2"/>
      <c r="U41" s="2"/>
      <c r="V41" s="2"/>
      <c r="W41" s="2"/>
      <c r="X41" s="2"/>
      <c r="Y41" s="2"/>
      <c r="Z41" s="2"/>
      <c r="AA41" s="36"/>
      <c r="AB41" s="18"/>
      <c r="AC41" s="68"/>
      <c r="AD41" s="69"/>
      <c r="AE41" s="69"/>
      <c r="AF41" s="70"/>
      <c r="AG41" s="18"/>
      <c r="AH41" s="37"/>
      <c r="AI41" s="2"/>
      <c r="AJ41" s="84" t="s">
        <v>8</v>
      </c>
      <c r="AK41" s="2"/>
      <c r="AL41" s="82" t="s">
        <v>10</v>
      </c>
      <c r="AM41" s="2"/>
      <c r="AN41" s="2"/>
      <c r="AO41" s="2"/>
      <c r="AP41" s="11"/>
    </row>
    <row r="42" spans="2:42">
      <c r="B42" s="10"/>
      <c r="C42" s="2"/>
      <c r="D42" s="2"/>
      <c r="E42" s="2"/>
      <c r="F42" s="2"/>
      <c r="G42" s="2"/>
      <c r="H42" s="2"/>
      <c r="I42" s="2"/>
      <c r="J42" s="2"/>
      <c r="K42" s="2"/>
      <c r="L42" s="2"/>
      <c r="M42" s="88">
        <f>+M15</f>
        <v>880</v>
      </c>
      <c r="N42" s="88"/>
      <c r="O42" s="2" t="s">
        <v>1</v>
      </c>
      <c r="P42" s="2"/>
      <c r="Q42" s="2"/>
      <c r="R42" s="2"/>
      <c r="S42" s="2"/>
      <c r="T42" s="2"/>
      <c r="U42" s="2"/>
      <c r="V42" s="2"/>
      <c r="W42" s="2"/>
      <c r="X42" s="2"/>
      <c r="Y42" s="2"/>
      <c r="Z42" s="2"/>
      <c r="AA42" s="36"/>
      <c r="AB42" s="18"/>
      <c r="AC42" s="18"/>
      <c r="AD42" s="18"/>
      <c r="AE42" s="18"/>
      <c r="AF42" s="18"/>
      <c r="AG42" s="18"/>
      <c r="AH42" s="37"/>
      <c r="AI42" s="2"/>
      <c r="AJ42" s="84"/>
      <c r="AK42" s="2"/>
      <c r="AL42" s="82"/>
      <c r="AM42" s="2"/>
      <c r="AN42" s="2"/>
      <c r="AO42" s="2"/>
      <c r="AP42" s="11"/>
    </row>
    <row r="43" spans="2:42" ht="12" thickBot="1">
      <c r="B43" s="10"/>
      <c r="C43" s="2"/>
      <c r="D43" s="2"/>
      <c r="E43" s="2"/>
      <c r="F43" s="2"/>
      <c r="G43" s="2"/>
      <c r="H43" s="2"/>
      <c r="I43" s="2"/>
      <c r="J43" s="2"/>
      <c r="K43" s="2"/>
      <c r="L43" s="2"/>
      <c r="M43" s="2"/>
      <c r="N43" s="2"/>
      <c r="O43" s="2"/>
      <c r="P43" s="2"/>
      <c r="Q43" s="2"/>
      <c r="R43" s="2"/>
      <c r="S43" s="2"/>
      <c r="T43" s="2"/>
      <c r="U43" s="2"/>
      <c r="V43" s="2"/>
      <c r="W43" s="2"/>
      <c r="X43" s="2"/>
      <c r="Y43" s="2"/>
      <c r="Z43" s="2"/>
      <c r="AA43" s="54"/>
      <c r="AB43" s="44"/>
      <c r="AC43" s="44"/>
      <c r="AD43" s="44"/>
      <c r="AE43" s="44"/>
      <c r="AF43" s="44"/>
      <c r="AG43" s="44"/>
      <c r="AH43" s="55"/>
      <c r="AI43" s="2"/>
      <c r="AJ43" s="2"/>
      <c r="AK43" s="2"/>
      <c r="AL43" s="82"/>
      <c r="AM43" s="2"/>
      <c r="AN43" s="2"/>
      <c r="AO43" s="2"/>
      <c r="AP43" s="11"/>
    </row>
    <row r="44" spans="2:42">
      <c r="B44" s="10"/>
      <c r="C44" s="2"/>
      <c r="D44" s="2"/>
      <c r="E44" s="2"/>
      <c r="F44" s="2"/>
      <c r="G44" s="2"/>
      <c r="H44" s="2"/>
      <c r="I44" s="2"/>
      <c r="J44" s="2"/>
      <c r="K44" s="2"/>
      <c r="L44" s="2"/>
      <c r="M44" s="2"/>
      <c r="N44" s="2"/>
      <c r="O44" s="2"/>
      <c r="P44" s="80">
        <v>35</v>
      </c>
      <c r="Q44" s="80"/>
      <c r="R44" s="2" t="s">
        <v>0</v>
      </c>
      <c r="S44" s="2"/>
      <c r="T44" s="2"/>
      <c r="U44" s="2"/>
      <c r="V44" s="2"/>
      <c r="W44" s="2"/>
      <c r="X44" s="2"/>
      <c r="Y44" s="2"/>
      <c r="Z44" s="2"/>
      <c r="AA44" s="2"/>
      <c r="AB44" s="2"/>
      <c r="AC44" s="2"/>
      <c r="AD44" s="2"/>
      <c r="AE44" s="2"/>
      <c r="AF44" s="2"/>
      <c r="AG44" s="2"/>
      <c r="AH44" s="2"/>
      <c r="AI44" s="2"/>
      <c r="AJ44" s="2"/>
      <c r="AK44" s="2"/>
      <c r="AL44" s="2"/>
      <c r="AM44" s="2"/>
      <c r="AN44" s="2"/>
      <c r="AO44" s="2"/>
      <c r="AP44" s="11"/>
    </row>
    <row r="45" spans="2:4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11"/>
    </row>
    <row r="46" spans="2:42" ht="12" thickBot="1">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t="s">
        <v>7</v>
      </c>
      <c r="AD46" s="80">
        <v>0.4</v>
      </c>
      <c r="AE46" s="80"/>
      <c r="AF46" s="2" t="s">
        <v>6</v>
      </c>
      <c r="AG46" s="2"/>
      <c r="AH46" s="2"/>
      <c r="AI46" s="2"/>
      <c r="AJ46" s="2"/>
      <c r="AK46" s="2"/>
      <c r="AL46" s="2"/>
      <c r="AM46" s="2"/>
      <c r="AN46" s="2"/>
      <c r="AO46" s="2"/>
      <c r="AP46" s="11"/>
    </row>
    <row r="47" spans="2:42">
      <c r="B47" s="10"/>
      <c r="C47" s="2"/>
      <c r="D47" s="2"/>
      <c r="E47" s="2"/>
      <c r="F47" s="2"/>
      <c r="G47" s="2"/>
      <c r="H47" s="2"/>
      <c r="I47" s="2"/>
      <c r="J47" s="2"/>
      <c r="K47" s="24"/>
      <c r="L47" s="25"/>
      <c r="M47" s="26"/>
      <c r="N47" s="26"/>
      <c r="O47" s="27"/>
      <c r="P47" s="24"/>
      <c r="Q47" s="2"/>
      <c r="R47" s="2"/>
      <c r="S47" s="2"/>
      <c r="T47" s="2"/>
      <c r="U47" s="2"/>
      <c r="V47" s="2"/>
      <c r="W47" s="2"/>
      <c r="X47" s="2"/>
      <c r="Y47" s="2"/>
      <c r="Z47" s="2"/>
      <c r="AA47" s="2"/>
      <c r="AB47" s="2"/>
      <c r="AC47" s="2"/>
      <c r="AD47" s="2"/>
      <c r="AE47" s="2"/>
      <c r="AF47" s="2"/>
      <c r="AG47" s="2"/>
      <c r="AH47" s="2"/>
      <c r="AI47" s="2"/>
      <c r="AJ47" s="2"/>
      <c r="AK47" s="2"/>
      <c r="AL47" s="2"/>
      <c r="AM47" s="2"/>
      <c r="AN47" s="2"/>
      <c r="AO47" s="2"/>
      <c r="AP47" s="11"/>
    </row>
    <row r="48" spans="2:42">
      <c r="B48" s="10"/>
      <c r="C48" s="2"/>
      <c r="D48" s="2"/>
      <c r="E48" s="2"/>
      <c r="F48" s="2"/>
      <c r="G48" s="2"/>
      <c r="H48" s="2"/>
      <c r="I48" s="2"/>
      <c r="J48" s="2"/>
      <c r="K48" s="2"/>
      <c r="L48" s="28"/>
      <c r="M48" s="18"/>
      <c r="N48" s="18"/>
      <c r="O48" s="29"/>
      <c r="P48" s="2"/>
      <c r="Q48" s="2"/>
      <c r="R48" s="2"/>
      <c r="S48" s="2"/>
      <c r="T48" s="2"/>
      <c r="U48" s="2"/>
      <c r="V48" s="2"/>
      <c r="W48" s="2"/>
      <c r="X48" s="2"/>
      <c r="Y48" s="2"/>
      <c r="Z48" s="2"/>
      <c r="AA48" s="2"/>
      <c r="AB48" s="2" t="s">
        <v>9</v>
      </c>
      <c r="AC48" s="2"/>
      <c r="AD48" s="81">
        <f>+AD46+(I27-W20)</f>
        <v>0.625</v>
      </c>
      <c r="AE48" s="81"/>
      <c r="AF48" s="2" t="s">
        <v>6</v>
      </c>
      <c r="AG48" s="2"/>
      <c r="AH48" s="2"/>
      <c r="AI48" s="2"/>
      <c r="AJ48" s="2"/>
      <c r="AK48" s="2"/>
      <c r="AL48" s="2"/>
      <c r="AM48" s="2"/>
      <c r="AN48" s="2"/>
      <c r="AO48" s="2"/>
      <c r="AP48" s="11"/>
    </row>
    <row r="49" spans="2:42">
      <c r="B49" s="10"/>
      <c r="C49" s="2"/>
      <c r="D49" s="2"/>
      <c r="E49" s="2"/>
      <c r="F49" s="2"/>
      <c r="G49" s="2"/>
      <c r="H49" s="2"/>
      <c r="I49" s="2"/>
      <c r="J49" s="2"/>
      <c r="K49" s="2"/>
      <c r="L49" s="28"/>
      <c r="M49" s="18"/>
      <c r="N49" s="18"/>
      <c r="O49" s="29"/>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11"/>
    </row>
    <row r="50" spans="2:42">
      <c r="B50" s="10"/>
      <c r="C50" s="2"/>
      <c r="D50" s="2"/>
      <c r="E50" s="2"/>
      <c r="F50" s="2"/>
      <c r="G50" s="2"/>
      <c r="H50" s="88">
        <f>+H23</f>
        <v>15.89</v>
      </c>
      <c r="I50" s="88"/>
      <c r="J50" s="2" t="s">
        <v>18</v>
      </c>
      <c r="K50" s="2"/>
      <c r="L50" s="28"/>
      <c r="M50" s="18"/>
      <c r="N50" s="18"/>
      <c r="O50" s="29"/>
      <c r="P50" s="2"/>
      <c r="Q50" s="2"/>
      <c r="R50" s="2"/>
      <c r="S50" s="2"/>
      <c r="T50" s="2"/>
      <c r="U50" s="2"/>
      <c r="V50" s="2"/>
      <c r="W50" s="2"/>
      <c r="X50" s="2"/>
      <c r="Y50" s="2"/>
      <c r="Z50" s="2"/>
      <c r="AA50" s="2"/>
      <c r="AB50" s="2"/>
      <c r="AC50" s="20" t="s">
        <v>38</v>
      </c>
      <c r="AD50" s="2"/>
      <c r="AE50" s="2"/>
      <c r="AF50" s="2"/>
      <c r="AG50" s="2"/>
      <c r="AH50" s="2"/>
      <c r="AI50" s="2"/>
      <c r="AJ50" s="2"/>
      <c r="AK50" s="2"/>
      <c r="AL50" s="2"/>
      <c r="AM50" s="2"/>
      <c r="AN50" s="2"/>
      <c r="AO50" s="2"/>
      <c r="AP50" s="11"/>
    </row>
    <row r="51" spans="2:42">
      <c r="B51" s="10"/>
      <c r="C51" s="2"/>
      <c r="D51" s="2"/>
      <c r="E51" s="2"/>
      <c r="F51" s="2"/>
      <c r="G51" s="2"/>
      <c r="H51" s="2"/>
      <c r="I51" s="2"/>
      <c r="J51" s="2"/>
      <c r="K51" s="2"/>
      <c r="L51" s="28"/>
      <c r="M51" s="18"/>
      <c r="N51" s="18"/>
      <c r="O51" s="29"/>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11"/>
    </row>
    <row r="52" spans="2:42" ht="12" thickBot="1">
      <c r="B52" s="10"/>
      <c r="C52" s="2"/>
      <c r="D52" s="2"/>
      <c r="E52" s="2"/>
      <c r="F52" s="2"/>
      <c r="G52" s="30"/>
      <c r="H52" s="2"/>
      <c r="I52" s="2"/>
      <c r="J52" s="2"/>
      <c r="K52" s="2"/>
      <c r="L52" s="31"/>
      <c r="M52" s="22"/>
      <c r="N52" s="22"/>
      <c r="O52" s="32"/>
      <c r="P52" s="2"/>
      <c r="Q52" s="2"/>
      <c r="R52" s="2"/>
      <c r="S52" s="2"/>
      <c r="T52" s="33"/>
      <c r="U52" s="2"/>
      <c r="V52" s="2"/>
      <c r="W52" s="2"/>
      <c r="X52" s="2"/>
      <c r="Y52" s="2"/>
      <c r="Z52" s="2"/>
      <c r="AA52" s="2"/>
      <c r="AB52" s="2"/>
      <c r="AC52" s="2"/>
      <c r="AD52" s="2"/>
      <c r="AE52" s="2"/>
      <c r="AF52" s="2"/>
      <c r="AG52" s="2"/>
      <c r="AH52" s="2"/>
      <c r="AI52" s="2"/>
      <c r="AJ52" s="2"/>
      <c r="AK52" s="2"/>
      <c r="AL52" s="2"/>
      <c r="AM52" s="2"/>
      <c r="AN52" s="2"/>
      <c r="AO52" s="2"/>
      <c r="AP52" s="11"/>
    </row>
    <row r="53" spans="2:42">
      <c r="B53" s="10"/>
      <c r="C53" s="2"/>
      <c r="D53" s="2"/>
      <c r="E53" s="2"/>
      <c r="F53" s="2"/>
      <c r="G53" s="34"/>
      <c r="H53" s="15"/>
      <c r="I53" s="15"/>
      <c r="J53" s="15"/>
      <c r="K53" s="15"/>
      <c r="L53" s="15"/>
      <c r="M53" s="15"/>
      <c r="N53" s="15"/>
      <c r="O53" s="15"/>
      <c r="P53" s="15"/>
      <c r="Q53" s="15"/>
      <c r="R53" s="15"/>
      <c r="S53" s="15"/>
      <c r="T53" s="35"/>
      <c r="U53" s="2"/>
      <c r="V53" s="2"/>
      <c r="W53" s="2"/>
      <c r="AA53" s="2"/>
      <c r="AB53" s="2"/>
      <c r="AC53" s="2"/>
      <c r="AD53" s="2"/>
      <c r="AE53" s="2"/>
      <c r="AF53" s="2"/>
      <c r="AG53" s="2"/>
      <c r="AH53" s="2"/>
      <c r="AI53" s="2"/>
      <c r="AJ53" s="2"/>
      <c r="AK53" s="2"/>
      <c r="AL53" s="2"/>
      <c r="AM53" s="2"/>
      <c r="AN53" s="2"/>
      <c r="AO53" s="2"/>
      <c r="AP53" s="11"/>
    </row>
    <row r="54" spans="2:42">
      <c r="B54" s="85">
        <v>55</v>
      </c>
      <c r="C54" s="80"/>
      <c r="D54" s="2" t="s">
        <v>0</v>
      </c>
      <c r="E54" s="2"/>
      <c r="F54" s="2"/>
      <c r="G54" s="36"/>
      <c r="H54" s="18"/>
      <c r="I54" s="89">
        <f>+I27</f>
        <v>0.25</v>
      </c>
      <c r="J54" s="89"/>
      <c r="K54" s="18" t="s">
        <v>6</v>
      </c>
      <c r="L54" s="18"/>
      <c r="M54" s="18"/>
      <c r="N54" s="18"/>
      <c r="O54" s="18"/>
      <c r="P54" s="18"/>
      <c r="Q54" s="18"/>
      <c r="R54" s="18"/>
      <c r="S54" s="18"/>
      <c r="T54" s="37"/>
      <c r="U54" s="2"/>
      <c r="V54" s="2"/>
      <c r="W54" s="80">
        <v>85</v>
      </c>
      <c r="X54" s="80"/>
      <c r="Y54" s="2" t="s">
        <v>0</v>
      </c>
      <c r="AA54" s="2"/>
      <c r="AB54" s="2"/>
      <c r="AC54" s="2"/>
      <c r="AD54" s="2"/>
      <c r="AE54" s="2"/>
      <c r="AF54" s="2"/>
      <c r="AG54" s="2"/>
      <c r="AH54" s="2"/>
      <c r="AI54" s="2"/>
      <c r="AJ54" s="2"/>
      <c r="AK54" s="2"/>
      <c r="AL54" s="2"/>
      <c r="AM54" s="2"/>
      <c r="AN54" s="2"/>
      <c r="AO54" s="2"/>
      <c r="AP54" s="11"/>
    </row>
    <row r="55" spans="2:42" ht="12" thickBot="1">
      <c r="B55" s="10"/>
      <c r="C55" s="2"/>
      <c r="D55" s="2"/>
      <c r="E55" s="2"/>
      <c r="F55" s="2"/>
      <c r="G55" s="38"/>
      <c r="H55" s="22"/>
      <c r="I55" s="22"/>
      <c r="J55" s="22"/>
      <c r="K55" s="22"/>
      <c r="L55" s="22"/>
      <c r="M55" s="22"/>
      <c r="N55" s="22"/>
      <c r="O55" s="22"/>
      <c r="P55" s="22"/>
      <c r="Q55" s="22"/>
      <c r="R55" s="22"/>
      <c r="S55" s="22"/>
      <c r="T55" s="39"/>
      <c r="U55" s="2"/>
      <c r="V55" s="2"/>
      <c r="W55" s="2"/>
      <c r="X55" s="2"/>
      <c r="Y55" s="2"/>
      <c r="Z55" s="2"/>
      <c r="AA55" s="2"/>
      <c r="AB55" s="2"/>
      <c r="AC55" s="2"/>
      <c r="AD55" s="2"/>
      <c r="AE55" s="2"/>
      <c r="AF55" s="2"/>
      <c r="AG55" s="2"/>
      <c r="AH55" s="2"/>
      <c r="AI55" s="2"/>
      <c r="AJ55" s="2"/>
      <c r="AK55" s="2"/>
      <c r="AL55" s="2"/>
      <c r="AM55" s="2"/>
      <c r="AN55" s="2"/>
      <c r="AO55" s="2"/>
      <c r="AP55" s="11"/>
    </row>
    <row r="56" spans="2:42">
      <c r="B56" s="10"/>
      <c r="C56" s="2"/>
      <c r="D56" s="2"/>
      <c r="E56" s="2"/>
      <c r="F56" s="2"/>
      <c r="G56" s="30"/>
      <c r="H56" s="2"/>
      <c r="I56" s="2"/>
      <c r="J56" s="2"/>
      <c r="K56" s="2"/>
      <c r="L56" s="40"/>
      <c r="M56" s="15"/>
      <c r="N56" s="15"/>
      <c r="O56" s="41"/>
      <c r="P56" s="2"/>
      <c r="Q56" s="2"/>
      <c r="R56" s="2"/>
      <c r="S56" s="2"/>
      <c r="T56" s="33"/>
      <c r="U56" s="2"/>
      <c r="V56" s="2"/>
      <c r="W56" s="2"/>
      <c r="X56" s="2"/>
      <c r="Y56" s="2"/>
      <c r="Z56" s="2"/>
      <c r="AA56" s="2"/>
      <c r="AB56" s="2"/>
      <c r="AC56" s="2"/>
      <c r="AD56" s="2"/>
      <c r="AE56" s="2"/>
      <c r="AF56" s="2"/>
      <c r="AG56" s="2"/>
      <c r="AH56" s="2"/>
      <c r="AI56" s="2"/>
      <c r="AJ56" s="2"/>
      <c r="AK56" s="2"/>
      <c r="AL56" s="2"/>
      <c r="AM56" s="2"/>
      <c r="AN56" s="2"/>
      <c r="AO56" s="2"/>
      <c r="AP56" s="11"/>
    </row>
    <row r="57" spans="2:42">
      <c r="B57" s="10"/>
      <c r="C57" s="2"/>
      <c r="D57" s="2"/>
      <c r="E57" s="2"/>
      <c r="F57" s="2"/>
      <c r="G57" s="2"/>
      <c r="H57" s="2"/>
      <c r="I57" s="2"/>
      <c r="J57" s="2"/>
      <c r="K57" s="2"/>
      <c r="L57" s="28"/>
      <c r="M57" s="18"/>
      <c r="N57" s="18"/>
      <c r="O57" s="29"/>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11"/>
    </row>
    <row r="58" spans="2:42">
      <c r="B58" s="10"/>
      <c r="C58" s="2"/>
      <c r="D58" s="2"/>
      <c r="E58" s="2"/>
      <c r="F58" s="2"/>
      <c r="G58" s="2"/>
      <c r="H58" s="2"/>
      <c r="I58" s="2"/>
      <c r="J58" s="2"/>
      <c r="K58" s="2"/>
      <c r="L58" s="28"/>
      <c r="M58" s="18"/>
      <c r="N58" s="18"/>
      <c r="O58" s="29"/>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11"/>
    </row>
    <row r="59" spans="2:42">
      <c r="B59" s="10"/>
      <c r="C59" s="2"/>
      <c r="D59" s="2"/>
      <c r="E59" s="2"/>
      <c r="F59" s="2"/>
      <c r="G59" s="2"/>
      <c r="H59" s="2"/>
      <c r="I59" s="2"/>
      <c r="J59" s="2"/>
      <c r="K59" s="2"/>
      <c r="L59" s="28"/>
      <c r="M59" s="18"/>
      <c r="N59" s="18"/>
      <c r="O59" s="29"/>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11"/>
    </row>
    <row r="60" spans="2:42">
      <c r="B60" s="10"/>
      <c r="C60" s="2"/>
      <c r="D60" s="2"/>
      <c r="E60" s="2"/>
      <c r="F60" s="2"/>
      <c r="G60" s="2"/>
      <c r="H60" s="2"/>
      <c r="I60" s="2"/>
      <c r="J60" s="2"/>
      <c r="K60" s="2"/>
      <c r="L60" s="28"/>
      <c r="M60" s="18"/>
      <c r="N60" s="18"/>
      <c r="O60" s="29"/>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11"/>
    </row>
    <row r="61" spans="2:42">
      <c r="B61" s="10"/>
      <c r="C61" s="2"/>
      <c r="D61" s="2"/>
      <c r="E61" s="2"/>
      <c r="F61" s="2"/>
      <c r="G61" s="2"/>
      <c r="H61" s="2"/>
      <c r="I61" s="4"/>
      <c r="J61" s="2"/>
      <c r="K61" s="2"/>
      <c r="L61" s="28"/>
      <c r="M61" s="18"/>
      <c r="N61" s="18"/>
      <c r="O61" s="29"/>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11"/>
    </row>
    <row r="62" spans="2:42" ht="12" thickBot="1">
      <c r="B62" s="10"/>
      <c r="C62" s="2"/>
      <c r="D62" s="2"/>
      <c r="E62" s="2"/>
      <c r="F62" s="2"/>
      <c r="G62" s="2"/>
      <c r="H62" s="2"/>
      <c r="I62" s="4"/>
      <c r="J62" s="2"/>
      <c r="K62" s="42"/>
      <c r="L62" s="43"/>
      <c r="M62" s="44"/>
      <c r="N62" s="44"/>
      <c r="O62" s="45"/>
      <c r="P62" s="42"/>
      <c r="Q62" s="2"/>
      <c r="R62" s="2"/>
      <c r="S62" s="2"/>
      <c r="T62" s="2"/>
      <c r="U62" s="2"/>
      <c r="V62" s="2"/>
      <c r="W62" s="2"/>
      <c r="X62" s="2"/>
      <c r="Y62" s="2"/>
      <c r="Z62" s="2"/>
      <c r="AA62" s="2"/>
      <c r="AB62" s="2"/>
      <c r="AC62" s="2"/>
      <c r="AD62" s="2"/>
      <c r="AE62" s="2"/>
      <c r="AF62" s="2"/>
      <c r="AG62" s="2"/>
      <c r="AH62" s="2"/>
      <c r="AI62" s="2"/>
      <c r="AJ62" s="2"/>
      <c r="AK62" s="2"/>
      <c r="AL62" s="2"/>
      <c r="AM62" s="2"/>
      <c r="AN62" s="2"/>
      <c r="AO62" s="2"/>
      <c r="AP62" s="11"/>
    </row>
    <row r="63" spans="2:42">
      <c r="B63" s="10"/>
      <c r="C63" s="2"/>
      <c r="D63" s="2"/>
      <c r="E63" s="2"/>
      <c r="F63" s="2"/>
      <c r="G63" s="2"/>
      <c r="H63" s="2"/>
      <c r="I63" s="4"/>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11"/>
    </row>
    <row r="64" spans="2:42">
      <c r="B64" s="10"/>
      <c r="C64" s="2"/>
      <c r="D64" s="2"/>
      <c r="E64" s="2"/>
      <c r="F64" s="2"/>
      <c r="G64" s="2"/>
      <c r="H64" s="2"/>
      <c r="I64" s="4"/>
      <c r="J64" s="2"/>
      <c r="K64" s="2"/>
      <c r="L64" s="2"/>
      <c r="M64" s="2"/>
      <c r="N64" s="2"/>
      <c r="O64" s="2"/>
      <c r="P64" s="80">
        <v>65</v>
      </c>
      <c r="Q64" s="80"/>
      <c r="R64" s="2" t="s">
        <v>0</v>
      </c>
      <c r="S64" s="2"/>
      <c r="T64" s="2"/>
      <c r="U64" s="2"/>
      <c r="V64" s="2"/>
      <c r="W64" s="2"/>
      <c r="X64" s="2"/>
      <c r="Y64" s="2"/>
      <c r="Z64" s="2"/>
      <c r="AA64" s="2"/>
      <c r="AB64" s="2"/>
      <c r="AC64" s="2"/>
      <c r="AD64" s="2"/>
      <c r="AE64" s="2"/>
      <c r="AF64" s="2"/>
      <c r="AG64" s="2"/>
      <c r="AH64" s="2"/>
      <c r="AI64" s="2"/>
      <c r="AJ64" s="2"/>
      <c r="AK64" s="2"/>
      <c r="AL64" s="2"/>
      <c r="AM64" s="2"/>
      <c r="AN64" s="2"/>
      <c r="AO64" s="2"/>
      <c r="AP64" s="11"/>
    </row>
    <row r="65" spans="2:42">
      <c r="B65" s="10"/>
      <c r="C65" s="2"/>
      <c r="D65" s="2"/>
      <c r="E65" s="2"/>
      <c r="F65" s="2"/>
      <c r="G65" s="2"/>
      <c r="H65" s="2"/>
      <c r="I65" s="4"/>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11"/>
    </row>
    <row r="66" spans="2:42">
      <c r="B66" s="10"/>
      <c r="C66" s="2"/>
      <c r="D66" s="2"/>
      <c r="E66" s="2"/>
      <c r="F66" s="2"/>
      <c r="G66" s="2"/>
      <c r="H66" s="2"/>
      <c r="I66" s="4"/>
      <c r="J66" s="2"/>
      <c r="K66" s="2"/>
      <c r="L66" s="2"/>
      <c r="M66" s="88">
        <f>+M39</f>
        <v>1300</v>
      </c>
      <c r="N66" s="88"/>
      <c r="O66" s="2" t="s">
        <v>1</v>
      </c>
      <c r="P66" s="2"/>
      <c r="Q66" s="2"/>
      <c r="R66" s="2"/>
      <c r="S66" s="2"/>
      <c r="T66" s="2"/>
      <c r="U66" s="2"/>
      <c r="AM66" s="2"/>
      <c r="AN66" s="2"/>
      <c r="AO66" s="2"/>
      <c r="AP66" s="11"/>
    </row>
    <row r="67" spans="2:42">
      <c r="B67" s="10"/>
      <c r="C67" s="2"/>
      <c r="D67" s="2"/>
      <c r="E67" s="2"/>
      <c r="F67" s="2"/>
      <c r="AM67" s="2"/>
      <c r="AN67" s="2"/>
      <c r="AO67" s="2"/>
      <c r="AP67" s="11"/>
    </row>
    <row r="68" spans="2:42">
      <c r="B68" s="10"/>
      <c r="C68" s="2"/>
      <c r="D68" s="2"/>
      <c r="E68" s="2"/>
      <c r="F68" s="2"/>
      <c r="G68" s="2"/>
      <c r="H68" s="2"/>
      <c r="I68" s="2"/>
      <c r="J68" s="2" t="s">
        <v>51</v>
      </c>
      <c r="K68" s="81">
        <f>+I27</f>
        <v>0.25</v>
      </c>
      <c r="L68" s="81"/>
      <c r="M68" s="56" t="s">
        <v>2</v>
      </c>
      <c r="N68" s="81">
        <f>+W20</f>
        <v>2.5000000000000001E-2</v>
      </c>
      <c r="O68" s="81"/>
      <c r="P68" s="2" t="s">
        <v>13</v>
      </c>
      <c r="Q68" s="81">
        <f>+K68-N68</f>
        <v>0.22500000000000001</v>
      </c>
      <c r="R68" s="81"/>
      <c r="S68" s="2" t="s">
        <v>6</v>
      </c>
      <c r="T68" s="2"/>
      <c r="U68" s="2"/>
      <c r="AE68" s="2"/>
      <c r="AF68" s="2"/>
      <c r="AG68" s="2"/>
      <c r="AH68" s="2"/>
      <c r="AI68" s="2"/>
      <c r="AJ68" s="2"/>
      <c r="AK68" s="2"/>
      <c r="AL68" s="2"/>
      <c r="AM68" s="2"/>
      <c r="AN68" s="2"/>
      <c r="AO68" s="2"/>
      <c r="AP68" s="11"/>
    </row>
    <row r="69" spans="2:42">
      <c r="B69" s="10"/>
      <c r="C69" s="2"/>
      <c r="D69" s="2"/>
      <c r="E69" s="2"/>
      <c r="F69" s="2"/>
      <c r="G69" s="2"/>
      <c r="H69" s="2"/>
      <c r="I69" s="2"/>
      <c r="J69" s="2" t="s">
        <v>52</v>
      </c>
      <c r="L69" s="81">
        <f>+AD48</f>
        <v>0.625</v>
      </c>
      <c r="M69" s="81"/>
      <c r="N69" s="56" t="s">
        <v>12</v>
      </c>
      <c r="O69" s="81">
        <f>+AL38</f>
        <v>0.625</v>
      </c>
      <c r="P69" s="81"/>
      <c r="Q69" s="56" t="s">
        <v>13</v>
      </c>
      <c r="R69" s="81">
        <f>+L69*O69</f>
        <v>0.390625</v>
      </c>
      <c r="S69" s="81"/>
      <c r="T69" s="2" t="s">
        <v>14</v>
      </c>
      <c r="U69" s="2"/>
      <c r="V69" s="2"/>
      <c r="W69" s="2"/>
      <c r="X69" s="2"/>
      <c r="Y69" s="2"/>
      <c r="Z69" s="2"/>
      <c r="AA69" s="2"/>
      <c r="AB69" s="2"/>
      <c r="AC69" s="2"/>
      <c r="AD69" s="2"/>
      <c r="AE69" s="2"/>
      <c r="AF69" s="2"/>
      <c r="AG69" s="2"/>
      <c r="AH69" s="2"/>
      <c r="AI69" s="2"/>
      <c r="AJ69" s="2"/>
      <c r="AK69" s="2"/>
      <c r="AL69" s="2"/>
      <c r="AM69" s="2"/>
      <c r="AN69" s="2"/>
      <c r="AO69" s="2"/>
      <c r="AP69" s="11"/>
    </row>
    <row r="70" spans="2:42">
      <c r="B70" s="10"/>
      <c r="C70" s="2"/>
      <c r="D70" s="2"/>
      <c r="E70" s="2"/>
      <c r="F70" s="2"/>
      <c r="G70" s="2"/>
      <c r="H70" s="2"/>
      <c r="I70" s="2"/>
      <c r="J70" s="2" t="s">
        <v>15</v>
      </c>
      <c r="K70" s="2"/>
      <c r="L70" s="2">
        <v>2</v>
      </c>
      <c r="M70" s="2" t="s">
        <v>16</v>
      </c>
      <c r="N70" s="81">
        <f>+AD48</f>
        <v>0.625</v>
      </c>
      <c r="O70" s="81"/>
      <c r="P70" s="2" t="s">
        <v>5</v>
      </c>
      <c r="Q70" s="81">
        <f>+AL38</f>
        <v>0.625</v>
      </c>
      <c r="R70" s="81"/>
      <c r="S70" s="2" t="s">
        <v>4</v>
      </c>
      <c r="T70" s="81">
        <f>L70*(N70+Q70)</f>
        <v>2.5</v>
      </c>
      <c r="U70" s="81"/>
      <c r="V70" s="2" t="s">
        <v>6</v>
      </c>
      <c r="W70" s="2"/>
      <c r="X70" s="2"/>
      <c r="Y70" s="2"/>
      <c r="Z70" s="2"/>
      <c r="AA70" s="2"/>
      <c r="AB70" s="2"/>
      <c r="AC70" s="2"/>
      <c r="AD70" s="2"/>
      <c r="AE70" s="2"/>
      <c r="AF70" s="2"/>
      <c r="AG70" s="2"/>
      <c r="AH70" s="2"/>
      <c r="AI70" s="2"/>
      <c r="AJ70" s="2"/>
      <c r="AK70" s="2"/>
      <c r="AL70" s="2"/>
      <c r="AM70" s="2"/>
      <c r="AN70" s="2"/>
      <c r="AO70" s="2"/>
      <c r="AP70" s="11"/>
    </row>
    <row r="71" spans="2:42">
      <c r="B71" s="10"/>
      <c r="C71" s="2"/>
      <c r="D71" s="2"/>
      <c r="E71" s="2"/>
      <c r="F71" s="2"/>
      <c r="G71" s="2"/>
      <c r="H71" s="2"/>
      <c r="I71" s="2"/>
      <c r="J71" s="2" t="s">
        <v>17</v>
      </c>
      <c r="K71" s="2"/>
      <c r="L71" s="81">
        <f>MAX(M39,M15)</f>
        <v>1300</v>
      </c>
      <c r="M71" s="81"/>
      <c r="N71" s="56" t="s">
        <v>2</v>
      </c>
      <c r="O71" s="81">
        <f>MIN(M39,M15)</f>
        <v>880</v>
      </c>
      <c r="P71" s="81"/>
      <c r="Q71" s="56" t="s">
        <v>13</v>
      </c>
      <c r="R71" s="81">
        <f>+L71-O71</f>
        <v>420</v>
      </c>
      <c r="S71" s="81"/>
      <c r="T71" s="2" t="s">
        <v>1</v>
      </c>
      <c r="U71" s="2"/>
      <c r="V71" s="2"/>
      <c r="W71" s="2"/>
      <c r="X71" s="2"/>
      <c r="Y71" s="2"/>
      <c r="Z71" s="2"/>
      <c r="AA71" s="2"/>
      <c r="AB71" s="2"/>
      <c r="AC71" s="2"/>
      <c r="AD71" s="2"/>
      <c r="AE71" s="2"/>
      <c r="AF71" s="2"/>
      <c r="AG71" s="2"/>
      <c r="AH71" s="2"/>
      <c r="AI71" s="2"/>
      <c r="AJ71" s="2"/>
      <c r="AK71" s="2"/>
      <c r="AL71" s="2"/>
      <c r="AM71" s="2"/>
      <c r="AN71" s="2"/>
      <c r="AO71" s="2"/>
      <c r="AP71" s="11"/>
    </row>
    <row r="72" spans="2:42">
      <c r="B72" s="10"/>
      <c r="C72" s="2"/>
      <c r="D72" s="2"/>
      <c r="E72" s="2"/>
      <c r="F72" s="2"/>
      <c r="G72" s="2"/>
      <c r="H72" s="2"/>
      <c r="I72" s="2"/>
      <c r="J72" s="2" t="s">
        <v>19</v>
      </c>
      <c r="K72" s="2"/>
      <c r="L72" s="2"/>
      <c r="M72" s="2"/>
      <c r="N72" s="81">
        <f>+H23</f>
        <v>15.89</v>
      </c>
      <c r="O72" s="81"/>
      <c r="P72" s="56" t="s">
        <v>12</v>
      </c>
      <c r="Q72" s="81">
        <f>+R69</f>
        <v>0.390625</v>
      </c>
      <c r="R72" s="81"/>
      <c r="S72" s="56" t="s">
        <v>13</v>
      </c>
      <c r="T72" s="81">
        <f>+N72*Q72</f>
        <v>6.20703125</v>
      </c>
      <c r="U72" s="81"/>
      <c r="V72" s="2" t="s">
        <v>1</v>
      </c>
      <c r="W72" s="2"/>
      <c r="X72" s="2"/>
      <c r="Y72" s="2"/>
      <c r="Z72" s="2"/>
      <c r="AA72" s="2"/>
      <c r="AB72" s="2"/>
      <c r="AC72" s="2"/>
      <c r="AD72" s="2"/>
      <c r="AE72" s="2"/>
      <c r="AF72" s="2"/>
      <c r="AG72" s="2"/>
      <c r="AH72" s="2"/>
      <c r="AI72" s="2"/>
      <c r="AJ72" s="2"/>
      <c r="AK72" s="2"/>
      <c r="AL72" s="2"/>
      <c r="AM72" s="2"/>
      <c r="AN72" s="2"/>
      <c r="AO72" s="2"/>
      <c r="AP72" s="11"/>
    </row>
    <row r="73" spans="2:42">
      <c r="B73" s="10"/>
      <c r="C73" s="2"/>
      <c r="D73" s="2"/>
      <c r="E73" s="2"/>
      <c r="F73" s="2"/>
      <c r="G73" s="2"/>
      <c r="H73" s="2"/>
      <c r="I73" s="2"/>
      <c r="J73" s="2" t="s">
        <v>58</v>
      </c>
      <c r="K73" s="2"/>
      <c r="L73" s="2"/>
      <c r="M73" s="2"/>
      <c r="N73" s="81">
        <f>+R71</f>
        <v>420</v>
      </c>
      <c r="O73" s="81"/>
      <c r="P73" s="56" t="s">
        <v>2</v>
      </c>
      <c r="Q73" s="81">
        <f>+T72</f>
        <v>6.20703125</v>
      </c>
      <c r="R73" s="81"/>
      <c r="S73" s="56" t="s">
        <v>13</v>
      </c>
      <c r="T73" s="81">
        <f>+N73-Q73</f>
        <v>413.79296875</v>
      </c>
      <c r="U73" s="81"/>
      <c r="V73" s="2" t="s">
        <v>1</v>
      </c>
      <c r="W73" s="2"/>
      <c r="X73" s="2"/>
      <c r="Y73" s="2"/>
      <c r="Z73" s="2"/>
      <c r="AA73" s="2"/>
      <c r="AB73" s="2"/>
      <c r="AC73" s="2"/>
      <c r="AD73" s="2"/>
      <c r="AE73" s="2"/>
      <c r="AF73" s="2"/>
      <c r="AG73" s="2"/>
      <c r="AH73" s="2"/>
      <c r="AI73" s="2"/>
      <c r="AJ73" s="2"/>
      <c r="AK73" s="2"/>
      <c r="AL73" s="2"/>
      <c r="AM73" s="2"/>
      <c r="AN73" s="2"/>
      <c r="AO73" s="2"/>
      <c r="AP73" s="11"/>
    </row>
    <row r="74" spans="2:42">
      <c r="B74" s="10"/>
      <c r="C74" s="2"/>
      <c r="D74" s="2"/>
      <c r="E74" s="2"/>
      <c r="F74" s="2"/>
      <c r="G74" s="2"/>
      <c r="H74" s="2"/>
      <c r="I74" s="2"/>
      <c r="J74" s="2" t="s">
        <v>50</v>
      </c>
      <c r="L74" s="81">
        <v>0.4</v>
      </c>
      <c r="M74" s="81"/>
      <c r="N74" s="2" t="s">
        <v>16</v>
      </c>
      <c r="O74" s="81">
        <f>MAX(W27,B27)</f>
        <v>152.27000000000001</v>
      </c>
      <c r="P74" s="81"/>
      <c r="Q74" s="56" t="s">
        <v>2</v>
      </c>
      <c r="R74" s="81">
        <f>MIN(W27,B27)</f>
        <v>144.83000000000001</v>
      </c>
      <c r="S74" s="81"/>
      <c r="T74" s="56" t="s">
        <v>3</v>
      </c>
      <c r="U74" s="81">
        <f>MAX(M39,M15)</f>
        <v>1300</v>
      </c>
      <c r="V74" s="81"/>
      <c r="W74" s="56" t="s">
        <v>2</v>
      </c>
      <c r="X74" s="81">
        <f>MIN(M15,M39)</f>
        <v>880</v>
      </c>
      <c r="Y74" s="81"/>
      <c r="Z74" s="2" t="s">
        <v>4</v>
      </c>
      <c r="AA74" s="81">
        <f>L74*(O74-R74)/(U74-X74)</f>
        <v>7.0857142857142837E-3</v>
      </c>
      <c r="AB74" s="81"/>
      <c r="AC74" s="2"/>
      <c r="AD74" s="2"/>
      <c r="AE74" s="2"/>
      <c r="AF74" s="2"/>
      <c r="AG74" s="2"/>
      <c r="AH74" s="2"/>
      <c r="AI74" s="2"/>
      <c r="AJ74" s="2"/>
      <c r="AK74" s="2"/>
      <c r="AL74" s="2"/>
      <c r="AM74" s="2"/>
      <c r="AN74" s="2"/>
      <c r="AO74" s="2"/>
      <c r="AP74" s="11"/>
    </row>
    <row r="75" spans="2:42">
      <c r="B75" s="10"/>
      <c r="C75" s="2"/>
      <c r="D75" s="2"/>
      <c r="E75" s="2"/>
      <c r="F75" s="2"/>
      <c r="G75" s="2"/>
      <c r="H75" s="2"/>
      <c r="I75" s="2"/>
      <c r="J75" s="2" t="s">
        <v>50</v>
      </c>
      <c r="L75" s="81">
        <v>0.4</v>
      </c>
      <c r="M75" s="81"/>
      <c r="N75" s="2" t="s">
        <v>16</v>
      </c>
      <c r="O75" s="81">
        <f>MAX(W54,B54)</f>
        <v>85</v>
      </c>
      <c r="P75" s="81"/>
      <c r="Q75" s="56" t="s">
        <v>2</v>
      </c>
      <c r="R75" s="81">
        <f>MIN(W54,B54)</f>
        <v>55</v>
      </c>
      <c r="S75" s="81"/>
      <c r="T75" s="56" t="s">
        <v>3</v>
      </c>
      <c r="U75" s="81">
        <f>MAX(M66,M42)</f>
        <v>1300</v>
      </c>
      <c r="V75" s="81"/>
      <c r="W75" s="56" t="s">
        <v>2</v>
      </c>
      <c r="X75" s="81">
        <f>MIN(M42,M66)</f>
        <v>880</v>
      </c>
      <c r="Y75" s="81"/>
      <c r="Z75" s="2" t="s">
        <v>4</v>
      </c>
      <c r="AA75" s="81">
        <f>L75*(O75-R75)/(U75-X75)</f>
        <v>2.8571428571428571E-2</v>
      </c>
      <c r="AB75" s="81"/>
      <c r="AC75" s="2"/>
      <c r="AD75" s="2"/>
      <c r="AE75" s="2"/>
      <c r="AF75" s="2"/>
      <c r="AG75" s="2"/>
      <c r="AH75" s="2"/>
      <c r="AI75" s="2"/>
      <c r="AJ75" s="2"/>
      <c r="AK75" s="2"/>
      <c r="AL75" s="2"/>
      <c r="AM75" s="2"/>
      <c r="AN75" s="2"/>
      <c r="AO75" s="2"/>
      <c r="AP75" s="11"/>
    </row>
    <row r="76" spans="2:42" ht="12.75">
      <c r="B76" s="10"/>
      <c r="C76" s="2"/>
      <c r="D76" s="2"/>
      <c r="E76" s="2"/>
      <c r="F76" s="2"/>
      <c r="G76" s="2"/>
      <c r="H76" s="2"/>
      <c r="I76" s="2"/>
      <c r="J76" s="2" t="s">
        <v>41</v>
      </c>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11"/>
    </row>
    <row r="77" spans="2:42" ht="12.75">
      <c r="B77" s="10"/>
      <c r="C77" s="2"/>
      <c r="D77" s="2"/>
      <c r="E77" s="2"/>
      <c r="F77" s="2"/>
      <c r="G77" s="2"/>
      <c r="H77" s="2"/>
      <c r="I77" s="2"/>
      <c r="J77" s="2" t="s">
        <v>42</v>
      </c>
      <c r="K77" s="2"/>
      <c r="L77" s="2"/>
      <c r="M77" s="2"/>
      <c r="N77" s="2"/>
      <c r="O77" s="81">
        <f>+AA74</f>
        <v>7.0857142857142837E-3</v>
      </c>
      <c r="P77" s="81"/>
      <c r="Q77" s="56" t="s">
        <v>5</v>
      </c>
      <c r="R77" s="81">
        <f>+AA75</f>
        <v>2.8571428571428571E-2</v>
      </c>
      <c r="S77" s="81"/>
      <c r="T77" s="2" t="s">
        <v>43</v>
      </c>
      <c r="U77" s="2"/>
      <c r="V77" s="81">
        <f>+AD48</f>
        <v>0.625</v>
      </c>
      <c r="W77" s="81"/>
      <c r="X77" s="56" t="s">
        <v>12</v>
      </c>
      <c r="Y77" s="81">
        <f>+AL38</f>
        <v>0.625</v>
      </c>
      <c r="Z77" s="81"/>
      <c r="AA77" s="2" t="s">
        <v>44</v>
      </c>
      <c r="AB77" s="2"/>
      <c r="AC77" s="81">
        <f>1/(1+1.5*(O77+R77)/(SQRT(V77*Y77)))</f>
        <v>0.92116898976712858</v>
      </c>
      <c r="AD77" s="81"/>
      <c r="AE77" s="2"/>
      <c r="AF77" s="2"/>
      <c r="AG77" s="2"/>
      <c r="AH77" s="2"/>
      <c r="AI77" s="2"/>
      <c r="AJ77" s="2"/>
      <c r="AK77" s="2"/>
      <c r="AL77" s="2"/>
      <c r="AM77" s="2"/>
      <c r="AN77" s="2"/>
      <c r="AO77" s="2"/>
      <c r="AP77" s="11"/>
    </row>
    <row r="78" spans="2:42" ht="12.75">
      <c r="B78" s="10"/>
      <c r="C78" s="2"/>
      <c r="D78" s="2"/>
      <c r="E78" s="2"/>
      <c r="F78" s="2"/>
      <c r="G78" s="2"/>
      <c r="H78" s="2"/>
      <c r="I78" s="2"/>
      <c r="J78" s="2" t="s">
        <v>20</v>
      </c>
      <c r="K78" s="2"/>
      <c r="L78" s="2"/>
      <c r="M78" s="2"/>
      <c r="N78" s="2"/>
      <c r="O78" s="2"/>
      <c r="P78" s="81">
        <f>+AC77</f>
        <v>0.92116898976712858</v>
      </c>
      <c r="Q78" s="81"/>
      <c r="R78" s="56" t="s">
        <v>12</v>
      </c>
      <c r="S78" s="81">
        <f>+N12</f>
        <v>1.0434983894999019</v>
      </c>
      <c r="T78" s="81"/>
      <c r="U78" s="56" t="s">
        <v>12</v>
      </c>
      <c r="V78" s="81">
        <f>+T70</f>
        <v>2.5</v>
      </c>
      <c r="W78" s="81"/>
      <c r="X78" s="56" t="s">
        <v>12</v>
      </c>
      <c r="Y78" s="81">
        <f>+Q68</f>
        <v>0.22500000000000001</v>
      </c>
      <c r="Z78" s="81"/>
      <c r="AA78" s="56" t="s">
        <v>12</v>
      </c>
      <c r="AB78" s="81">
        <v>1000</v>
      </c>
      <c r="AC78" s="81"/>
      <c r="AD78" s="56" t="s">
        <v>13</v>
      </c>
      <c r="AE78" s="81">
        <f>+P78*S78*V78*Y78*AB78</f>
        <v>540.69657596957836</v>
      </c>
      <c r="AF78" s="81"/>
      <c r="AG78" s="2" t="s">
        <v>1</v>
      </c>
      <c r="AH78" s="2"/>
      <c r="AI78" s="2"/>
      <c r="AJ78" s="2"/>
      <c r="AK78" s="2"/>
      <c r="AL78" s="2"/>
      <c r="AM78" s="2"/>
      <c r="AN78" s="2"/>
      <c r="AO78" s="2"/>
      <c r="AP78" s="11"/>
    </row>
    <row r="79" spans="2:42">
      <c r="B79" s="10"/>
      <c r="C79" s="2"/>
      <c r="D79" s="2"/>
      <c r="E79" s="2"/>
      <c r="F79" s="2"/>
      <c r="G79" s="2"/>
      <c r="H79" s="2"/>
      <c r="I79" s="2"/>
      <c r="J79" s="2" t="s">
        <v>59</v>
      </c>
      <c r="K79" s="2"/>
      <c r="L79" s="2"/>
      <c r="M79" s="2"/>
      <c r="N79" s="2"/>
      <c r="O79" s="2"/>
      <c r="P79" s="56"/>
      <c r="Q79" s="56"/>
      <c r="R79" s="56"/>
      <c r="S79" s="56"/>
      <c r="T79" s="56"/>
      <c r="U79" s="56"/>
      <c r="V79" s="56"/>
      <c r="W79" s="56"/>
      <c r="X79" s="56"/>
      <c r="Y79" s="56"/>
      <c r="Z79" s="56"/>
      <c r="AA79" s="56"/>
      <c r="AB79" s="56"/>
      <c r="AC79" s="56"/>
      <c r="AD79" s="56"/>
      <c r="AE79" s="56"/>
      <c r="AF79" s="56"/>
      <c r="AG79" s="2"/>
      <c r="AH79" s="2"/>
      <c r="AI79" s="2"/>
      <c r="AJ79" s="2"/>
      <c r="AK79" s="2"/>
      <c r="AL79" s="2"/>
      <c r="AM79" s="2"/>
      <c r="AN79" s="2"/>
      <c r="AO79" s="2"/>
      <c r="AP79" s="11"/>
    </row>
    <row r="80" spans="2:42">
      <c r="B80" s="10"/>
      <c r="C80" s="2"/>
      <c r="D80" s="2"/>
      <c r="E80" s="2"/>
      <c r="F80" s="2"/>
      <c r="G80" s="2"/>
      <c r="H80" s="2"/>
      <c r="I80" s="2"/>
      <c r="J80" s="81">
        <f>+AE78</f>
        <v>540.69657596957836</v>
      </c>
      <c r="K80" s="81"/>
      <c r="L80" s="2" t="s">
        <v>1</v>
      </c>
      <c r="M80" s="56" t="str">
        <f>IF(J80&gt;N80,"&gt;","&lt;")</f>
        <v>&gt;</v>
      </c>
      <c r="N80" s="81">
        <f>+T73</f>
        <v>413.79296875</v>
      </c>
      <c r="O80" s="81"/>
      <c r="P80" s="2" t="s">
        <v>1</v>
      </c>
      <c r="Q80" s="2"/>
      <c r="R80" s="57" t="str">
        <f>IF(J80&gt;N80,"Zımbalama emniyeti sağlanmıştır.","Zımbalama emniyeti sağlanmamıştır.Döşeme kalınlık artır.")</f>
        <v>Zımbalama emniyeti sağlanmıştır.</v>
      </c>
      <c r="S80" s="2"/>
      <c r="T80" s="2"/>
      <c r="U80" s="2"/>
      <c r="V80" s="2"/>
      <c r="W80" s="2"/>
      <c r="X80" s="2"/>
      <c r="Y80" s="2"/>
      <c r="Z80" s="2"/>
      <c r="AA80" s="2"/>
      <c r="AB80" s="2"/>
      <c r="AC80" s="2"/>
      <c r="AD80" s="2"/>
      <c r="AE80" s="2"/>
      <c r="AF80" s="2"/>
      <c r="AG80" s="2"/>
      <c r="AH80" s="2"/>
      <c r="AI80" s="2"/>
      <c r="AJ80" s="2"/>
      <c r="AK80" s="2"/>
      <c r="AL80" s="2"/>
      <c r="AM80" s="2"/>
      <c r="AN80" s="2"/>
      <c r="AO80" s="2"/>
      <c r="AP80" s="11"/>
    </row>
    <row r="81" spans="2:42" ht="12" thickBot="1">
      <c r="B81" s="58"/>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60"/>
    </row>
    <row r="82" spans="2:42" ht="12" thickBot="1"/>
    <row r="83" spans="2:42" ht="31.9" customHeight="1">
      <c r="B83" s="90" t="s">
        <v>49</v>
      </c>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2"/>
    </row>
    <row r="84" spans="2:42">
      <c r="B84" s="10"/>
      <c r="C84" s="2"/>
      <c r="D84" s="2"/>
      <c r="E84" s="2"/>
      <c r="F84" s="2"/>
      <c r="G84" s="2"/>
      <c r="H84" s="2"/>
      <c r="I84" s="2"/>
      <c r="J84" s="2"/>
      <c r="K84" s="2"/>
      <c r="L84" s="2"/>
      <c r="M84" s="2"/>
      <c r="N84" s="2"/>
      <c r="O84" s="2"/>
      <c r="P84" s="2"/>
      <c r="Q84" s="2"/>
      <c r="R84" s="2"/>
      <c r="S84" s="2"/>
      <c r="T84" s="2"/>
      <c r="U84" s="2"/>
      <c r="V84" s="2"/>
      <c r="W84" s="2"/>
      <c r="X84" s="2"/>
      <c r="Y84" s="2"/>
      <c r="Z84" s="2"/>
      <c r="AA84" s="2"/>
      <c r="AB84" s="2"/>
      <c r="AC84" s="8" t="s">
        <v>45</v>
      </c>
      <c r="AD84" s="2"/>
      <c r="AE84" s="2"/>
      <c r="AF84" s="2"/>
      <c r="AG84" s="2"/>
      <c r="AH84" s="2"/>
      <c r="AI84" s="2"/>
      <c r="AJ84" s="2"/>
      <c r="AK84" s="2"/>
      <c r="AL84" s="2"/>
      <c r="AM84" s="2"/>
      <c r="AN84" s="2"/>
      <c r="AO84" s="2"/>
      <c r="AP84" s="11"/>
    </row>
    <row r="85" spans="2:42">
      <c r="B85" s="10"/>
      <c r="C85" s="1" t="s">
        <v>21</v>
      </c>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11"/>
    </row>
    <row r="86" spans="2:42">
      <c r="B86" s="10"/>
      <c r="C86" s="3" t="s">
        <v>22</v>
      </c>
      <c r="D86" s="3"/>
      <c r="E86" s="3"/>
      <c r="F86" s="61">
        <v>20</v>
      </c>
      <c r="G86" s="3" t="s">
        <v>23</v>
      </c>
      <c r="H86" s="3"/>
      <c r="I86" s="3"/>
      <c r="J86" s="3"/>
      <c r="K86" s="3"/>
      <c r="L86" s="3"/>
      <c r="M86" s="3"/>
      <c r="N86" s="3"/>
      <c r="O86" s="3"/>
      <c r="P86" s="3"/>
      <c r="Q86" s="2"/>
      <c r="R86" s="2"/>
      <c r="S86" s="2"/>
      <c r="T86" s="2"/>
      <c r="U86" s="2"/>
      <c r="V86" s="2"/>
      <c r="W86" s="2"/>
      <c r="X86" s="2"/>
      <c r="Y86" s="2"/>
      <c r="Z86" s="2"/>
      <c r="AA86" s="2"/>
      <c r="AB86" s="2"/>
      <c r="AC86" s="2"/>
      <c r="AD86" s="2"/>
      <c r="AE86" s="2"/>
      <c r="AF86" s="2"/>
      <c r="AG86" s="2"/>
      <c r="AH86" s="2"/>
      <c r="AI86" s="2"/>
      <c r="AJ86" s="2"/>
      <c r="AK86" s="2"/>
      <c r="AL86" s="2"/>
      <c r="AM86" s="2"/>
      <c r="AN86" s="2"/>
      <c r="AO86" s="2"/>
      <c r="AP86" s="11"/>
    </row>
    <row r="87" spans="2:42">
      <c r="B87" s="10"/>
      <c r="C87" s="3" t="s">
        <v>24</v>
      </c>
      <c r="D87" s="3"/>
      <c r="E87" s="3"/>
      <c r="F87" s="86">
        <v>420</v>
      </c>
      <c r="G87" s="86"/>
      <c r="H87" s="3" t="s">
        <v>25</v>
      </c>
      <c r="I87" s="3"/>
      <c r="J87" s="3"/>
      <c r="K87" s="3"/>
      <c r="L87" s="3"/>
      <c r="M87" s="3"/>
      <c r="N87" s="3"/>
      <c r="O87" s="3"/>
      <c r="P87" s="3"/>
      <c r="Q87" s="2"/>
      <c r="R87" s="2"/>
      <c r="S87" s="2"/>
      <c r="T87" s="2"/>
      <c r="U87" s="2"/>
      <c r="V87" s="2"/>
      <c r="W87" s="2"/>
      <c r="X87" s="2"/>
      <c r="Y87" s="2"/>
      <c r="Z87" s="2"/>
      <c r="AA87" s="2"/>
      <c r="AB87" s="2"/>
      <c r="AC87" s="2"/>
      <c r="AD87" s="2"/>
      <c r="AE87" s="2"/>
      <c r="AF87" s="2"/>
      <c r="AG87" s="2"/>
      <c r="AH87" s="2"/>
      <c r="AI87" s="2"/>
      <c r="AJ87" s="2"/>
      <c r="AK87" s="2"/>
      <c r="AL87" s="2"/>
      <c r="AM87" s="2"/>
      <c r="AN87" s="2"/>
      <c r="AO87" s="2"/>
      <c r="AP87" s="11"/>
    </row>
    <row r="88" spans="2:42">
      <c r="B88" s="10"/>
      <c r="C88" s="5" t="s">
        <v>26</v>
      </c>
      <c r="D88" s="3"/>
      <c r="E88" s="86">
        <v>1.5</v>
      </c>
      <c r="F88" s="86"/>
      <c r="G88" s="3"/>
      <c r="H88" s="3"/>
      <c r="I88" s="3"/>
      <c r="J88" s="3"/>
      <c r="K88" s="3"/>
      <c r="L88" s="3"/>
      <c r="M88" s="3"/>
      <c r="N88" s="3"/>
      <c r="O88" s="3"/>
      <c r="P88" s="3"/>
      <c r="Q88" s="2"/>
      <c r="R88" s="2"/>
      <c r="S88" s="2"/>
      <c r="T88" s="2"/>
      <c r="U88" s="2"/>
      <c r="V88" s="2"/>
      <c r="W88" s="2"/>
      <c r="X88" s="2"/>
      <c r="Y88" s="2"/>
      <c r="Z88" s="2"/>
      <c r="AA88" s="2"/>
      <c r="AB88" s="2"/>
      <c r="AC88" s="2"/>
      <c r="AD88" s="2"/>
      <c r="AE88" s="2"/>
      <c r="AF88" s="2"/>
      <c r="AG88" s="2"/>
      <c r="AH88" s="2"/>
      <c r="AI88" s="2"/>
      <c r="AJ88" s="2"/>
      <c r="AK88" s="2"/>
      <c r="AL88" s="2"/>
      <c r="AM88" s="2"/>
      <c r="AN88" s="2"/>
      <c r="AO88" s="2"/>
      <c r="AP88" s="11"/>
    </row>
    <row r="89" spans="2:42">
      <c r="B89" s="10"/>
      <c r="C89" s="3" t="s">
        <v>27</v>
      </c>
      <c r="D89" s="3"/>
      <c r="E89" s="3">
        <f>+F86</f>
        <v>20</v>
      </c>
      <c r="F89" s="3" t="s">
        <v>28</v>
      </c>
      <c r="G89" s="87">
        <f>+E88</f>
        <v>1.5</v>
      </c>
      <c r="H89" s="87"/>
      <c r="I89" s="6" t="s">
        <v>13</v>
      </c>
      <c r="J89" s="87">
        <f>+E89/G89</f>
        <v>13.333333333333334</v>
      </c>
      <c r="K89" s="87"/>
      <c r="L89" s="3" t="s">
        <v>29</v>
      </c>
      <c r="M89" s="3"/>
      <c r="N89" s="3"/>
      <c r="O89" s="3"/>
      <c r="P89" s="3"/>
      <c r="Q89" s="2"/>
      <c r="R89" s="2"/>
      <c r="S89" s="2"/>
      <c r="T89" s="2"/>
      <c r="U89" s="2"/>
      <c r="V89" s="2"/>
      <c r="W89" s="2"/>
      <c r="X89" s="2"/>
      <c r="Y89" s="2"/>
      <c r="Z89" s="2"/>
      <c r="AA89" s="2"/>
      <c r="AB89" s="2"/>
      <c r="AC89" s="2"/>
      <c r="AD89" s="2"/>
      <c r="AE89" s="2"/>
      <c r="AF89" s="2"/>
      <c r="AG89" s="2"/>
      <c r="AH89" s="2"/>
      <c r="AI89" s="2"/>
      <c r="AJ89" s="2"/>
      <c r="AK89" s="2"/>
      <c r="AL89" s="2"/>
      <c r="AM89" s="2"/>
      <c r="AN89" s="2"/>
      <c r="AO89" s="2"/>
      <c r="AP89" s="11"/>
    </row>
    <row r="90" spans="2:42">
      <c r="B90" s="10"/>
      <c r="C90" s="5" t="s">
        <v>30</v>
      </c>
      <c r="D90" s="3"/>
      <c r="E90" s="86">
        <v>1.1499999999999999</v>
      </c>
      <c r="F90" s="86"/>
      <c r="G90" s="3"/>
      <c r="H90" s="3"/>
      <c r="I90" s="3"/>
      <c r="J90" s="3"/>
      <c r="K90" s="3"/>
      <c r="L90" s="3"/>
      <c r="M90" s="3"/>
      <c r="N90" s="3"/>
      <c r="O90" s="3"/>
      <c r="P90" s="3"/>
      <c r="Q90" s="2"/>
      <c r="R90" s="2"/>
      <c r="S90" s="2"/>
      <c r="T90" s="2"/>
      <c r="U90" s="2"/>
      <c r="V90" s="2"/>
      <c r="W90" s="2"/>
      <c r="X90" s="2"/>
      <c r="Y90" s="2"/>
      <c r="Z90" s="2"/>
      <c r="AA90" s="2"/>
      <c r="AB90" s="2"/>
      <c r="AC90" s="2"/>
      <c r="AD90" s="2"/>
      <c r="AE90" s="2"/>
      <c r="AF90" s="2"/>
      <c r="AG90" s="2"/>
      <c r="AH90" s="2"/>
      <c r="AI90" s="2"/>
      <c r="AJ90" s="2"/>
      <c r="AK90" s="2"/>
      <c r="AL90" s="2"/>
      <c r="AM90" s="2"/>
      <c r="AN90" s="2"/>
      <c r="AO90" s="2"/>
      <c r="AP90" s="11"/>
    </row>
    <row r="91" spans="2:42">
      <c r="B91" s="10"/>
      <c r="C91" s="3" t="s">
        <v>31</v>
      </c>
      <c r="D91" s="3"/>
      <c r="E91" s="87">
        <f>+F87</f>
        <v>420</v>
      </c>
      <c r="F91" s="87"/>
      <c r="G91" s="3" t="s">
        <v>28</v>
      </c>
      <c r="H91" s="87">
        <f>+E90</f>
        <v>1.1499999999999999</v>
      </c>
      <c r="I91" s="87"/>
      <c r="J91" s="6" t="s">
        <v>13</v>
      </c>
      <c r="K91" s="87">
        <f>+E91/H91</f>
        <v>365.21739130434787</v>
      </c>
      <c r="L91" s="87"/>
      <c r="M91" s="3" t="s">
        <v>29</v>
      </c>
      <c r="N91" s="3"/>
      <c r="O91" s="3"/>
      <c r="P91" s="3"/>
      <c r="Q91" s="2"/>
      <c r="R91" s="2"/>
      <c r="S91" s="2"/>
      <c r="T91" s="2"/>
      <c r="U91" s="2"/>
      <c r="V91" s="2"/>
      <c r="W91" s="2"/>
      <c r="X91" s="2"/>
      <c r="Y91" s="2"/>
      <c r="Z91" s="2"/>
      <c r="AA91" s="2"/>
      <c r="AB91" s="2"/>
      <c r="AC91" s="2"/>
      <c r="AD91" s="2"/>
      <c r="AE91" s="2"/>
      <c r="AF91" s="2"/>
      <c r="AG91" s="2"/>
      <c r="AH91" s="2"/>
      <c r="AI91" s="2"/>
      <c r="AJ91" s="2"/>
      <c r="AK91" s="2"/>
      <c r="AL91" s="2"/>
      <c r="AM91" s="2"/>
      <c r="AN91" s="2"/>
      <c r="AO91" s="2"/>
      <c r="AP91" s="11"/>
    </row>
    <row r="92" spans="2:42" ht="12" thickBot="1">
      <c r="B92" s="10"/>
      <c r="C92" s="3" t="s">
        <v>32</v>
      </c>
      <c r="D92" s="3"/>
      <c r="E92" s="3"/>
      <c r="F92" s="3"/>
      <c r="G92" s="3"/>
      <c r="H92" s="87">
        <v>0.35</v>
      </c>
      <c r="I92" s="87"/>
      <c r="J92" s="3" t="s">
        <v>33</v>
      </c>
      <c r="K92" s="3">
        <f>+F86</f>
        <v>20</v>
      </c>
      <c r="L92" s="6" t="s">
        <v>13</v>
      </c>
      <c r="M92" s="87">
        <f>H92*SQRT(K92)</f>
        <v>1.5652475842498528</v>
      </c>
      <c r="N92" s="87"/>
      <c r="O92" s="3" t="s">
        <v>29</v>
      </c>
      <c r="P92" s="3"/>
      <c r="Q92" s="2"/>
      <c r="R92" s="2"/>
      <c r="S92" s="2"/>
      <c r="T92" s="2"/>
      <c r="U92" s="2"/>
      <c r="V92" s="2"/>
      <c r="W92" s="2"/>
      <c r="X92" s="2"/>
      <c r="Y92" s="2"/>
      <c r="Z92" s="2"/>
      <c r="AA92" s="2"/>
      <c r="AB92" s="2"/>
      <c r="AC92" s="2"/>
      <c r="AD92" s="2"/>
      <c r="AE92" s="12"/>
      <c r="AF92" s="2"/>
      <c r="AG92" s="13"/>
      <c r="AH92" s="2"/>
      <c r="AI92" s="2"/>
      <c r="AJ92" s="2"/>
      <c r="AK92" s="2"/>
      <c r="AL92" s="2"/>
      <c r="AM92" s="2"/>
      <c r="AN92" s="2"/>
      <c r="AO92" s="2"/>
      <c r="AP92" s="11"/>
    </row>
    <row r="93" spans="2:42">
      <c r="B93" s="10"/>
      <c r="C93" s="3" t="s">
        <v>34</v>
      </c>
      <c r="D93" s="3"/>
      <c r="E93" s="3"/>
      <c r="F93" s="3"/>
      <c r="G93" s="3"/>
      <c r="H93" s="87">
        <f>+M92</f>
        <v>1.5652475842498528</v>
      </c>
      <c r="I93" s="87"/>
      <c r="J93" s="3" t="s">
        <v>35</v>
      </c>
      <c r="K93" s="87">
        <f>+E88</f>
        <v>1.5</v>
      </c>
      <c r="L93" s="87"/>
      <c r="M93" s="6" t="s">
        <v>13</v>
      </c>
      <c r="N93" s="87">
        <f>+H93/K93</f>
        <v>1.0434983894999019</v>
      </c>
      <c r="O93" s="87"/>
      <c r="P93" s="3" t="s">
        <v>29</v>
      </c>
      <c r="Q93" s="2"/>
      <c r="R93" s="2"/>
      <c r="S93" s="2"/>
      <c r="T93" s="2"/>
      <c r="U93" s="2"/>
      <c r="V93" s="2"/>
      <c r="W93" s="2"/>
      <c r="X93" s="2"/>
      <c r="Y93" s="2"/>
      <c r="Z93" s="2"/>
      <c r="AA93" s="2"/>
      <c r="AB93" s="2"/>
      <c r="AC93" s="2"/>
      <c r="AD93" s="2"/>
      <c r="AE93" s="14"/>
      <c r="AF93" s="15"/>
      <c r="AG93" s="16"/>
      <c r="AH93" s="2"/>
      <c r="AI93" s="2"/>
      <c r="AJ93" s="2" t="s">
        <v>46</v>
      </c>
      <c r="AK93" s="81">
        <f>+W101</f>
        <v>0.03</v>
      </c>
      <c r="AL93" s="81"/>
      <c r="AM93" s="2" t="s">
        <v>6</v>
      </c>
      <c r="AN93" s="2"/>
      <c r="AO93" s="2"/>
      <c r="AP93" s="11"/>
    </row>
    <row r="94" spans="2:42">
      <c r="B94" s="10"/>
      <c r="C94" s="3"/>
      <c r="D94" s="3"/>
      <c r="E94" s="3"/>
      <c r="F94" s="3"/>
      <c r="G94" s="3"/>
      <c r="H94" s="6"/>
      <c r="I94" s="6"/>
      <c r="J94" s="3"/>
      <c r="K94" s="6"/>
      <c r="L94" s="6"/>
      <c r="M94" s="6"/>
      <c r="N94" s="6"/>
      <c r="O94" s="6"/>
      <c r="P94" s="3"/>
      <c r="Q94" s="2"/>
      <c r="R94" s="2"/>
      <c r="S94" s="2"/>
      <c r="T94" s="2"/>
      <c r="U94" s="2"/>
      <c r="V94" s="2"/>
      <c r="W94" s="2"/>
      <c r="X94" s="2"/>
      <c r="Y94" s="2"/>
      <c r="Z94" s="2"/>
      <c r="AA94" s="2"/>
      <c r="AB94" s="81">
        <f>+I108</f>
        <v>0.35</v>
      </c>
      <c r="AC94" s="81"/>
      <c r="AD94" s="2" t="s">
        <v>6</v>
      </c>
      <c r="AE94" s="17"/>
      <c r="AF94" s="18"/>
      <c r="AG94" s="19"/>
      <c r="AH94" s="2"/>
      <c r="AI94" s="2"/>
      <c r="AJ94" s="2" t="s">
        <v>36</v>
      </c>
      <c r="AK94" s="81">
        <f>+AB94-AK93</f>
        <v>0.31999999999999995</v>
      </c>
      <c r="AL94" s="81"/>
      <c r="AM94" s="2" t="s">
        <v>6</v>
      </c>
      <c r="AN94" s="2"/>
      <c r="AO94" s="2"/>
      <c r="AP94" s="11"/>
    </row>
    <row r="95" spans="2:42" ht="12" thickBot="1">
      <c r="B95" s="10"/>
      <c r="C95" s="2"/>
      <c r="D95" s="2"/>
      <c r="E95" s="2"/>
      <c r="F95" s="2"/>
      <c r="G95" s="2"/>
      <c r="H95" s="2"/>
      <c r="I95" s="2"/>
      <c r="J95" s="2"/>
      <c r="K95" s="2"/>
      <c r="L95" s="20" t="s">
        <v>39</v>
      </c>
      <c r="M95" s="2"/>
      <c r="N95" s="2"/>
      <c r="O95" s="2"/>
      <c r="P95" s="2"/>
      <c r="Q95" s="2"/>
      <c r="R95" s="2"/>
      <c r="S95" s="2"/>
      <c r="T95" s="2"/>
      <c r="U95" s="2"/>
      <c r="V95" s="2"/>
      <c r="W95" s="2"/>
      <c r="X95" s="2"/>
      <c r="Y95" s="2"/>
      <c r="Z95" s="2"/>
      <c r="AA95" s="2"/>
      <c r="AB95" s="2"/>
      <c r="AC95" s="2"/>
      <c r="AD95" s="2"/>
      <c r="AE95" s="21"/>
      <c r="AF95" s="22"/>
      <c r="AG95" s="23"/>
      <c r="AH95" s="2"/>
      <c r="AI95" s="2"/>
      <c r="AJ95" s="2"/>
      <c r="AK95" s="2"/>
      <c r="AL95" s="2"/>
      <c r="AM95" s="2"/>
      <c r="AN95" s="2"/>
      <c r="AO95" s="2"/>
      <c r="AP95" s="11"/>
    </row>
    <row r="96" spans="2:42">
      <c r="B96" s="10"/>
      <c r="C96" s="2"/>
      <c r="D96" s="2"/>
      <c r="E96" s="2"/>
      <c r="F96" s="2"/>
      <c r="G96" s="2"/>
      <c r="H96" s="2"/>
      <c r="I96" s="2"/>
      <c r="J96" s="2"/>
      <c r="K96" s="2"/>
      <c r="L96" s="2"/>
      <c r="M96" s="80">
        <v>800</v>
      </c>
      <c r="N96" s="80"/>
      <c r="O96" s="2" t="s">
        <v>1</v>
      </c>
      <c r="P96" s="2"/>
      <c r="Q96" s="2"/>
      <c r="R96" s="2"/>
      <c r="S96" s="2"/>
      <c r="T96" s="2"/>
      <c r="U96" s="2"/>
      <c r="V96" s="2"/>
      <c r="W96" s="2"/>
      <c r="X96" s="2"/>
      <c r="Y96" s="2"/>
      <c r="Z96" s="2"/>
      <c r="AA96" s="2"/>
      <c r="AB96" s="2"/>
      <c r="AC96" s="2"/>
      <c r="AD96" s="2"/>
      <c r="AE96" s="12"/>
      <c r="AF96" s="2"/>
      <c r="AG96" s="13"/>
      <c r="AH96" s="2"/>
      <c r="AI96" s="2"/>
      <c r="AJ96" s="2"/>
      <c r="AK96" s="2"/>
      <c r="AL96" s="2"/>
      <c r="AM96" s="2"/>
      <c r="AN96" s="2"/>
      <c r="AO96" s="2"/>
      <c r="AP96" s="11"/>
    </row>
    <row r="97" spans="2:42">
      <c r="B97" s="10"/>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11"/>
    </row>
    <row r="98" spans="2:42">
      <c r="B98" s="10"/>
      <c r="C98" s="2"/>
      <c r="D98" s="2"/>
      <c r="E98" s="2"/>
      <c r="F98" s="2"/>
      <c r="G98" s="2"/>
      <c r="H98" s="2"/>
      <c r="I98" s="2"/>
      <c r="J98" s="2"/>
      <c r="K98" s="2"/>
      <c r="L98" s="2"/>
      <c r="M98" s="2"/>
      <c r="N98" s="2"/>
      <c r="O98" s="2"/>
      <c r="P98" s="80">
        <v>35</v>
      </c>
      <c r="Q98" s="80"/>
      <c r="R98" s="2" t="s">
        <v>0</v>
      </c>
      <c r="S98" s="2"/>
      <c r="T98" s="2"/>
      <c r="U98" s="2"/>
      <c r="V98" s="2"/>
      <c r="W98" s="2"/>
      <c r="X98" s="2"/>
      <c r="Y98" s="2"/>
      <c r="Z98" s="2"/>
      <c r="AA98" s="2"/>
      <c r="AB98" s="2"/>
      <c r="AC98" s="2"/>
      <c r="AD98" s="2"/>
      <c r="AE98" s="2"/>
      <c r="AF98" s="2"/>
      <c r="AG98" s="2"/>
      <c r="AH98" s="2"/>
      <c r="AI98" s="2"/>
      <c r="AJ98" s="2"/>
      <c r="AK98" s="2"/>
      <c r="AL98" s="2"/>
      <c r="AM98" s="2"/>
      <c r="AN98" s="2"/>
      <c r="AO98" s="2"/>
      <c r="AP98" s="11"/>
    </row>
    <row r="99" spans="2:42">
      <c r="B99" s="10"/>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11"/>
    </row>
    <row r="100" spans="2:42" ht="12" thickBot="1">
      <c r="B100" s="10"/>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11"/>
    </row>
    <row r="101" spans="2:42">
      <c r="B101" s="10"/>
      <c r="C101" s="2"/>
      <c r="D101" s="2"/>
      <c r="E101" s="2"/>
      <c r="F101" s="2"/>
      <c r="G101" s="2"/>
      <c r="H101" s="2"/>
      <c r="I101" s="2"/>
      <c r="J101" s="2"/>
      <c r="K101" s="24"/>
      <c r="L101" s="25"/>
      <c r="M101" s="26"/>
      <c r="N101" s="26"/>
      <c r="O101" s="27"/>
      <c r="P101" s="24"/>
      <c r="Q101" s="2"/>
      <c r="R101" s="2"/>
      <c r="S101" s="2" t="s">
        <v>11</v>
      </c>
      <c r="T101" s="2"/>
      <c r="U101" s="2"/>
      <c r="V101" s="2"/>
      <c r="W101" s="80">
        <v>0.03</v>
      </c>
      <c r="X101" s="80"/>
      <c r="Y101" s="2" t="s">
        <v>6</v>
      </c>
      <c r="Z101" s="2"/>
      <c r="AA101" s="2"/>
      <c r="AB101" s="2"/>
      <c r="AC101" s="2"/>
      <c r="AD101" s="2"/>
      <c r="AE101" s="2"/>
      <c r="AF101" s="2"/>
      <c r="AG101" s="2"/>
      <c r="AH101" s="2"/>
      <c r="AI101" s="2"/>
      <c r="AJ101" s="2"/>
      <c r="AK101" s="2"/>
      <c r="AL101" s="2"/>
      <c r="AM101" s="2"/>
      <c r="AN101" s="2"/>
      <c r="AO101" s="2"/>
      <c r="AP101" s="11"/>
    </row>
    <row r="102" spans="2:42">
      <c r="B102" s="10"/>
      <c r="C102" s="2"/>
      <c r="D102" s="2"/>
      <c r="E102" s="2"/>
      <c r="F102" s="2"/>
      <c r="G102" s="2"/>
      <c r="H102" s="2"/>
      <c r="I102" s="2"/>
      <c r="J102" s="2"/>
      <c r="K102" s="2"/>
      <c r="L102" s="28"/>
      <c r="M102" s="18"/>
      <c r="N102" s="18"/>
      <c r="O102" s="29"/>
      <c r="P102" s="2"/>
      <c r="Q102" s="2"/>
      <c r="R102" s="2"/>
      <c r="Z102" s="2"/>
      <c r="AA102" s="2"/>
      <c r="AB102" s="2"/>
      <c r="AC102" s="2"/>
      <c r="AD102" s="2"/>
      <c r="AE102" s="2"/>
      <c r="AF102" s="2"/>
      <c r="AG102" s="2"/>
      <c r="AH102" s="2"/>
      <c r="AI102" s="2"/>
      <c r="AJ102" s="2"/>
      <c r="AK102" s="2"/>
      <c r="AL102" s="2"/>
      <c r="AM102" s="2"/>
      <c r="AN102" s="2"/>
      <c r="AO102" s="2"/>
      <c r="AP102" s="11"/>
    </row>
    <row r="103" spans="2:42">
      <c r="B103" s="10"/>
      <c r="C103" s="2"/>
      <c r="D103" s="2"/>
      <c r="E103" s="2"/>
      <c r="F103" s="2"/>
      <c r="G103" s="2"/>
      <c r="H103" s="2"/>
      <c r="I103" s="2"/>
      <c r="J103" s="2"/>
      <c r="K103" s="2"/>
      <c r="L103" s="28"/>
      <c r="M103" s="18"/>
      <c r="N103" s="18"/>
      <c r="O103" s="29"/>
      <c r="P103" s="2"/>
      <c r="Q103" s="2"/>
      <c r="R103" s="2" t="s">
        <v>56</v>
      </c>
      <c r="S103" s="2"/>
      <c r="T103" s="2"/>
      <c r="U103" s="2"/>
      <c r="V103" s="2"/>
      <c r="W103" s="2"/>
      <c r="X103" s="2"/>
      <c r="Y103" s="2"/>
      <c r="Z103" s="2"/>
      <c r="AA103" s="2"/>
      <c r="AB103" s="2"/>
      <c r="AC103" s="2"/>
      <c r="AD103" s="2"/>
      <c r="AE103" s="2"/>
      <c r="AF103" s="2"/>
      <c r="AG103" s="2"/>
      <c r="AH103" s="2"/>
      <c r="AI103" s="2"/>
      <c r="AJ103" s="2"/>
      <c r="AK103" s="2"/>
      <c r="AL103" s="2"/>
      <c r="AM103" s="2"/>
      <c r="AN103" s="2"/>
      <c r="AO103" s="2"/>
      <c r="AP103" s="11"/>
    </row>
    <row r="104" spans="2:42">
      <c r="B104" s="10"/>
      <c r="C104" s="2"/>
      <c r="D104" s="2"/>
      <c r="E104" s="2"/>
      <c r="F104" s="2"/>
      <c r="G104" s="2"/>
      <c r="H104" s="80">
        <v>10</v>
      </c>
      <c r="I104" s="80"/>
      <c r="J104" s="2" t="s">
        <v>18</v>
      </c>
      <c r="K104" s="2"/>
      <c r="L104" s="28"/>
      <c r="M104" s="18"/>
      <c r="N104" s="18"/>
      <c r="O104" s="29"/>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11"/>
    </row>
    <row r="105" spans="2:42">
      <c r="B105" s="10"/>
      <c r="C105" s="2"/>
      <c r="D105" s="2"/>
      <c r="E105" s="2"/>
      <c r="F105" s="2"/>
      <c r="G105" s="2"/>
      <c r="H105" s="2"/>
      <c r="I105" s="2"/>
      <c r="J105" s="2"/>
      <c r="K105" s="2"/>
      <c r="L105" s="28"/>
      <c r="M105" s="18"/>
      <c r="N105" s="18"/>
      <c r="O105" s="29"/>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11"/>
    </row>
    <row r="106" spans="2:42" ht="12" thickBot="1">
      <c r="B106" s="10"/>
      <c r="C106" s="2"/>
      <c r="D106" s="2"/>
      <c r="E106" s="2"/>
      <c r="F106" s="2"/>
      <c r="G106" s="30"/>
      <c r="H106" s="2"/>
      <c r="I106" s="2"/>
      <c r="J106" s="2"/>
      <c r="K106" s="2"/>
      <c r="L106" s="31"/>
      <c r="M106" s="22"/>
      <c r="N106" s="22"/>
      <c r="O106" s="32"/>
      <c r="P106" s="2"/>
      <c r="Q106" s="2"/>
      <c r="R106" s="2"/>
      <c r="S106" s="2"/>
      <c r="T106" s="33"/>
      <c r="U106" s="2"/>
      <c r="V106" s="2"/>
      <c r="W106" s="2"/>
      <c r="X106" s="2"/>
      <c r="Y106" s="2"/>
      <c r="Z106" s="2"/>
      <c r="AA106" s="2"/>
      <c r="AB106" s="2"/>
      <c r="AC106" s="2"/>
      <c r="AD106" s="2"/>
      <c r="AE106" s="2"/>
      <c r="AF106" s="2"/>
      <c r="AG106" s="2"/>
      <c r="AH106" s="2"/>
      <c r="AI106" s="2"/>
      <c r="AJ106" s="2"/>
      <c r="AK106" s="2"/>
      <c r="AL106" s="2"/>
      <c r="AM106" s="2"/>
      <c r="AN106" s="2"/>
      <c r="AO106" s="2"/>
      <c r="AP106" s="11"/>
    </row>
    <row r="107" spans="2:42">
      <c r="B107" s="10"/>
      <c r="C107" s="2"/>
      <c r="D107" s="2"/>
      <c r="E107" s="2"/>
      <c r="F107" s="2"/>
      <c r="G107" s="34"/>
      <c r="H107" s="15"/>
      <c r="I107" s="15"/>
      <c r="J107" s="15"/>
      <c r="K107" s="15"/>
      <c r="L107" s="15"/>
      <c r="M107" s="15"/>
      <c r="N107" s="15"/>
      <c r="O107" s="15"/>
      <c r="P107" s="15"/>
      <c r="Q107" s="15"/>
      <c r="R107" s="15"/>
      <c r="S107" s="15"/>
      <c r="T107" s="35"/>
      <c r="U107" s="2"/>
      <c r="V107" s="2"/>
      <c r="Z107" s="2"/>
      <c r="AA107" s="2"/>
      <c r="AB107" s="2"/>
      <c r="AC107" s="2"/>
      <c r="AD107" s="2"/>
      <c r="AE107" s="2"/>
      <c r="AF107" s="2"/>
      <c r="AG107" s="2"/>
      <c r="AH107" s="2"/>
      <c r="AI107" s="2"/>
      <c r="AJ107" s="2"/>
      <c r="AK107" s="2"/>
      <c r="AL107" s="2"/>
      <c r="AM107" s="2"/>
      <c r="AN107" s="2"/>
      <c r="AO107" s="2"/>
      <c r="AP107" s="11"/>
    </row>
    <row r="108" spans="2:42">
      <c r="B108" s="85">
        <v>95</v>
      </c>
      <c r="C108" s="80"/>
      <c r="D108" s="2" t="s">
        <v>0</v>
      </c>
      <c r="E108" s="2"/>
      <c r="F108" s="2"/>
      <c r="G108" s="36"/>
      <c r="H108" s="18"/>
      <c r="I108" s="80">
        <v>0.35</v>
      </c>
      <c r="J108" s="80"/>
      <c r="K108" s="18" t="s">
        <v>6</v>
      </c>
      <c r="L108" s="18"/>
      <c r="M108" s="18"/>
      <c r="N108" s="18"/>
      <c r="O108" s="18"/>
      <c r="P108" s="18"/>
      <c r="Q108" s="18"/>
      <c r="R108" s="18"/>
      <c r="S108" s="18"/>
      <c r="T108" s="37"/>
      <c r="U108" s="2"/>
      <c r="V108" s="2"/>
      <c r="W108" s="80">
        <v>85</v>
      </c>
      <c r="X108" s="80"/>
      <c r="Y108" s="2" t="s">
        <v>0</v>
      </c>
      <c r="AA108" s="2"/>
      <c r="AB108" s="2"/>
      <c r="AC108" s="2"/>
      <c r="AD108" s="2"/>
      <c r="AE108" s="2"/>
      <c r="AF108" s="2"/>
      <c r="AG108" s="2"/>
      <c r="AH108" s="2"/>
      <c r="AI108" s="2"/>
      <c r="AJ108" s="2"/>
      <c r="AK108" s="2"/>
      <c r="AL108" s="2"/>
      <c r="AM108" s="2"/>
      <c r="AN108" s="2"/>
      <c r="AO108" s="2"/>
      <c r="AP108" s="11"/>
    </row>
    <row r="109" spans="2:42" ht="12" thickBot="1">
      <c r="B109" s="10"/>
      <c r="C109" s="2"/>
      <c r="D109" s="2"/>
      <c r="E109" s="2"/>
      <c r="F109" s="2"/>
      <c r="G109" s="38"/>
      <c r="H109" s="22"/>
      <c r="I109" s="22"/>
      <c r="J109" s="22"/>
      <c r="K109" s="22"/>
      <c r="L109" s="22"/>
      <c r="M109" s="22"/>
      <c r="N109" s="22"/>
      <c r="O109" s="22"/>
      <c r="P109" s="22"/>
      <c r="Q109" s="22"/>
      <c r="R109" s="22"/>
      <c r="S109" s="22"/>
      <c r="T109" s="39"/>
      <c r="U109" s="2"/>
      <c r="V109" s="2"/>
      <c r="W109" s="2"/>
      <c r="X109" s="2"/>
      <c r="Y109" s="2"/>
      <c r="Z109" s="2"/>
      <c r="AA109" s="2"/>
      <c r="AB109" s="2"/>
      <c r="AC109" s="2"/>
      <c r="AD109" s="2"/>
      <c r="AE109" s="2"/>
      <c r="AF109" s="2"/>
      <c r="AG109" s="2"/>
      <c r="AH109" s="2"/>
      <c r="AI109" s="2"/>
      <c r="AJ109" s="2"/>
      <c r="AK109" s="2"/>
      <c r="AL109" s="2"/>
      <c r="AM109" s="2"/>
      <c r="AN109" s="2"/>
      <c r="AO109" s="2"/>
      <c r="AP109" s="11"/>
    </row>
    <row r="110" spans="2:42">
      <c r="B110" s="10"/>
      <c r="C110" s="2"/>
      <c r="D110" s="2"/>
      <c r="E110" s="2"/>
      <c r="F110" s="2"/>
      <c r="G110" s="30"/>
      <c r="H110" s="2"/>
      <c r="I110" s="2"/>
      <c r="J110" s="2"/>
      <c r="K110" s="2"/>
      <c r="L110" s="40"/>
      <c r="M110" s="15"/>
      <c r="N110" s="15"/>
      <c r="O110" s="41"/>
      <c r="P110" s="2"/>
      <c r="Q110" s="2"/>
      <c r="R110" s="2"/>
      <c r="S110" s="2"/>
      <c r="T110" s="33"/>
      <c r="U110" s="2"/>
      <c r="V110" s="2"/>
      <c r="W110" s="2"/>
      <c r="X110" s="2"/>
      <c r="Y110" s="2"/>
      <c r="Z110" s="2"/>
      <c r="AA110" s="2"/>
      <c r="AB110" s="2"/>
      <c r="AC110" s="2"/>
      <c r="AD110" s="2"/>
      <c r="AE110" s="2"/>
      <c r="AF110" s="2"/>
      <c r="AG110" s="2"/>
      <c r="AH110" s="2"/>
      <c r="AI110" s="2"/>
      <c r="AJ110" s="2"/>
      <c r="AK110" s="2"/>
      <c r="AL110" s="2"/>
      <c r="AM110" s="2"/>
      <c r="AN110" s="2"/>
      <c r="AO110" s="2"/>
      <c r="AP110" s="11"/>
    </row>
    <row r="111" spans="2:42">
      <c r="B111" s="10"/>
      <c r="C111" s="2"/>
      <c r="D111" s="2"/>
      <c r="E111" s="2"/>
      <c r="F111" s="2"/>
      <c r="G111" s="2"/>
      <c r="H111" s="2"/>
      <c r="I111" s="2"/>
      <c r="J111" s="2"/>
      <c r="K111" s="2"/>
      <c r="L111" s="28"/>
      <c r="M111" s="18"/>
      <c r="N111" s="18"/>
      <c r="O111" s="29"/>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11"/>
    </row>
    <row r="112" spans="2:42">
      <c r="B112" s="10"/>
      <c r="C112" s="2"/>
      <c r="D112" s="2"/>
      <c r="E112" s="2"/>
      <c r="F112" s="2"/>
      <c r="G112" s="2"/>
      <c r="H112" s="2"/>
      <c r="I112" s="2"/>
      <c r="J112" s="2"/>
      <c r="K112" s="2"/>
      <c r="L112" s="28"/>
      <c r="M112" s="18"/>
      <c r="N112" s="18"/>
      <c r="O112" s="29"/>
      <c r="P112" s="2"/>
      <c r="Q112" s="2"/>
      <c r="R112" s="2" t="s">
        <v>57</v>
      </c>
      <c r="S112" s="2"/>
      <c r="T112" s="2"/>
      <c r="U112" s="2"/>
      <c r="V112" s="2"/>
      <c r="W112" s="2"/>
      <c r="X112" s="2"/>
      <c r="Y112" s="2"/>
      <c r="Z112" s="2"/>
      <c r="AA112" s="2"/>
      <c r="AB112" s="2"/>
      <c r="AC112" s="2"/>
      <c r="AD112" s="2"/>
      <c r="AE112" s="2"/>
      <c r="AF112" s="2"/>
      <c r="AG112" s="2"/>
      <c r="AH112" s="2"/>
      <c r="AI112" s="2"/>
      <c r="AJ112" s="2"/>
      <c r="AK112" s="2"/>
      <c r="AL112" s="2"/>
      <c r="AM112" s="2"/>
      <c r="AN112" s="2"/>
      <c r="AO112" s="2"/>
      <c r="AP112" s="11"/>
    </row>
    <row r="113" spans="2:42">
      <c r="B113" s="10"/>
      <c r="C113" s="2"/>
      <c r="D113" s="2"/>
      <c r="E113" s="2"/>
      <c r="F113" s="2"/>
      <c r="G113" s="2"/>
      <c r="H113" s="2"/>
      <c r="I113" s="2"/>
      <c r="J113" s="2"/>
      <c r="K113" s="2"/>
      <c r="L113" s="28"/>
      <c r="M113" s="18"/>
      <c r="N113" s="18"/>
      <c r="O113" s="29"/>
      <c r="P113" s="2"/>
      <c r="Q113" s="2"/>
      <c r="R113" s="2"/>
      <c r="S113" s="2"/>
      <c r="T113" s="2"/>
      <c r="U113" s="2"/>
      <c r="V113" s="2"/>
      <c r="W113" s="2"/>
      <c r="X113" s="2"/>
      <c r="Y113" s="2"/>
      <c r="Z113" s="2"/>
      <c r="AA113" s="2"/>
      <c r="AB113" s="2"/>
      <c r="AC113" s="2"/>
      <c r="AD113" s="2"/>
      <c r="AE113" s="2"/>
      <c r="AF113" s="2"/>
      <c r="AG113" s="2"/>
      <c r="AH113" s="2"/>
      <c r="AI113" s="9" t="s">
        <v>47</v>
      </c>
      <c r="AJ113" s="2"/>
      <c r="AK113" s="2"/>
      <c r="AL113" s="2"/>
      <c r="AM113" s="2"/>
      <c r="AN113" s="2"/>
      <c r="AO113" s="2"/>
      <c r="AP113" s="11"/>
    </row>
    <row r="114" spans="2:42">
      <c r="B114" s="10"/>
      <c r="C114" s="2"/>
      <c r="D114" s="2"/>
      <c r="E114" s="2"/>
      <c r="F114" s="2"/>
      <c r="G114" s="2"/>
      <c r="H114" s="2"/>
      <c r="I114" s="2"/>
      <c r="J114" s="2"/>
      <c r="K114" s="2"/>
      <c r="L114" s="28"/>
      <c r="M114" s="18"/>
      <c r="N114" s="18"/>
      <c r="O114" s="29"/>
      <c r="P114" s="2"/>
      <c r="Q114" s="2"/>
      <c r="R114" s="2"/>
      <c r="S114" s="2"/>
      <c r="T114" s="2"/>
      <c r="U114" s="2"/>
      <c r="V114" s="2"/>
      <c r="W114" s="2"/>
      <c r="X114" s="2"/>
      <c r="Y114" s="2"/>
      <c r="Z114" s="2"/>
      <c r="AA114" s="2"/>
      <c r="AB114" s="2"/>
      <c r="AC114" s="20" t="s">
        <v>38</v>
      </c>
      <c r="AD114" s="2"/>
      <c r="AE114" s="2"/>
      <c r="AF114" s="2"/>
      <c r="AG114" s="2"/>
      <c r="AH114" s="2"/>
      <c r="AI114" s="2"/>
      <c r="AJ114" s="2"/>
      <c r="AK114" s="2"/>
      <c r="AL114" s="2"/>
      <c r="AM114" s="2"/>
      <c r="AN114" s="2"/>
      <c r="AO114" s="2"/>
      <c r="AP114" s="11"/>
    </row>
    <row r="115" spans="2:42">
      <c r="B115" s="10"/>
      <c r="C115" s="2"/>
      <c r="D115" s="2"/>
      <c r="E115" s="2"/>
      <c r="F115" s="2"/>
      <c r="G115" s="2"/>
      <c r="H115" s="2"/>
      <c r="I115" s="2"/>
      <c r="J115" s="2"/>
      <c r="K115" s="2"/>
      <c r="L115" s="28"/>
      <c r="M115" s="18"/>
      <c r="N115" s="18"/>
      <c r="O115" s="29"/>
      <c r="P115" s="2"/>
      <c r="Q115" s="2"/>
      <c r="R115" s="2"/>
      <c r="S115" s="2"/>
      <c r="T115" s="2"/>
      <c r="U115" s="2"/>
      <c r="V115" s="2"/>
      <c r="W115" s="2"/>
      <c r="X115" s="2"/>
      <c r="Y115" s="2"/>
      <c r="Z115" s="4" t="s">
        <v>56</v>
      </c>
      <c r="AA115" s="2"/>
      <c r="AB115" s="2"/>
      <c r="AC115" s="2"/>
      <c r="AD115" s="2"/>
      <c r="AE115" s="2"/>
      <c r="AF115" s="2"/>
      <c r="AG115" s="2"/>
      <c r="AH115" s="2"/>
      <c r="AI115" s="2"/>
      <c r="AJ115" s="2"/>
      <c r="AK115" s="2"/>
      <c r="AL115" s="2"/>
      <c r="AM115" s="2"/>
      <c r="AN115" s="2"/>
      <c r="AO115" s="2"/>
      <c r="AP115" s="11"/>
    </row>
    <row r="116" spans="2:42" ht="12" thickBot="1">
      <c r="B116" s="10"/>
      <c r="C116" s="2"/>
      <c r="D116" s="2"/>
      <c r="E116" s="2"/>
      <c r="F116" s="2"/>
      <c r="G116" s="2"/>
      <c r="H116" s="2"/>
      <c r="I116" s="2"/>
      <c r="J116" s="2"/>
      <c r="K116" s="42"/>
      <c r="L116" s="43"/>
      <c r="M116" s="44"/>
      <c r="N116" s="44"/>
      <c r="O116" s="45"/>
      <c r="P116" s="4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11"/>
    </row>
    <row r="117" spans="2:42">
      <c r="B117" s="10"/>
      <c r="C117" s="2"/>
      <c r="D117" s="2"/>
      <c r="E117" s="2"/>
      <c r="F117" s="2"/>
      <c r="G117" s="2"/>
      <c r="H117" s="2"/>
      <c r="I117" s="2"/>
      <c r="J117" s="2"/>
      <c r="K117" s="2"/>
      <c r="L117" s="2"/>
      <c r="M117" s="2"/>
      <c r="N117" s="2"/>
      <c r="O117" s="2"/>
      <c r="P117" s="2"/>
      <c r="Q117" s="2"/>
      <c r="R117" s="2"/>
      <c r="S117" s="2"/>
      <c r="T117" s="2"/>
      <c r="U117" s="2"/>
      <c r="V117" s="2"/>
      <c r="W117" s="2"/>
      <c r="X117" s="2"/>
      <c r="Y117" s="2"/>
      <c r="Z117" s="2"/>
      <c r="AA117" s="46"/>
      <c r="AB117" s="26"/>
      <c r="AC117" s="26"/>
      <c r="AD117" s="26"/>
      <c r="AE117" s="26"/>
      <c r="AF117" s="26"/>
      <c r="AG117" s="26"/>
      <c r="AH117" s="47"/>
      <c r="AI117" s="2"/>
      <c r="AJ117" s="2"/>
      <c r="AK117" s="2"/>
      <c r="AL117" s="2"/>
      <c r="AM117" s="2"/>
      <c r="AN117" s="2"/>
      <c r="AO117" s="2"/>
      <c r="AP117" s="11"/>
    </row>
    <row r="118" spans="2:42" ht="12" thickBot="1">
      <c r="B118" s="10"/>
      <c r="C118" s="2"/>
      <c r="D118" s="2"/>
      <c r="E118" s="2"/>
      <c r="F118" s="2"/>
      <c r="G118" s="2"/>
      <c r="H118" s="2"/>
      <c r="I118" s="2"/>
      <c r="J118" s="2"/>
      <c r="K118" s="2"/>
      <c r="L118" s="2"/>
      <c r="M118" s="2"/>
      <c r="N118" s="2"/>
      <c r="O118" s="2"/>
      <c r="P118" s="80">
        <v>65</v>
      </c>
      <c r="Q118" s="80"/>
      <c r="R118" s="2" t="s">
        <v>0</v>
      </c>
      <c r="S118" s="2"/>
      <c r="T118" s="2"/>
      <c r="U118" s="2"/>
      <c r="V118" s="2"/>
      <c r="W118" s="2"/>
      <c r="X118" s="2"/>
      <c r="Y118" s="2"/>
      <c r="Z118" s="2"/>
      <c r="AA118" s="36"/>
      <c r="AB118" s="18"/>
      <c r="AC118" s="18"/>
      <c r="AD118" s="18"/>
      <c r="AE118" s="18"/>
      <c r="AF118" s="18"/>
      <c r="AG118" s="18"/>
      <c r="AH118" s="37"/>
      <c r="AI118" s="2"/>
      <c r="AJ118" s="2"/>
      <c r="AK118" s="2"/>
      <c r="AL118" s="2"/>
      <c r="AM118" s="2"/>
      <c r="AN118" s="2"/>
      <c r="AO118" s="2"/>
      <c r="AP118" s="11"/>
    </row>
    <row r="119" spans="2:42">
      <c r="B119" s="10"/>
      <c r="C119" s="2"/>
      <c r="D119" s="2"/>
      <c r="E119" s="2"/>
      <c r="F119" s="2"/>
      <c r="G119" s="2"/>
      <c r="H119" s="2"/>
      <c r="I119" s="2"/>
      <c r="J119" s="2"/>
      <c r="K119" s="2"/>
      <c r="L119" s="2"/>
      <c r="M119" s="2"/>
      <c r="N119" s="2"/>
      <c r="O119" s="2"/>
      <c r="P119" s="2"/>
      <c r="Q119" s="2"/>
      <c r="R119" s="2"/>
      <c r="S119" s="2"/>
      <c r="T119" s="2"/>
      <c r="U119" s="2"/>
      <c r="V119" s="2"/>
      <c r="W119" s="2"/>
      <c r="X119" s="20" t="s">
        <v>37</v>
      </c>
      <c r="Y119" s="2"/>
      <c r="Z119" s="2"/>
      <c r="AA119" s="36"/>
      <c r="AB119" s="18"/>
      <c r="AC119" s="62"/>
      <c r="AD119" s="63"/>
      <c r="AE119" s="63"/>
      <c r="AF119" s="64"/>
      <c r="AG119" s="18"/>
      <c r="AH119" s="37"/>
      <c r="AI119" s="2"/>
      <c r="AJ119" s="48" t="s">
        <v>6</v>
      </c>
      <c r="AK119" s="2"/>
      <c r="AL119" s="48" t="s">
        <v>6</v>
      </c>
      <c r="AM119" s="2"/>
      <c r="AN119" s="20" t="s">
        <v>37</v>
      </c>
      <c r="AO119" s="2"/>
      <c r="AP119" s="11"/>
    </row>
    <row r="120" spans="2:42">
      <c r="B120" s="10"/>
      <c r="C120" s="2"/>
      <c r="D120" s="2"/>
      <c r="E120" s="2"/>
      <c r="F120" s="2"/>
      <c r="G120" s="2"/>
      <c r="H120" s="2"/>
      <c r="I120" s="2"/>
      <c r="J120" s="2"/>
      <c r="K120" s="2"/>
      <c r="L120" s="2"/>
      <c r="M120" s="80">
        <v>1170</v>
      </c>
      <c r="N120" s="80"/>
      <c r="O120" s="2" t="s">
        <v>1</v>
      </c>
      <c r="P120" s="2"/>
      <c r="Q120" s="2"/>
      <c r="R120" s="2"/>
      <c r="S120" s="2"/>
      <c r="T120" s="2"/>
      <c r="U120" s="2"/>
      <c r="V120" s="2"/>
      <c r="W120" s="2"/>
      <c r="X120" s="2"/>
      <c r="Y120" s="2"/>
      <c r="Z120" s="2"/>
      <c r="AA120" s="36"/>
      <c r="AB120" s="18"/>
      <c r="AC120" s="65"/>
      <c r="AD120" s="66"/>
      <c r="AE120" s="66"/>
      <c r="AF120" s="67"/>
      <c r="AG120" s="18"/>
      <c r="AH120" s="37"/>
      <c r="AI120" s="2"/>
      <c r="AJ120" s="83">
        <v>0.3</v>
      </c>
      <c r="AK120" s="2"/>
      <c r="AL120" s="82">
        <f>AJ120+(I108-W101)</f>
        <v>0.61999999999999988</v>
      </c>
      <c r="AM120" s="2"/>
      <c r="AN120" s="2"/>
      <c r="AO120" s="2"/>
      <c r="AP120" s="11"/>
    </row>
    <row r="121" spans="2:42">
      <c r="B121" s="49"/>
      <c r="C121" s="50"/>
      <c r="D121" s="50"/>
      <c r="E121" s="50"/>
      <c r="F121" s="50"/>
      <c r="G121" s="50"/>
      <c r="H121" s="50"/>
      <c r="I121" s="50"/>
      <c r="J121" s="50"/>
      <c r="K121" s="50"/>
      <c r="L121" s="50"/>
      <c r="M121" s="51"/>
      <c r="N121" s="51"/>
      <c r="O121" s="50"/>
      <c r="P121" s="50"/>
      <c r="Q121" s="50"/>
      <c r="R121" s="50"/>
      <c r="S121" s="50"/>
      <c r="T121" s="50"/>
      <c r="U121" s="50"/>
      <c r="V121" s="50"/>
      <c r="W121" s="50"/>
      <c r="X121" s="2"/>
      <c r="Y121" s="2"/>
      <c r="Z121" s="2"/>
      <c r="AA121" s="36"/>
      <c r="AB121" s="18"/>
      <c r="AC121" s="65"/>
      <c r="AD121" s="66"/>
      <c r="AE121" s="66"/>
      <c r="AF121" s="67"/>
      <c r="AG121" s="18"/>
      <c r="AH121" s="37"/>
      <c r="AI121" s="2"/>
      <c r="AJ121" s="83"/>
      <c r="AK121" s="2"/>
      <c r="AL121" s="82"/>
      <c r="AM121" s="2"/>
      <c r="AN121" s="2"/>
      <c r="AO121" s="2"/>
      <c r="AP121" s="11"/>
    </row>
    <row r="122" spans="2:42">
      <c r="B122" s="10"/>
      <c r="C122" s="2"/>
      <c r="D122" s="2"/>
      <c r="E122" s="2"/>
      <c r="F122" s="2"/>
      <c r="G122" s="2"/>
      <c r="H122" s="2"/>
      <c r="I122" s="2"/>
      <c r="J122" s="2"/>
      <c r="K122" s="2"/>
      <c r="L122" s="20" t="s">
        <v>40</v>
      </c>
      <c r="M122" s="2"/>
      <c r="N122" s="2"/>
      <c r="O122" s="2"/>
      <c r="P122" s="2"/>
      <c r="Q122" s="2"/>
      <c r="R122" s="2"/>
      <c r="S122" s="2"/>
      <c r="T122" s="2"/>
      <c r="U122" s="2"/>
      <c r="V122" s="2"/>
      <c r="W122" s="2"/>
      <c r="X122" s="2"/>
      <c r="Y122" s="2"/>
      <c r="Z122" s="2"/>
      <c r="AA122" s="36"/>
      <c r="AB122" s="18"/>
      <c r="AC122" s="65"/>
      <c r="AD122" s="66"/>
      <c r="AE122" s="66"/>
      <c r="AF122" s="67"/>
      <c r="AG122" s="18"/>
      <c r="AH122" s="37"/>
      <c r="AI122" s="2"/>
      <c r="AJ122" s="83"/>
      <c r="AK122" s="2"/>
      <c r="AL122" s="82"/>
      <c r="AM122" s="2"/>
      <c r="AN122" s="2"/>
      <c r="AO122" s="2"/>
      <c r="AP122" s="11"/>
    </row>
    <row r="123" spans="2:42" ht="12" thickBot="1">
      <c r="B123" s="10"/>
      <c r="C123" s="2"/>
      <c r="D123" s="2"/>
      <c r="E123" s="2"/>
      <c r="F123" s="2"/>
      <c r="G123" s="2"/>
      <c r="H123" s="2"/>
      <c r="I123" s="2"/>
      <c r="J123" s="2"/>
      <c r="K123" s="2"/>
      <c r="L123" s="2"/>
      <c r="M123" s="88">
        <f>+M96</f>
        <v>800</v>
      </c>
      <c r="N123" s="88"/>
      <c r="O123" s="2" t="s">
        <v>1</v>
      </c>
      <c r="P123" s="2"/>
      <c r="Q123" s="2"/>
      <c r="R123" s="2"/>
      <c r="S123" s="2"/>
      <c r="T123" s="2"/>
      <c r="U123" s="2"/>
      <c r="V123" s="2"/>
      <c r="W123" s="2"/>
      <c r="X123" s="2"/>
      <c r="Y123" s="2"/>
      <c r="Z123" s="2"/>
      <c r="AA123" s="36"/>
      <c r="AB123" s="18"/>
      <c r="AC123" s="68"/>
      <c r="AD123" s="69"/>
      <c r="AE123" s="69"/>
      <c r="AF123" s="70"/>
      <c r="AG123" s="18"/>
      <c r="AH123" s="37"/>
      <c r="AI123" s="2"/>
      <c r="AJ123" s="84" t="s">
        <v>8</v>
      </c>
      <c r="AK123" s="2"/>
      <c r="AL123" s="82" t="s">
        <v>10</v>
      </c>
      <c r="AM123" s="2"/>
      <c r="AN123" s="2"/>
      <c r="AO123" s="2"/>
      <c r="AP123" s="11"/>
    </row>
    <row r="124" spans="2:42">
      <c r="B124" s="10"/>
      <c r="C124" s="2"/>
      <c r="D124" s="2"/>
      <c r="E124" s="2"/>
      <c r="F124" s="2"/>
      <c r="G124" s="2"/>
      <c r="H124" s="2"/>
      <c r="I124" s="2"/>
      <c r="J124" s="2"/>
      <c r="K124" s="2"/>
      <c r="L124" s="2"/>
      <c r="M124" s="2"/>
      <c r="N124" s="2"/>
      <c r="O124" s="2"/>
      <c r="P124" s="2"/>
      <c r="Q124" s="2"/>
      <c r="R124" s="2"/>
      <c r="S124" s="2"/>
      <c r="T124" s="2"/>
      <c r="U124" s="2"/>
      <c r="V124" s="2"/>
      <c r="W124" s="2"/>
      <c r="X124" s="2"/>
      <c r="Y124" s="2"/>
      <c r="Z124" s="2"/>
      <c r="AA124" s="36"/>
      <c r="AB124" s="18"/>
      <c r="AC124" s="18"/>
      <c r="AD124" s="18"/>
      <c r="AE124" s="18"/>
      <c r="AF124" s="18"/>
      <c r="AG124" s="18"/>
      <c r="AH124" s="37"/>
      <c r="AI124" s="2"/>
      <c r="AJ124" s="84"/>
      <c r="AK124" s="2"/>
      <c r="AL124" s="82"/>
      <c r="AM124" s="2"/>
      <c r="AN124" s="2"/>
      <c r="AO124" s="2"/>
      <c r="AP124" s="11"/>
    </row>
    <row r="125" spans="2:42" ht="12" thickBot="1">
      <c r="B125" s="10"/>
      <c r="C125" s="2"/>
      <c r="D125" s="2"/>
      <c r="E125" s="2"/>
      <c r="F125" s="2"/>
      <c r="G125" s="2"/>
      <c r="H125" s="2"/>
      <c r="I125" s="2"/>
      <c r="J125" s="2"/>
      <c r="K125" s="2"/>
      <c r="L125" s="2"/>
      <c r="M125" s="2"/>
      <c r="N125" s="2"/>
      <c r="O125" s="2"/>
      <c r="P125" s="80">
        <v>35</v>
      </c>
      <c r="Q125" s="80"/>
      <c r="R125" s="2" t="s">
        <v>0</v>
      </c>
      <c r="S125" s="2"/>
      <c r="T125" s="2"/>
      <c r="U125" s="2"/>
      <c r="V125" s="2"/>
      <c r="W125" s="2"/>
      <c r="X125" s="2"/>
      <c r="Y125" s="2"/>
      <c r="Z125" s="2"/>
      <c r="AA125" s="54"/>
      <c r="AB125" s="44"/>
      <c r="AC125" s="44"/>
      <c r="AD125" s="44"/>
      <c r="AE125" s="44"/>
      <c r="AF125" s="44"/>
      <c r="AG125" s="44"/>
      <c r="AH125" s="55"/>
      <c r="AI125" s="2"/>
      <c r="AJ125" s="2"/>
      <c r="AK125" s="2"/>
      <c r="AL125" s="82"/>
      <c r="AM125" s="2"/>
      <c r="AN125" s="2"/>
      <c r="AO125" s="2"/>
      <c r="AP125" s="11"/>
    </row>
    <row r="126" spans="2:42">
      <c r="B126" s="10"/>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11"/>
    </row>
    <row r="127" spans="2:42" ht="12" thickBot="1">
      <c r="B127" s="10"/>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11"/>
    </row>
    <row r="128" spans="2:42">
      <c r="B128" s="10"/>
      <c r="C128" s="2"/>
      <c r="D128" s="2"/>
      <c r="E128" s="2"/>
      <c r="F128" s="2"/>
      <c r="G128" s="2"/>
      <c r="H128" s="2"/>
      <c r="I128" s="2"/>
      <c r="J128" s="2"/>
      <c r="K128" s="24"/>
      <c r="L128" s="25"/>
      <c r="M128" s="26"/>
      <c r="N128" s="26"/>
      <c r="O128" s="27"/>
      <c r="P128" s="24"/>
      <c r="Q128" s="2"/>
      <c r="R128" s="2"/>
      <c r="S128" s="2"/>
      <c r="T128" s="2"/>
      <c r="U128" s="2"/>
      <c r="V128" s="2"/>
      <c r="W128" s="2"/>
      <c r="X128" s="2"/>
      <c r="Y128" s="2"/>
      <c r="Z128" s="2"/>
      <c r="AA128" s="2"/>
      <c r="AB128" s="2"/>
      <c r="AC128" s="2" t="s">
        <v>7</v>
      </c>
      <c r="AD128" s="80">
        <v>0.3</v>
      </c>
      <c r="AE128" s="80"/>
      <c r="AF128" s="2" t="s">
        <v>6</v>
      </c>
      <c r="AG128" s="2"/>
      <c r="AH128" s="2"/>
      <c r="AI128" s="2"/>
      <c r="AJ128" s="2"/>
      <c r="AK128" s="2"/>
      <c r="AL128" s="2"/>
      <c r="AM128" s="2"/>
      <c r="AN128" s="2"/>
      <c r="AO128" s="2"/>
      <c r="AP128" s="11"/>
    </row>
    <row r="129" spans="2:42">
      <c r="B129" s="10"/>
      <c r="C129" s="2"/>
      <c r="D129" s="2"/>
      <c r="E129" s="2"/>
      <c r="F129" s="2"/>
      <c r="G129" s="2"/>
      <c r="H129" s="2"/>
      <c r="I129" s="2"/>
      <c r="J129" s="2"/>
      <c r="K129" s="2"/>
      <c r="L129" s="28"/>
      <c r="M129" s="18"/>
      <c r="N129" s="18"/>
      <c r="O129" s="29"/>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11"/>
    </row>
    <row r="130" spans="2:42">
      <c r="B130" s="10"/>
      <c r="C130" s="2"/>
      <c r="D130" s="2"/>
      <c r="E130" s="2"/>
      <c r="F130" s="2"/>
      <c r="G130" s="2"/>
      <c r="H130" s="2"/>
      <c r="I130" s="2"/>
      <c r="J130" s="2"/>
      <c r="K130" s="2"/>
      <c r="L130" s="28"/>
      <c r="M130" s="18"/>
      <c r="N130" s="18"/>
      <c r="O130" s="29"/>
      <c r="P130" s="2"/>
      <c r="Q130" s="2"/>
      <c r="R130" s="2"/>
      <c r="S130" s="2"/>
      <c r="T130" s="2"/>
      <c r="U130" s="2"/>
      <c r="V130" s="2"/>
      <c r="W130" s="2"/>
      <c r="X130" s="2"/>
      <c r="Y130" s="2"/>
      <c r="Z130" s="2"/>
      <c r="AA130" s="2"/>
      <c r="AB130" s="2" t="s">
        <v>9</v>
      </c>
      <c r="AC130" s="2"/>
      <c r="AD130" s="81">
        <f>+AD128+(I108-W101)</f>
        <v>0.61999999999999988</v>
      </c>
      <c r="AE130" s="81"/>
      <c r="AF130" s="2" t="s">
        <v>6</v>
      </c>
      <c r="AG130" s="2"/>
      <c r="AH130" s="2"/>
      <c r="AI130" s="2"/>
      <c r="AJ130" s="2"/>
      <c r="AK130" s="2"/>
      <c r="AL130" s="2"/>
      <c r="AM130" s="2"/>
      <c r="AN130" s="2"/>
      <c r="AO130" s="2"/>
      <c r="AP130" s="11"/>
    </row>
    <row r="131" spans="2:42">
      <c r="B131" s="10"/>
      <c r="C131" s="2"/>
      <c r="D131" s="2"/>
      <c r="E131" s="2"/>
      <c r="F131" s="2"/>
      <c r="G131" s="2"/>
      <c r="H131" s="88">
        <f>+H104</f>
        <v>10</v>
      </c>
      <c r="I131" s="88"/>
      <c r="J131" s="2" t="s">
        <v>18</v>
      </c>
      <c r="K131" s="2"/>
      <c r="L131" s="28"/>
      <c r="M131" s="18"/>
      <c r="N131" s="18"/>
      <c r="O131" s="29"/>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11"/>
    </row>
    <row r="132" spans="2:42">
      <c r="B132" s="10"/>
      <c r="C132" s="2"/>
      <c r="D132" s="2"/>
      <c r="E132" s="2"/>
      <c r="F132" s="2"/>
      <c r="G132" s="2"/>
      <c r="H132" s="2"/>
      <c r="I132" s="2"/>
      <c r="J132" s="2"/>
      <c r="K132" s="2"/>
      <c r="L132" s="28"/>
      <c r="M132" s="18"/>
      <c r="N132" s="18"/>
      <c r="O132" s="29"/>
      <c r="P132" s="2"/>
      <c r="Q132" s="2"/>
      <c r="R132" s="2"/>
      <c r="S132" s="2"/>
      <c r="T132" s="2"/>
      <c r="U132" s="2"/>
      <c r="V132" s="2"/>
      <c r="W132" s="2"/>
      <c r="X132" s="2"/>
      <c r="Y132" s="2"/>
      <c r="Z132" s="2"/>
      <c r="AA132" s="2"/>
      <c r="AB132" s="2"/>
      <c r="AC132" s="20" t="s">
        <v>38</v>
      </c>
      <c r="AD132" s="2"/>
      <c r="AE132" s="2"/>
      <c r="AF132" s="2"/>
      <c r="AG132" s="2"/>
      <c r="AH132" s="2"/>
      <c r="AI132" s="2"/>
      <c r="AJ132" s="2"/>
      <c r="AK132" s="2"/>
      <c r="AL132" s="2"/>
      <c r="AM132" s="2"/>
      <c r="AN132" s="2"/>
      <c r="AO132" s="2"/>
      <c r="AP132" s="11"/>
    </row>
    <row r="133" spans="2:42" ht="12" thickBot="1">
      <c r="B133" s="10"/>
      <c r="C133" s="2"/>
      <c r="D133" s="2"/>
      <c r="E133" s="2"/>
      <c r="F133" s="2"/>
      <c r="G133" s="30"/>
      <c r="H133" s="2"/>
      <c r="I133" s="2"/>
      <c r="J133" s="2"/>
      <c r="K133" s="2"/>
      <c r="L133" s="31"/>
      <c r="M133" s="22"/>
      <c r="N133" s="22"/>
      <c r="O133" s="32"/>
      <c r="P133" s="2"/>
      <c r="Q133" s="2"/>
      <c r="R133" s="2"/>
      <c r="S133" s="2"/>
      <c r="T133" s="33"/>
      <c r="U133" s="2"/>
      <c r="V133" s="2"/>
      <c r="W133" s="2"/>
      <c r="X133" s="2"/>
      <c r="Y133" s="2"/>
      <c r="Z133" s="2"/>
      <c r="AA133" s="2"/>
      <c r="AB133" s="2"/>
      <c r="AC133" s="2"/>
      <c r="AD133" s="2"/>
      <c r="AE133" s="2"/>
      <c r="AF133" s="2"/>
      <c r="AG133" s="2"/>
      <c r="AH133" s="2"/>
      <c r="AI133" s="2"/>
      <c r="AJ133" s="2"/>
      <c r="AK133" s="2"/>
      <c r="AL133" s="2"/>
      <c r="AM133" s="2"/>
      <c r="AN133" s="2"/>
      <c r="AO133" s="2"/>
      <c r="AP133" s="11"/>
    </row>
    <row r="134" spans="2:42">
      <c r="B134" s="10"/>
      <c r="C134" s="2"/>
      <c r="D134" s="2"/>
      <c r="E134" s="2"/>
      <c r="F134" s="2"/>
      <c r="G134" s="34"/>
      <c r="H134" s="15"/>
      <c r="I134" s="15"/>
      <c r="J134" s="15"/>
      <c r="K134" s="15"/>
      <c r="L134" s="15"/>
      <c r="M134" s="15"/>
      <c r="N134" s="15"/>
      <c r="O134" s="15"/>
      <c r="P134" s="15"/>
      <c r="Q134" s="15"/>
      <c r="R134" s="15"/>
      <c r="S134" s="15"/>
      <c r="T134" s="35"/>
      <c r="U134" s="2"/>
      <c r="V134" s="2"/>
      <c r="AA134" s="2"/>
      <c r="AB134" s="2"/>
      <c r="AC134" s="2"/>
      <c r="AD134" s="2"/>
      <c r="AE134" s="2"/>
      <c r="AF134" s="2"/>
      <c r="AG134" s="2"/>
      <c r="AH134" s="2"/>
      <c r="AI134" s="2"/>
      <c r="AJ134" s="2"/>
      <c r="AK134" s="2"/>
      <c r="AL134" s="2"/>
      <c r="AM134" s="2"/>
      <c r="AN134" s="2"/>
      <c r="AO134" s="2"/>
      <c r="AP134" s="11"/>
    </row>
    <row r="135" spans="2:42">
      <c r="B135" s="85">
        <v>45</v>
      </c>
      <c r="C135" s="80"/>
      <c r="D135" s="2" t="s">
        <v>0</v>
      </c>
      <c r="E135" s="2"/>
      <c r="F135" s="2"/>
      <c r="G135" s="36"/>
      <c r="H135" s="18"/>
      <c r="I135" s="89">
        <f>+I108</f>
        <v>0.35</v>
      </c>
      <c r="J135" s="89"/>
      <c r="K135" s="18" t="s">
        <v>6</v>
      </c>
      <c r="L135" s="18"/>
      <c r="M135" s="18"/>
      <c r="N135" s="18"/>
      <c r="O135" s="18"/>
      <c r="P135" s="18"/>
      <c r="Q135" s="18"/>
      <c r="R135" s="18"/>
      <c r="S135" s="18"/>
      <c r="T135" s="37"/>
      <c r="U135" s="2"/>
      <c r="V135" s="2"/>
      <c r="W135" s="80">
        <v>55</v>
      </c>
      <c r="X135" s="80"/>
      <c r="Y135" s="2" t="s">
        <v>0</v>
      </c>
      <c r="Z135" s="2"/>
      <c r="AA135" s="2"/>
      <c r="AB135" s="2"/>
      <c r="AC135" s="2"/>
      <c r="AD135" s="2"/>
      <c r="AE135" s="2"/>
      <c r="AF135" s="2"/>
      <c r="AG135" s="2"/>
      <c r="AH135" s="2"/>
      <c r="AI135" s="2"/>
      <c r="AJ135" s="2"/>
      <c r="AK135" s="2"/>
      <c r="AL135" s="2"/>
      <c r="AM135" s="2"/>
      <c r="AN135" s="2"/>
      <c r="AO135" s="2"/>
      <c r="AP135" s="11"/>
    </row>
    <row r="136" spans="2:42" ht="12" thickBot="1">
      <c r="B136" s="10"/>
      <c r="C136" s="2"/>
      <c r="D136" s="2"/>
      <c r="E136" s="2"/>
      <c r="F136" s="2"/>
      <c r="G136" s="38"/>
      <c r="H136" s="22"/>
      <c r="I136" s="22"/>
      <c r="J136" s="22"/>
      <c r="K136" s="22"/>
      <c r="L136" s="22"/>
      <c r="M136" s="22"/>
      <c r="N136" s="22"/>
      <c r="O136" s="22"/>
      <c r="P136" s="22"/>
      <c r="Q136" s="22"/>
      <c r="R136" s="22"/>
      <c r="S136" s="22"/>
      <c r="T136" s="39"/>
      <c r="U136" s="2"/>
      <c r="V136" s="2"/>
      <c r="W136" s="2"/>
      <c r="X136" s="2"/>
      <c r="Y136" s="2"/>
      <c r="Z136" s="2"/>
      <c r="AA136" s="2"/>
      <c r="AB136" s="2"/>
      <c r="AC136" s="2"/>
      <c r="AD136" s="2"/>
      <c r="AE136" s="2"/>
      <c r="AF136" s="2"/>
      <c r="AG136" s="2"/>
      <c r="AH136" s="2"/>
      <c r="AI136" s="2"/>
      <c r="AJ136" s="2"/>
      <c r="AK136" s="2"/>
      <c r="AL136" s="2"/>
      <c r="AM136" s="2"/>
      <c r="AN136" s="2"/>
      <c r="AO136" s="2"/>
      <c r="AP136" s="11"/>
    </row>
    <row r="137" spans="2:42">
      <c r="B137" s="10"/>
      <c r="C137" s="2"/>
      <c r="D137" s="2"/>
      <c r="E137" s="2"/>
      <c r="F137" s="2"/>
      <c r="G137" s="30"/>
      <c r="H137" s="2"/>
      <c r="I137" s="2"/>
      <c r="J137" s="2"/>
      <c r="K137" s="2"/>
      <c r="L137" s="40"/>
      <c r="M137" s="15"/>
      <c r="N137" s="15"/>
      <c r="O137" s="41"/>
      <c r="P137" s="2"/>
      <c r="Q137" s="2"/>
      <c r="R137" s="2"/>
      <c r="S137" s="2"/>
      <c r="T137" s="33"/>
      <c r="U137" s="2"/>
      <c r="V137" s="2"/>
      <c r="W137" s="2"/>
      <c r="X137" s="2"/>
      <c r="Y137" s="2"/>
      <c r="Z137" s="2"/>
      <c r="AA137" s="2"/>
      <c r="AB137" s="2"/>
      <c r="AC137" s="2"/>
      <c r="AD137" s="2"/>
      <c r="AE137" s="2"/>
      <c r="AF137" s="2"/>
      <c r="AG137" s="2"/>
      <c r="AH137" s="2"/>
      <c r="AI137" s="2"/>
      <c r="AJ137" s="2"/>
      <c r="AK137" s="2"/>
      <c r="AL137" s="2"/>
      <c r="AM137" s="2"/>
      <c r="AN137" s="2"/>
      <c r="AO137" s="2"/>
      <c r="AP137" s="11"/>
    </row>
    <row r="138" spans="2:42">
      <c r="B138" s="10"/>
      <c r="C138" s="2"/>
      <c r="D138" s="2"/>
      <c r="E138" s="2"/>
      <c r="F138" s="2"/>
      <c r="G138" s="2"/>
      <c r="H138" s="2"/>
      <c r="I138" s="2"/>
      <c r="J138" s="2"/>
      <c r="K138" s="2"/>
      <c r="L138" s="28"/>
      <c r="M138" s="18"/>
      <c r="N138" s="18"/>
      <c r="O138" s="29"/>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11"/>
    </row>
    <row r="139" spans="2:42">
      <c r="B139" s="10"/>
      <c r="C139" s="2"/>
      <c r="D139" s="2"/>
      <c r="E139" s="2"/>
      <c r="F139" s="2"/>
      <c r="G139" s="2"/>
      <c r="H139" s="2"/>
      <c r="I139" s="2"/>
      <c r="J139" s="2"/>
      <c r="K139" s="2"/>
      <c r="L139" s="28"/>
      <c r="M139" s="18"/>
      <c r="N139" s="18"/>
      <c r="O139" s="29"/>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11"/>
    </row>
    <row r="140" spans="2:42">
      <c r="B140" s="10"/>
      <c r="C140" s="2"/>
      <c r="D140" s="2"/>
      <c r="E140" s="2"/>
      <c r="F140" s="2"/>
      <c r="G140" s="2"/>
      <c r="H140" s="2"/>
      <c r="I140" s="2"/>
      <c r="J140" s="2"/>
      <c r="K140" s="2"/>
      <c r="L140" s="28"/>
      <c r="M140" s="18"/>
      <c r="N140" s="18"/>
      <c r="O140" s="29"/>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11"/>
    </row>
    <row r="141" spans="2:42">
      <c r="B141" s="10"/>
      <c r="C141" s="2"/>
      <c r="D141" s="2"/>
      <c r="E141" s="2"/>
      <c r="F141" s="2"/>
      <c r="G141" s="2"/>
      <c r="H141" s="2"/>
      <c r="I141" s="2"/>
      <c r="J141" s="2"/>
      <c r="K141" s="2"/>
      <c r="L141" s="28"/>
      <c r="M141" s="18"/>
      <c r="N141" s="18"/>
      <c r="O141" s="29"/>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11"/>
    </row>
    <row r="142" spans="2:42">
      <c r="B142" s="10"/>
      <c r="C142" s="2"/>
      <c r="D142" s="2"/>
      <c r="E142" s="2"/>
      <c r="F142" s="2"/>
      <c r="G142" s="2"/>
      <c r="H142" s="2"/>
      <c r="I142" s="2"/>
      <c r="J142" s="2"/>
      <c r="K142" s="2"/>
      <c r="L142" s="28"/>
      <c r="M142" s="18"/>
      <c r="N142" s="18"/>
      <c r="O142" s="29"/>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11"/>
    </row>
    <row r="143" spans="2:42" ht="12" thickBot="1">
      <c r="B143" s="10"/>
      <c r="C143" s="2"/>
      <c r="D143" s="2"/>
      <c r="E143" s="2"/>
      <c r="F143" s="2"/>
      <c r="G143" s="2"/>
      <c r="H143" s="2"/>
      <c r="I143" s="2"/>
      <c r="J143" s="2"/>
      <c r="K143" s="42"/>
      <c r="L143" s="43"/>
      <c r="M143" s="44"/>
      <c r="N143" s="44"/>
      <c r="O143" s="45"/>
      <c r="P143" s="4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11"/>
    </row>
    <row r="144" spans="2:42">
      <c r="B144" s="10"/>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11"/>
    </row>
    <row r="145" spans="2:42">
      <c r="B145" s="10"/>
      <c r="C145" s="2"/>
      <c r="D145" s="2"/>
      <c r="E145" s="2"/>
      <c r="F145" s="2"/>
      <c r="G145" s="2"/>
      <c r="H145" s="2"/>
      <c r="I145" s="2"/>
      <c r="J145" s="2"/>
      <c r="K145" s="2"/>
      <c r="L145" s="2"/>
      <c r="M145" s="2"/>
      <c r="N145" s="2"/>
      <c r="O145" s="2"/>
      <c r="P145" s="80">
        <v>65</v>
      </c>
      <c r="Q145" s="80"/>
      <c r="R145" s="2" t="s">
        <v>0</v>
      </c>
      <c r="S145" s="2"/>
      <c r="T145" s="2"/>
      <c r="U145" s="2"/>
      <c r="V145" s="2"/>
      <c r="W145" s="2"/>
      <c r="X145" s="2"/>
      <c r="Y145" s="2"/>
      <c r="Z145" s="2"/>
      <c r="AA145" s="2"/>
      <c r="AB145" s="2"/>
      <c r="AC145" s="2"/>
      <c r="AD145" s="2"/>
      <c r="AE145" s="2"/>
      <c r="AF145" s="2"/>
      <c r="AG145" s="2"/>
      <c r="AH145" s="2"/>
      <c r="AI145" s="2"/>
      <c r="AJ145" s="2"/>
      <c r="AK145" s="2"/>
      <c r="AL145" s="2"/>
      <c r="AM145" s="2"/>
      <c r="AN145" s="2"/>
      <c r="AO145" s="2"/>
      <c r="AP145" s="11"/>
    </row>
    <row r="146" spans="2:42">
      <c r="B146" s="10"/>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11"/>
    </row>
    <row r="147" spans="2:42">
      <c r="B147" s="10"/>
      <c r="C147" s="2"/>
      <c r="D147" s="2"/>
      <c r="E147" s="2"/>
      <c r="F147" s="2"/>
      <c r="G147" s="2"/>
      <c r="H147" s="2"/>
      <c r="I147" s="2"/>
      <c r="J147" s="2"/>
      <c r="K147" s="2"/>
      <c r="L147" s="2"/>
      <c r="M147" s="88">
        <f>+M120</f>
        <v>1170</v>
      </c>
      <c r="N147" s="88"/>
      <c r="O147" s="2" t="s">
        <v>1</v>
      </c>
      <c r="P147" s="2"/>
      <c r="Q147" s="2"/>
      <c r="R147" s="2"/>
      <c r="S147" s="2"/>
      <c r="T147" s="2"/>
      <c r="U147" s="2"/>
      <c r="V147" s="2"/>
      <c r="W147" s="2"/>
      <c r="AO147" s="2"/>
      <c r="AP147" s="11"/>
    </row>
    <row r="148" spans="2:42">
      <c r="B148" s="49"/>
      <c r="C148" s="50"/>
      <c r="D148" s="50"/>
      <c r="E148" s="50"/>
      <c r="F148" s="50"/>
      <c r="G148" s="50"/>
      <c r="H148" s="50"/>
      <c r="I148" s="50"/>
      <c r="J148" s="50"/>
      <c r="T148" s="50"/>
      <c r="U148" s="50"/>
      <c r="V148" s="50"/>
      <c r="W148" s="50"/>
      <c r="AO148" s="2"/>
      <c r="AP148" s="11"/>
    </row>
    <row r="149" spans="2:42">
      <c r="B149" s="10"/>
      <c r="C149" s="2"/>
      <c r="D149" s="2"/>
      <c r="E149" s="2"/>
      <c r="F149" s="2"/>
      <c r="G149" s="2"/>
      <c r="H149" s="2"/>
      <c r="I149" s="2"/>
      <c r="J149" s="2" t="s">
        <v>51</v>
      </c>
      <c r="K149" s="81">
        <f>+I108</f>
        <v>0.35</v>
      </c>
      <c r="L149" s="81"/>
      <c r="M149" s="56" t="s">
        <v>2</v>
      </c>
      <c r="N149" s="81">
        <f>+W101</f>
        <v>0.03</v>
      </c>
      <c r="O149" s="81"/>
      <c r="P149" s="2" t="s">
        <v>13</v>
      </c>
      <c r="Q149" s="81">
        <f>+K149-N149</f>
        <v>0.31999999999999995</v>
      </c>
      <c r="R149" s="81"/>
      <c r="S149" s="2" t="s">
        <v>6</v>
      </c>
      <c r="T149" s="2"/>
      <c r="U149" s="2"/>
      <c r="V149" s="2"/>
      <c r="W149" s="2"/>
      <c r="X149" s="2"/>
      <c r="Y149" s="2"/>
      <c r="Z149" s="2"/>
      <c r="AA149" s="2"/>
      <c r="AB149" s="2"/>
      <c r="AC149" s="2"/>
      <c r="AD149" s="2"/>
      <c r="AE149" s="2"/>
      <c r="AF149" s="2"/>
      <c r="AG149" s="2"/>
      <c r="AH149" s="2"/>
      <c r="AI149" s="2"/>
      <c r="AJ149" s="2"/>
      <c r="AK149" s="2"/>
      <c r="AL149" s="2"/>
      <c r="AM149" s="2"/>
      <c r="AN149" s="2"/>
      <c r="AO149" s="2"/>
      <c r="AP149" s="11"/>
    </row>
    <row r="150" spans="2:42">
      <c r="B150" s="10"/>
      <c r="C150" s="2"/>
      <c r="D150" s="2"/>
      <c r="E150" s="2"/>
      <c r="F150" s="2"/>
      <c r="G150" s="2"/>
      <c r="H150" s="2"/>
      <c r="I150" s="2"/>
      <c r="J150" s="2" t="s">
        <v>52</v>
      </c>
      <c r="L150" s="81">
        <f>+AD130</f>
        <v>0.61999999999999988</v>
      </c>
      <c r="M150" s="81"/>
      <c r="N150" s="56" t="s">
        <v>12</v>
      </c>
      <c r="O150" s="81">
        <f>+AL120</f>
        <v>0.61999999999999988</v>
      </c>
      <c r="P150" s="81"/>
      <c r="Q150" s="56" t="s">
        <v>13</v>
      </c>
      <c r="R150" s="81">
        <f>+L150*O150</f>
        <v>0.38439999999999985</v>
      </c>
      <c r="S150" s="81"/>
      <c r="T150" s="2" t="s">
        <v>14</v>
      </c>
      <c r="U150" s="2"/>
      <c r="V150" s="2"/>
      <c r="W150" s="2"/>
      <c r="AG150" s="2"/>
      <c r="AH150" s="2"/>
      <c r="AI150" s="2"/>
      <c r="AJ150" s="2"/>
      <c r="AK150" s="2"/>
      <c r="AL150" s="2"/>
      <c r="AM150" s="2"/>
      <c r="AN150" s="2"/>
      <c r="AO150" s="2"/>
      <c r="AP150" s="11"/>
    </row>
    <row r="151" spans="2:42">
      <c r="B151" s="10"/>
      <c r="C151" s="2"/>
      <c r="D151" s="2"/>
      <c r="E151" s="2"/>
      <c r="F151" s="2"/>
      <c r="G151" s="2"/>
      <c r="H151" s="2"/>
      <c r="I151" s="2"/>
      <c r="J151" s="2" t="s">
        <v>15</v>
      </c>
      <c r="K151" s="2"/>
      <c r="L151" s="2">
        <v>2</v>
      </c>
      <c r="M151" s="2" t="s">
        <v>16</v>
      </c>
      <c r="N151" s="81">
        <f>+AD130</f>
        <v>0.61999999999999988</v>
      </c>
      <c r="O151" s="81"/>
      <c r="P151" s="2" t="s">
        <v>5</v>
      </c>
      <c r="Q151" s="81">
        <f>+AL120</f>
        <v>0.61999999999999988</v>
      </c>
      <c r="R151" s="81"/>
      <c r="S151" s="2" t="s">
        <v>4</v>
      </c>
      <c r="T151" s="81">
        <f>L151*(N151+Q151)</f>
        <v>2.4799999999999995</v>
      </c>
      <c r="U151" s="81"/>
      <c r="V151" s="2" t="s">
        <v>6</v>
      </c>
      <c r="W151" s="2"/>
      <c r="X151" s="2"/>
      <c r="Y151" s="2"/>
      <c r="Z151" s="2"/>
      <c r="AA151" s="2"/>
      <c r="AB151" s="2"/>
      <c r="AC151" s="2"/>
      <c r="AD151" s="2"/>
      <c r="AE151" s="2"/>
      <c r="AF151" s="2"/>
      <c r="AG151" s="2"/>
      <c r="AH151" s="2"/>
      <c r="AI151" s="2"/>
      <c r="AJ151" s="2"/>
      <c r="AK151" s="2"/>
      <c r="AL151" s="2"/>
      <c r="AM151" s="2"/>
      <c r="AN151" s="2"/>
      <c r="AO151" s="2"/>
      <c r="AP151" s="11"/>
    </row>
    <row r="152" spans="2:42">
      <c r="B152" s="10"/>
      <c r="C152" s="2"/>
      <c r="D152" s="2"/>
      <c r="E152" s="2"/>
      <c r="F152" s="2"/>
      <c r="G152" s="2"/>
      <c r="H152" s="2"/>
      <c r="I152" s="2"/>
      <c r="J152" s="2" t="s">
        <v>17</v>
      </c>
      <c r="K152" s="2"/>
      <c r="L152" s="81">
        <f>MAX(M120,M96)</f>
        <v>1170</v>
      </c>
      <c r="M152" s="81"/>
      <c r="N152" s="56" t="s">
        <v>2</v>
      </c>
      <c r="O152" s="81">
        <f>MIN(M120,M96)</f>
        <v>800</v>
      </c>
      <c r="P152" s="81"/>
      <c r="Q152" s="56" t="s">
        <v>13</v>
      </c>
      <c r="R152" s="81">
        <f>+L152-O152</f>
        <v>370</v>
      </c>
      <c r="S152" s="81"/>
      <c r="T152" s="2" t="s">
        <v>1</v>
      </c>
      <c r="U152" s="2"/>
      <c r="V152" s="2"/>
      <c r="W152" s="2"/>
      <c r="X152" s="2"/>
      <c r="Y152" s="2"/>
      <c r="Z152" s="2"/>
      <c r="AA152" s="2"/>
      <c r="AB152" s="2"/>
      <c r="AC152" s="2"/>
      <c r="AD152" s="2"/>
      <c r="AE152" s="2"/>
      <c r="AF152" s="2"/>
      <c r="AG152" s="2"/>
      <c r="AH152" s="2"/>
      <c r="AI152" s="2"/>
      <c r="AJ152" s="2"/>
      <c r="AK152" s="2"/>
      <c r="AL152" s="2"/>
      <c r="AM152" s="2"/>
      <c r="AN152" s="2"/>
      <c r="AO152" s="2"/>
      <c r="AP152" s="11"/>
    </row>
    <row r="153" spans="2:42">
      <c r="B153" s="10"/>
      <c r="C153" s="2"/>
      <c r="D153" s="2"/>
      <c r="E153" s="2"/>
      <c r="F153" s="2"/>
      <c r="G153" s="2"/>
      <c r="H153" s="2"/>
      <c r="I153" s="2"/>
      <c r="J153" s="2" t="s">
        <v>19</v>
      </c>
      <c r="K153" s="2"/>
      <c r="L153" s="2"/>
      <c r="M153" s="2"/>
      <c r="N153" s="81">
        <f>+H104</f>
        <v>10</v>
      </c>
      <c r="O153" s="81"/>
      <c r="P153" s="56" t="s">
        <v>12</v>
      </c>
      <c r="Q153" s="81">
        <f>+R150</f>
        <v>0.38439999999999985</v>
      </c>
      <c r="R153" s="81"/>
      <c r="S153" s="56" t="s">
        <v>13</v>
      </c>
      <c r="T153" s="81">
        <f>+N153*Q153</f>
        <v>3.8439999999999985</v>
      </c>
      <c r="U153" s="81"/>
      <c r="V153" s="2" t="s">
        <v>1</v>
      </c>
      <c r="W153" s="2"/>
      <c r="X153" s="2"/>
      <c r="Y153" s="2"/>
      <c r="Z153" s="2"/>
      <c r="AA153" s="2"/>
      <c r="AB153" s="2"/>
      <c r="AC153" s="2"/>
      <c r="AD153" s="2"/>
      <c r="AE153" s="2"/>
      <c r="AF153" s="2"/>
      <c r="AG153" s="2"/>
      <c r="AH153" s="2"/>
      <c r="AI153" s="2"/>
      <c r="AJ153" s="2"/>
      <c r="AK153" s="2"/>
      <c r="AL153" s="2"/>
      <c r="AM153" s="2"/>
      <c r="AN153" s="2"/>
      <c r="AO153" s="2"/>
      <c r="AP153" s="11"/>
    </row>
    <row r="154" spans="2:42">
      <c r="B154" s="10"/>
      <c r="C154" s="2"/>
      <c r="D154" s="2"/>
      <c r="E154" s="2"/>
      <c r="F154" s="2"/>
      <c r="G154" s="2"/>
      <c r="H154" s="2"/>
      <c r="I154" s="2"/>
      <c r="J154" s="2" t="s">
        <v>58</v>
      </c>
      <c r="K154" s="2"/>
      <c r="L154" s="2"/>
      <c r="M154" s="2"/>
      <c r="N154" s="81">
        <f>+R152</f>
        <v>370</v>
      </c>
      <c r="O154" s="81"/>
      <c r="P154" s="56" t="s">
        <v>2</v>
      </c>
      <c r="Q154" s="81">
        <f>+T153</f>
        <v>3.8439999999999985</v>
      </c>
      <c r="R154" s="81"/>
      <c r="S154" s="56" t="s">
        <v>13</v>
      </c>
      <c r="T154" s="81">
        <f>+N154-Q154</f>
        <v>366.15600000000001</v>
      </c>
      <c r="U154" s="81"/>
      <c r="V154" s="2" t="s">
        <v>1</v>
      </c>
      <c r="W154" s="2"/>
      <c r="X154" s="2"/>
      <c r="Y154" s="2"/>
      <c r="Z154" s="2"/>
      <c r="AA154" s="2"/>
      <c r="AB154" s="2"/>
      <c r="AC154" s="2"/>
      <c r="AD154" s="2"/>
      <c r="AE154" s="2"/>
      <c r="AF154" s="2"/>
      <c r="AG154" s="2"/>
      <c r="AH154" s="2"/>
      <c r="AI154" s="2"/>
      <c r="AJ154" s="2"/>
      <c r="AK154" s="2"/>
      <c r="AL154" s="2"/>
      <c r="AM154" s="2"/>
      <c r="AN154" s="2"/>
      <c r="AO154" s="2"/>
      <c r="AP154" s="11"/>
    </row>
    <row r="155" spans="2:42">
      <c r="B155" s="10"/>
      <c r="C155" s="2"/>
      <c r="D155" s="2"/>
      <c r="E155" s="2"/>
      <c r="F155" s="2"/>
      <c r="G155" s="2"/>
      <c r="H155" s="2"/>
      <c r="I155" s="2"/>
      <c r="J155" s="2" t="s">
        <v>50</v>
      </c>
      <c r="L155" s="81">
        <v>0.4</v>
      </c>
      <c r="M155" s="81"/>
      <c r="N155" s="2" t="s">
        <v>16</v>
      </c>
      <c r="O155" s="81">
        <f>MAX(W108,B108)</f>
        <v>95</v>
      </c>
      <c r="P155" s="81"/>
      <c r="Q155" s="56" t="s">
        <v>5</v>
      </c>
      <c r="R155" s="81">
        <f>MIN(W108,B108)</f>
        <v>85</v>
      </c>
      <c r="S155" s="81"/>
      <c r="T155" s="56" t="s">
        <v>3</v>
      </c>
      <c r="U155" s="81">
        <f>MAX(M120,M96)</f>
        <v>1170</v>
      </c>
      <c r="V155" s="81"/>
      <c r="W155" s="56" t="s">
        <v>2</v>
      </c>
      <c r="X155" s="81">
        <f>MIN(M96,M120)</f>
        <v>800</v>
      </c>
      <c r="Y155" s="81"/>
      <c r="Z155" s="2" t="s">
        <v>4</v>
      </c>
      <c r="AA155" s="81">
        <f>L155*(O155+R155)/(U155-X155)</f>
        <v>0.19459459459459461</v>
      </c>
      <c r="AB155" s="81"/>
      <c r="AC155" s="2"/>
      <c r="AD155" s="2"/>
      <c r="AE155" s="2"/>
      <c r="AF155" s="2"/>
      <c r="AG155" s="2"/>
      <c r="AH155" s="2"/>
      <c r="AI155" s="2"/>
      <c r="AJ155" s="2"/>
      <c r="AK155" s="2"/>
      <c r="AL155" s="2"/>
      <c r="AM155" s="2"/>
      <c r="AN155" s="2"/>
      <c r="AO155" s="2"/>
      <c r="AP155" s="11"/>
    </row>
    <row r="156" spans="2:42">
      <c r="B156" s="10"/>
      <c r="C156" s="2"/>
      <c r="D156" s="2"/>
      <c r="E156" s="2"/>
      <c r="F156" s="2"/>
      <c r="G156" s="2"/>
      <c r="H156" s="2"/>
      <c r="I156" s="2"/>
      <c r="J156" s="2" t="s">
        <v>53</v>
      </c>
      <c r="L156" s="81">
        <v>0.4</v>
      </c>
      <c r="M156" s="81"/>
      <c r="N156" s="2" t="s">
        <v>16</v>
      </c>
      <c r="O156" s="81">
        <f>MAX(W135,B135)</f>
        <v>55</v>
      </c>
      <c r="P156" s="81"/>
      <c r="Q156" s="56" t="s">
        <v>5</v>
      </c>
      <c r="R156" s="81">
        <f>MIN(W135,B135)</f>
        <v>45</v>
      </c>
      <c r="S156" s="81"/>
      <c r="T156" s="56" t="s">
        <v>3</v>
      </c>
      <c r="U156" s="81">
        <f>MAX(M147,M123)</f>
        <v>1170</v>
      </c>
      <c r="V156" s="81"/>
      <c r="W156" s="56" t="s">
        <v>2</v>
      </c>
      <c r="X156" s="81">
        <f>MIN(M123,M147)</f>
        <v>800</v>
      </c>
      <c r="Y156" s="81"/>
      <c r="Z156" s="2" t="s">
        <v>4</v>
      </c>
      <c r="AA156" s="81">
        <f>L156*(O156+R156)/(U156-X156)</f>
        <v>0.10810810810810811</v>
      </c>
      <c r="AB156" s="81"/>
      <c r="AC156" s="2"/>
      <c r="AD156" s="2"/>
      <c r="AE156" s="2"/>
      <c r="AF156" s="2"/>
      <c r="AG156" s="2"/>
      <c r="AH156" s="2"/>
      <c r="AI156" s="2"/>
      <c r="AJ156" s="2"/>
      <c r="AK156" s="2"/>
      <c r="AL156" s="2"/>
      <c r="AM156" s="2"/>
      <c r="AN156" s="2"/>
      <c r="AO156" s="2"/>
      <c r="AP156" s="11"/>
    </row>
    <row r="157" spans="2:42" ht="12.75">
      <c r="B157" s="10"/>
      <c r="C157" s="2"/>
      <c r="D157" s="2"/>
      <c r="E157" s="2"/>
      <c r="F157" s="2"/>
      <c r="G157" s="2"/>
      <c r="H157" s="2"/>
      <c r="I157" s="2"/>
      <c r="J157" s="2" t="s">
        <v>41</v>
      </c>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11"/>
    </row>
    <row r="158" spans="2:42" ht="12.75">
      <c r="B158" s="10"/>
      <c r="C158" s="2"/>
      <c r="D158" s="2"/>
      <c r="E158" s="2"/>
      <c r="F158" s="2"/>
      <c r="G158" s="2"/>
      <c r="H158" s="2"/>
      <c r="I158" s="2"/>
      <c r="J158" s="2" t="s">
        <v>42</v>
      </c>
      <c r="K158" s="2"/>
      <c r="L158" s="2"/>
      <c r="M158" s="2"/>
      <c r="N158" s="2"/>
      <c r="O158" s="81">
        <f>+AA155</f>
        <v>0.19459459459459461</v>
      </c>
      <c r="P158" s="81"/>
      <c r="Q158" s="56" t="s">
        <v>5</v>
      </c>
      <c r="R158" s="81">
        <f>+AA156</f>
        <v>0.10810810810810811</v>
      </c>
      <c r="S158" s="81"/>
      <c r="T158" s="2" t="s">
        <v>43</v>
      </c>
      <c r="U158" s="2"/>
      <c r="V158" s="81">
        <f>+AD130</f>
        <v>0.61999999999999988</v>
      </c>
      <c r="W158" s="81"/>
      <c r="X158" s="56" t="s">
        <v>12</v>
      </c>
      <c r="Y158" s="81">
        <f>+AL120</f>
        <v>0.61999999999999988</v>
      </c>
      <c r="Z158" s="81"/>
      <c r="AA158" s="2" t="s">
        <v>44</v>
      </c>
      <c r="AB158" s="2"/>
      <c r="AC158" s="81">
        <f>1/(1+1.5*(O158+R158)/(SQRT(V158*Y158)))</f>
        <v>0.57725213890286853</v>
      </c>
      <c r="AD158" s="81"/>
      <c r="AE158" s="2"/>
      <c r="AF158" s="2"/>
      <c r="AG158" s="2"/>
      <c r="AH158" s="2"/>
      <c r="AI158" s="2"/>
      <c r="AJ158" s="2"/>
      <c r="AK158" s="2"/>
      <c r="AL158" s="2"/>
      <c r="AM158" s="2"/>
      <c r="AN158" s="2"/>
      <c r="AO158" s="2"/>
      <c r="AP158" s="11"/>
    </row>
    <row r="159" spans="2:42" ht="12.75">
      <c r="B159" s="10"/>
      <c r="C159" s="2"/>
      <c r="D159" s="2"/>
      <c r="E159" s="2"/>
      <c r="F159" s="2"/>
      <c r="G159" s="2"/>
      <c r="H159" s="2"/>
      <c r="I159" s="2"/>
      <c r="J159" s="2" t="s">
        <v>20</v>
      </c>
      <c r="K159" s="2"/>
      <c r="L159" s="2"/>
      <c r="M159" s="2"/>
      <c r="N159" s="2"/>
      <c r="O159" s="2"/>
      <c r="P159" s="81">
        <f>+AC158</f>
        <v>0.57725213890286853</v>
      </c>
      <c r="Q159" s="81"/>
      <c r="R159" s="56" t="s">
        <v>12</v>
      </c>
      <c r="S159" s="81">
        <f>+N93</f>
        <v>1.0434983894999019</v>
      </c>
      <c r="T159" s="81"/>
      <c r="U159" s="56" t="s">
        <v>12</v>
      </c>
      <c r="V159" s="81">
        <f>+T151</f>
        <v>2.4799999999999995</v>
      </c>
      <c r="W159" s="81"/>
      <c r="X159" s="56" t="s">
        <v>12</v>
      </c>
      <c r="Y159" s="81">
        <f>+Q149</f>
        <v>0.31999999999999995</v>
      </c>
      <c r="Z159" s="81"/>
      <c r="AA159" s="56" t="s">
        <v>12</v>
      </c>
      <c r="AB159" s="81">
        <v>1000</v>
      </c>
      <c r="AC159" s="81"/>
      <c r="AD159" s="56" t="s">
        <v>13</v>
      </c>
      <c r="AE159" s="81">
        <f>+P159*S159*V159*Y159*AB159</f>
        <v>478.03422708981816</v>
      </c>
      <c r="AF159" s="81"/>
      <c r="AG159" s="2" t="s">
        <v>1</v>
      </c>
      <c r="AH159" s="2"/>
      <c r="AI159" s="2"/>
      <c r="AJ159" s="2"/>
      <c r="AK159" s="2"/>
      <c r="AL159" s="2"/>
      <c r="AM159" s="2"/>
      <c r="AN159" s="2"/>
      <c r="AO159" s="2"/>
      <c r="AP159" s="11"/>
    </row>
    <row r="160" spans="2:42">
      <c r="B160" s="10"/>
      <c r="C160" s="2"/>
      <c r="D160" s="2"/>
      <c r="E160" s="2"/>
      <c r="F160" s="2"/>
      <c r="G160" s="2"/>
      <c r="H160" s="2"/>
      <c r="I160" s="2"/>
      <c r="J160" s="2" t="s">
        <v>59</v>
      </c>
      <c r="K160" s="2"/>
      <c r="L160" s="2"/>
      <c r="M160" s="2"/>
      <c r="N160" s="2"/>
      <c r="O160" s="2"/>
      <c r="P160" s="56"/>
      <c r="Q160" s="56"/>
      <c r="R160" s="56"/>
      <c r="S160" s="56"/>
      <c r="T160" s="56"/>
      <c r="U160" s="56"/>
      <c r="V160" s="56"/>
      <c r="W160" s="56"/>
      <c r="X160" s="56"/>
      <c r="Y160" s="56"/>
      <c r="Z160" s="56"/>
      <c r="AA160" s="56"/>
      <c r="AB160" s="56"/>
      <c r="AC160" s="56"/>
      <c r="AD160" s="56"/>
      <c r="AE160" s="56"/>
      <c r="AF160" s="56"/>
      <c r="AG160" s="2"/>
      <c r="AH160" s="2"/>
      <c r="AI160" s="2"/>
      <c r="AJ160" s="2"/>
      <c r="AK160" s="2"/>
      <c r="AL160" s="2"/>
      <c r="AM160" s="2"/>
      <c r="AN160" s="2"/>
      <c r="AO160" s="2"/>
      <c r="AP160" s="11"/>
    </row>
    <row r="161" spans="2:42">
      <c r="B161" s="10"/>
      <c r="C161" s="2"/>
      <c r="D161" s="2"/>
      <c r="E161" s="2"/>
      <c r="F161" s="2"/>
      <c r="G161" s="2"/>
      <c r="H161" s="2"/>
      <c r="I161" s="2"/>
      <c r="J161" s="81">
        <f>+AE159</f>
        <v>478.03422708981816</v>
      </c>
      <c r="K161" s="81"/>
      <c r="L161" s="2" t="s">
        <v>1</v>
      </c>
      <c r="M161" s="56" t="str">
        <f>IF(J161&gt;N161,"&gt;","&lt;")</f>
        <v>&gt;</v>
      </c>
      <c r="N161" s="81">
        <f>+T154</f>
        <v>366.15600000000001</v>
      </c>
      <c r="O161" s="81"/>
      <c r="P161" s="2" t="s">
        <v>1</v>
      </c>
      <c r="Q161" s="2"/>
      <c r="R161" s="57" t="str">
        <f>IF(J161&gt;N161,"Zımbalama emniyeti sağlanmıştır.","Zımbalama emniyeti sağlanmamıştır.Döşeme kalınlık artır.")</f>
        <v>Zımbalama emniyeti sağlanmıştır.</v>
      </c>
      <c r="S161" s="2"/>
      <c r="T161" s="2"/>
      <c r="U161" s="2"/>
      <c r="V161" s="2"/>
      <c r="W161" s="2"/>
      <c r="X161" s="2"/>
      <c r="Y161" s="2"/>
      <c r="Z161" s="2"/>
      <c r="AA161" s="2"/>
      <c r="AB161" s="2"/>
      <c r="AC161" s="2"/>
      <c r="AD161" s="2"/>
      <c r="AE161" s="2"/>
      <c r="AF161" s="2"/>
      <c r="AG161" s="2"/>
      <c r="AH161" s="2"/>
      <c r="AI161" s="2"/>
      <c r="AJ161" s="2"/>
      <c r="AK161" s="2"/>
      <c r="AL161" s="2"/>
      <c r="AM161" s="2"/>
      <c r="AN161" s="2"/>
      <c r="AO161" s="2"/>
      <c r="AP161" s="11"/>
    </row>
    <row r="162" spans="2:42" ht="12" thickBot="1">
      <c r="B162" s="58"/>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60"/>
    </row>
  </sheetData>
  <sheetProtection password="DC6C" sheet="1" objects="1" scenarios="1"/>
  <mergeCells count="166">
    <mergeCell ref="L156:M156"/>
    <mergeCell ref="O156:P156"/>
    <mergeCell ref="R156:S156"/>
    <mergeCell ref="U156:V156"/>
    <mergeCell ref="B2:AP2"/>
    <mergeCell ref="B83:AP83"/>
    <mergeCell ref="AB94:AC94"/>
    <mergeCell ref="AK94:AL94"/>
    <mergeCell ref="AK93:AL93"/>
    <mergeCell ref="AK12:AL12"/>
    <mergeCell ref="AB13:AC13"/>
    <mergeCell ref="AK13:AL13"/>
    <mergeCell ref="H50:I50"/>
    <mergeCell ref="B54:C54"/>
    <mergeCell ref="I54:J54"/>
    <mergeCell ref="W54:X54"/>
    <mergeCell ref="H12:I12"/>
    <mergeCell ref="K12:L12"/>
    <mergeCell ref="N12:O12"/>
    <mergeCell ref="P44:Q44"/>
    <mergeCell ref="W27:X27"/>
    <mergeCell ref="M39:N39"/>
    <mergeCell ref="K68:L68"/>
    <mergeCell ref="N68:O68"/>
    <mergeCell ref="Q68:R68"/>
    <mergeCell ref="AA75:AB75"/>
    <mergeCell ref="O75:P75"/>
    <mergeCell ref="R75:S75"/>
    <mergeCell ref="U75:V75"/>
    <mergeCell ref="X75:Y75"/>
    <mergeCell ref="T73:U73"/>
    <mergeCell ref="T72:U72"/>
    <mergeCell ref="R155:S155"/>
    <mergeCell ref="U155:V155"/>
    <mergeCell ref="X155:Y155"/>
    <mergeCell ref="P125:Q125"/>
    <mergeCell ref="AA156:AB156"/>
    <mergeCell ref="O158:P158"/>
    <mergeCell ref="R158:S158"/>
    <mergeCell ref="V158:W158"/>
    <mergeCell ref="Y158:Z158"/>
    <mergeCell ref="X156:Y156"/>
    <mergeCell ref="O155:P155"/>
    <mergeCell ref="B135:C135"/>
    <mergeCell ref="I135:J135"/>
    <mergeCell ref="W135:X135"/>
    <mergeCell ref="Q154:R154"/>
    <mergeCell ref="T154:U154"/>
    <mergeCell ref="O150:P150"/>
    <mergeCell ref="R150:S150"/>
    <mergeCell ref="Q151:R151"/>
    <mergeCell ref="N154:O154"/>
    <mergeCell ref="H131:I131"/>
    <mergeCell ref="L155:M155"/>
    <mergeCell ref="M42:N42"/>
    <mergeCell ref="M123:N123"/>
    <mergeCell ref="J80:K80"/>
    <mergeCell ref="L150:M150"/>
    <mergeCell ref="N151:O151"/>
    <mergeCell ref="K91:L91"/>
    <mergeCell ref="H92:I92"/>
    <mergeCell ref="H93:I93"/>
    <mergeCell ref="P64:Q64"/>
    <mergeCell ref="P145:Q145"/>
    <mergeCell ref="M66:N66"/>
    <mergeCell ref="M147:N147"/>
    <mergeCell ref="N80:O80"/>
    <mergeCell ref="P78:Q78"/>
    <mergeCell ref="O77:P77"/>
    <mergeCell ref="M92:N92"/>
    <mergeCell ref="L71:M71"/>
    <mergeCell ref="N73:O73"/>
    <mergeCell ref="L152:M152"/>
    <mergeCell ref="M120:N120"/>
    <mergeCell ref="AE159:AF159"/>
    <mergeCell ref="J161:K161"/>
    <mergeCell ref="N161:O161"/>
    <mergeCell ref="F87:G87"/>
    <mergeCell ref="E88:F88"/>
    <mergeCell ref="G89:H89"/>
    <mergeCell ref="J89:K89"/>
    <mergeCell ref="E90:F90"/>
    <mergeCell ref="Q153:R153"/>
    <mergeCell ref="T153:U153"/>
    <mergeCell ref="AC158:AD158"/>
    <mergeCell ref="K93:L93"/>
    <mergeCell ref="N93:O93"/>
    <mergeCell ref="P159:Q159"/>
    <mergeCell ref="S159:T159"/>
    <mergeCell ref="O152:P152"/>
    <mergeCell ref="R152:S152"/>
    <mergeCell ref="N153:O153"/>
    <mergeCell ref="AL120:AL122"/>
    <mergeCell ref="AJ123:AJ124"/>
    <mergeCell ref="AL123:AL125"/>
    <mergeCell ref="V159:W159"/>
    <mergeCell ref="Y159:Z159"/>
    <mergeCell ref="AB159:AC159"/>
    <mergeCell ref="AA155:AB155"/>
    <mergeCell ref="AD128:AE128"/>
    <mergeCell ref="AD130:AE130"/>
    <mergeCell ref="K149:L149"/>
    <mergeCell ref="N149:O149"/>
    <mergeCell ref="Q149:R149"/>
    <mergeCell ref="AJ120:AJ122"/>
    <mergeCell ref="K10:L10"/>
    <mergeCell ref="H11:I11"/>
    <mergeCell ref="F6:G6"/>
    <mergeCell ref="E7:F7"/>
    <mergeCell ref="G8:H8"/>
    <mergeCell ref="J8:K8"/>
    <mergeCell ref="L74:M74"/>
    <mergeCell ref="L75:M75"/>
    <mergeCell ref="E9:F9"/>
    <mergeCell ref="B27:C27"/>
    <mergeCell ref="P17:Q17"/>
    <mergeCell ref="P37:Q37"/>
    <mergeCell ref="M15:N15"/>
    <mergeCell ref="M11:N11"/>
    <mergeCell ref="E10:F10"/>
    <mergeCell ref="H10:I10"/>
    <mergeCell ref="P118:Q118"/>
    <mergeCell ref="O74:P74"/>
    <mergeCell ref="R74:S74"/>
    <mergeCell ref="U74:V74"/>
    <mergeCell ref="X74:Y74"/>
    <mergeCell ref="S78:T78"/>
    <mergeCell ref="W101:X101"/>
    <mergeCell ref="H104:I104"/>
    <mergeCell ref="I108:J108"/>
    <mergeCell ref="R77:S77"/>
    <mergeCell ref="V77:W77"/>
    <mergeCell ref="M96:N96"/>
    <mergeCell ref="B108:C108"/>
    <mergeCell ref="W108:X108"/>
    <mergeCell ref="E91:F91"/>
    <mergeCell ref="H91:I91"/>
    <mergeCell ref="V78:W78"/>
    <mergeCell ref="Y78:Z78"/>
    <mergeCell ref="N70:O70"/>
    <mergeCell ref="Q70:R70"/>
    <mergeCell ref="T70:U70"/>
    <mergeCell ref="O71:P71"/>
    <mergeCell ref="R71:S71"/>
    <mergeCell ref="N72:O72"/>
    <mergeCell ref="Q72:R72"/>
    <mergeCell ref="AJ41:AJ42"/>
    <mergeCell ref="AL41:AL43"/>
    <mergeCell ref="AB78:AC78"/>
    <mergeCell ref="AE78:AF78"/>
    <mergeCell ref="T151:U151"/>
    <mergeCell ref="Q73:R73"/>
    <mergeCell ref="P98:Q98"/>
    <mergeCell ref="AA74:AB74"/>
    <mergeCell ref="AC77:AD77"/>
    <mergeCell ref="Y77:Z77"/>
    <mergeCell ref="AD46:AE46"/>
    <mergeCell ref="AD48:AE48"/>
    <mergeCell ref="AL38:AL40"/>
    <mergeCell ref="I27:J27"/>
    <mergeCell ref="W20:X20"/>
    <mergeCell ref="L69:M69"/>
    <mergeCell ref="O69:P69"/>
    <mergeCell ref="R69:S69"/>
    <mergeCell ref="H23:I23"/>
    <mergeCell ref="AJ38:AJ40"/>
  </mergeCells>
  <phoneticPr fontId="15" type="noConversion"/>
  <printOptions horizontalCentered="1"/>
  <pageMargins left="0.51181102362204722" right="0.11811023622047245" top="0.55118110236220474" bottom="0.55118110236220474"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sheetPr>
    <tabColor rgb="FFFF0000"/>
  </sheetPr>
  <dimension ref="B1:AT79"/>
  <sheetViews>
    <sheetView showGridLines="0" zoomScaleNormal="100" workbookViewId="0">
      <selection activeCell="Y9" sqref="Y9"/>
    </sheetView>
  </sheetViews>
  <sheetFormatPr defaultColWidth="2.7109375" defaultRowHeight="11.25"/>
  <cols>
    <col min="1" max="16384" width="2.7109375" style="9"/>
  </cols>
  <sheetData>
    <row r="1" spans="2:46" ht="10.9" customHeight="1" thickBot="1"/>
    <row r="2" spans="2:46" ht="31.15" customHeight="1">
      <c r="B2" s="95" t="s">
        <v>72</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7"/>
    </row>
    <row r="3" spans="2:46" ht="10.9" customHeight="1">
      <c r="B3" s="10"/>
      <c r="C3" s="2"/>
      <c r="D3" s="2"/>
      <c r="E3" s="2"/>
      <c r="F3" s="2"/>
      <c r="G3" s="2"/>
      <c r="H3" s="2"/>
      <c r="I3" s="2"/>
      <c r="J3" s="2"/>
      <c r="K3" s="2"/>
      <c r="L3" s="2"/>
      <c r="M3" s="2"/>
      <c r="N3" s="2"/>
      <c r="O3" s="2"/>
      <c r="P3" s="2"/>
      <c r="Q3" s="2"/>
      <c r="R3" s="2"/>
      <c r="S3" s="2"/>
      <c r="T3" s="2"/>
      <c r="U3" s="2"/>
      <c r="V3" s="2"/>
      <c r="W3" s="2"/>
      <c r="X3" s="2"/>
      <c r="Y3" s="2"/>
      <c r="Z3" s="2"/>
      <c r="AA3" s="2"/>
      <c r="AB3" s="2"/>
      <c r="AC3" s="2"/>
      <c r="AD3" s="2"/>
      <c r="AE3" s="8" t="s">
        <v>45</v>
      </c>
      <c r="AF3" s="2"/>
      <c r="AG3" s="2"/>
      <c r="AH3" s="2"/>
      <c r="AI3" s="2"/>
      <c r="AJ3" s="2"/>
      <c r="AK3" s="2"/>
      <c r="AL3" s="2"/>
      <c r="AM3" s="2"/>
      <c r="AN3" s="2"/>
      <c r="AO3" s="2"/>
      <c r="AP3" s="2"/>
      <c r="AQ3" s="2"/>
      <c r="AR3" s="2"/>
      <c r="AS3" s="2"/>
      <c r="AT3" s="11"/>
    </row>
    <row r="4" spans="2:46" ht="10.9" customHeight="1" thickBot="1">
      <c r="B4" s="10"/>
      <c r="C4" s="2"/>
      <c r="D4" s="2"/>
      <c r="E4" s="2"/>
      <c r="F4" s="2"/>
      <c r="G4" s="2"/>
      <c r="H4" s="2"/>
      <c r="I4" s="2"/>
      <c r="J4" s="2"/>
      <c r="K4" s="2"/>
      <c r="L4" s="2"/>
      <c r="M4" s="2"/>
      <c r="N4" s="2"/>
      <c r="O4" s="2"/>
      <c r="P4" s="2"/>
      <c r="Q4" s="2"/>
      <c r="R4" s="2"/>
      <c r="S4" s="2"/>
      <c r="T4" s="12"/>
      <c r="U4" s="2"/>
      <c r="V4" s="13"/>
      <c r="W4" s="2"/>
      <c r="X4" s="2"/>
      <c r="Y4" s="2"/>
      <c r="Z4" s="2"/>
      <c r="AA4" s="2"/>
      <c r="AB4" s="2"/>
      <c r="AC4" s="2"/>
      <c r="AD4" s="2"/>
      <c r="AE4" s="2"/>
      <c r="AF4" s="2"/>
      <c r="AG4" s="2"/>
      <c r="AH4" s="2"/>
      <c r="AI4" s="2"/>
      <c r="AJ4" s="2"/>
      <c r="AK4" s="2"/>
      <c r="AL4" s="2"/>
      <c r="AM4" s="2"/>
      <c r="AN4" s="2"/>
      <c r="AO4" s="2"/>
      <c r="AP4" s="2"/>
      <c r="AQ4" s="2"/>
      <c r="AR4" s="2"/>
      <c r="AS4" s="2"/>
      <c r="AT4" s="11"/>
    </row>
    <row r="5" spans="2:46" ht="10.9" customHeight="1">
      <c r="B5" s="10"/>
      <c r="C5" s="2"/>
      <c r="D5" s="2"/>
      <c r="E5" s="2"/>
      <c r="F5" s="2"/>
      <c r="G5" s="2"/>
      <c r="H5" s="2"/>
      <c r="I5" s="2"/>
      <c r="J5" s="2"/>
      <c r="K5" s="2"/>
      <c r="L5" s="2"/>
      <c r="M5" s="2"/>
      <c r="N5" s="2"/>
      <c r="O5" s="2"/>
      <c r="P5" s="2"/>
      <c r="Q5" s="2"/>
      <c r="R5" s="2"/>
      <c r="S5" s="2"/>
      <c r="T5" s="14"/>
      <c r="U5" s="15"/>
      <c r="V5" s="16"/>
      <c r="W5" s="2"/>
      <c r="X5" s="2"/>
      <c r="Y5" s="2" t="s">
        <v>46</v>
      </c>
      <c r="Z5" s="80">
        <v>0.03</v>
      </c>
      <c r="AA5" s="80"/>
      <c r="AB5" s="2" t="s">
        <v>6</v>
      </c>
      <c r="AC5" s="2"/>
      <c r="AD5" s="2"/>
      <c r="AE5" s="2"/>
      <c r="AF5" s="2"/>
      <c r="AG5" s="2"/>
      <c r="AH5" s="2"/>
      <c r="AI5" s="2"/>
      <c r="AJ5" s="2"/>
      <c r="AK5" s="2"/>
      <c r="AL5" s="2"/>
      <c r="AM5" s="2"/>
      <c r="AN5" s="2"/>
      <c r="AO5" s="2"/>
      <c r="AP5" s="2"/>
      <c r="AQ5" s="2"/>
      <c r="AR5" s="2"/>
      <c r="AS5" s="2"/>
      <c r="AT5" s="11"/>
    </row>
    <row r="6" spans="2:46" ht="10.9" customHeight="1">
      <c r="B6" s="10"/>
      <c r="C6" s="2"/>
      <c r="D6" s="2"/>
      <c r="E6" s="2"/>
      <c r="F6" s="2"/>
      <c r="G6" s="2"/>
      <c r="H6" s="2"/>
      <c r="I6" s="2"/>
      <c r="J6" s="2"/>
      <c r="K6" s="2"/>
      <c r="L6" s="2"/>
      <c r="M6" s="2"/>
      <c r="N6" s="2"/>
      <c r="O6" s="2"/>
      <c r="P6" s="2"/>
      <c r="Q6" s="80">
        <v>0.25</v>
      </c>
      <c r="R6" s="80"/>
      <c r="S6" s="2" t="s">
        <v>6</v>
      </c>
      <c r="T6" s="17"/>
      <c r="U6" s="18"/>
      <c r="V6" s="19"/>
      <c r="W6" s="2"/>
      <c r="X6" s="2"/>
      <c r="Y6" s="2" t="s">
        <v>36</v>
      </c>
      <c r="Z6" s="81">
        <f>+Q6-Z5</f>
        <v>0.22</v>
      </c>
      <c r="AA6" s="81"/>
      <c r="AB6" s="2" t="s">
        <v>6</v>
      </c>
      <c r="AC6" s="2"/>
      <c r="AD6" s="93" t="s">
        <v>84</v>
      </c>
      <c r="AE6" s="93"/>
      <c r="AF6" s="93"/>
      <c r="AG6" s="93"/>
      <c r="AH6" s="93"/>
      <c r="AI6" s="93"/>
      <c r="AJ6" s="93"/>
      <c r="AK6" s="93"/>
      <c r="AL6" s="93"/>
      <c r="AM6" s="93"/>
      <c r="AN6" s="93"/>
      <c r="AO6" s="93"/>
      <c r="AP6" s="93"/>
      <c r="AQ6" s="93"/>
      <c r="AR6" s="93"/>
      <c r="AS6" s="93"/>
      <c r="AT6" s="11"/>
    </row>
    <row r="7" spans="2:46" ht="10.9" customHeight="1" thickBot="1">
      <c r="B7" s="10"/>
      <c r="C7" s="2"/>
      <c r="D7" s="2"/>
      <c r="E7" s="2"/>
      <c r="F7" s="2"/>
      <c r="G7" s="2"/>
      <c r="H7" s="2"/>
      <c r="I7" s="2"/>
      <c r="J7" s="2"/>
      <c r="K7" s="2"/>
      <c r="L7" s="2"/>
      <c r="M7" s="2"/>
      <c r="N7" s="2"/>
      <c r="O7" s="2"/>
      <c r="P7" s="2"/>
      <c r="Q7" s="2"/>
      <c r="R7" s="2"/>
      <c r="S7" s="2"/>
      <c r="T7" s="21"/>
      <c r="U7" s="22"/>
      <c r="V7" s="23"/>
      <c r="W7" s="2"/>
      <c r="X7" s="2"/>
      <c r="Y7" s="2"/>
      <c r="Z7" s="2"/>
      <c r="AA7" s="2"/>
      <c r="AB7" s="2"/>
      <c r="AC7" s="2"/>
      <c r="AD7" s="93"/>
      <c r="AE7" s="93"/>
      <c r="AF7" s="93"/>
      <c r="AG7" s="93"/>
      <c r="AH7" s="93"/>
      <c r="AI7" s="93"/>
      <c r="AJ7" s="93"/>
      <c r="AK7" s="93"/>
      <c r="AL7" s="93"/>
      <c r="AM7" s="93"/>
      <c r="AN7" s="93"/>
      <c r="AO7" s="93"/>
      <c r="AP7" s="93"/>
      <c r="AQ7" s="93"/>
      <c r="AR7" s="93"/>
      <c r="AS7" s="93"/>
      <c r="AT7" s="11"/>
    </row>
    <row r="8" spans="2:46" ht="10.9" customHeight="1">
      <c r="B8" s="10"/>
      <c r="C8" s="2"/>
      <c r="D8" s="2"/>
      <c r="E8" s="2"/>
      <c r="F8" s="2"/>
      <c r="G8" s="2"/>
      <c r="H8" s="2"/>
      <c r="I8" s="2"/>
      <c r="J8" s="2"/>
      <c r="K8" s="2"/>
      <c r="L8" s="2"/>
      <c r="M8" s="2"/>
      <c r="N8" s="2"/>
      <c r="O8" s="2"/>
      <c r="P8" s="2"/>
      <c r="Q8" s="2"/>
      <c r="R8" s="2"/>
      <c r="S8" s="2"/>
      <c r="T8" s="12"/>
      <c r="U8" s="2"/>
      <c r="V8" s="13"/>
      <c r="W8" s="2"/>
      <c r="X8" s="2"/>
      <c r="Y8" s="2"/>
      <c r="Z8" s="2"/>
      <c r="AA8" s="2"/>
      <c r="AB8" s="2"/>
      <c r="AC8" s="2"/>
      <c r="AD8" s="93"/>
      <c r="AE8" s="93"/>
      <c r="AF8" s="93"/>
      <c r="AG8" s="93"/>
      <c r="AH8" s="93"/>
      <c r="AI8" s="93"/>
      <c r="AJ8" s="93"/>
      <c r="AK8" s="93"/>
      <c r="AL8" s="93"/>
      <c r="AM8" s="93"/>
      <c r="AN8" s="93"/>
      <c r="AO8" s="93"/>
      <c r="AP8" s="93"/>
      <c r="AQ8" s="93"/>
      <c r="AR8" s="93"/>
      <c r="AS8" s="93"/>
      <c r="AT8" s="11"/>
    </row>
    <row r="9" spans="2:46" ht="10.9" customHeight="1">
      <c r="B9" s="10"/>
      <c r="C9" s="2"/>
      <c r="D9" s="2" t="s">
        <v>68</v>
      </c>
      <c r="E9" s="2"/>
      <c r="F9" s="2"/>
      <c r="G9" s="2"/>
      <c r="H9" s="2"/>
      <c r="I9" s="2"/>
      <c r="J9" s="2"/>
      <c r="K9" s="2"/>
      <c r="L9" s="2"/>
      <c r="M9" s="2"/>
      <c r="N9" s="2"/>
      <c r="O9" s="2"/>
      <c r="P9" s="2"/>
      <c r="Q9" s="2"/>
      <c r="R9" s="2"/>
      <c r="S9" s="2"/>
      <c r="T9" s="2"/>
      <c r="U9" s="2" t="s">
        <v>57</v>
      </c>
      <c r="V9" s="2"/>
      <c r="W9" s="2"/>
      <c r="X9" s="2"/>
      <c r="Y9" s="2"/>
      <c r="Z9" s="2"/>
      <c r="AA9" s="2"/>
      <c r="AB9" s="2"/>
      <c r="AC9" s="2"/>
      <c r="AD9" s="93"/>
      <c r="AE9" s="93"/>
      <c r="AF9" s="93"/>
      <c r="AG9" s="93"/>
      <c r="AH9" s="93"/>
      <c r="AI9" s="93"/>
      <c r="AJ9" s="93"/>
      <c r="AK9" s="93"/>
      <c r="AL9" s="93"/>
      <c r="AM9" s="93"/>
      <c r="AN9" s="93"/>
      <c r="AO9" s="93"/>
      <c r="AP9" s="93"/>
      <c r="AQ9" s="93"/>
      <c r="AR9" s="93"/>
      <c r="AS9" s="93"/>
      <c r="AT9" s="11"/>
    </row>
    <row r="10" spans="2:46">
      <c r="B10" s="10"/>
      <c r="C10" s="2"/>
      <c r="D10" s="2"/>
      <c r="E10" s="2"/>
      <c r="F10" s="2"/>
      <c r="G10" s="2"/>
      <c r="H10" s="2"/>
      <c r="I10" s="2"/>
      <c r="J10" s="2"/>
      <c r="K10" s="2"/>
      <c r="L10" s="2"/>
      <c r="M10" s="2" t="s">
        <v>56</v>
      </c>
      <c r="N10" s="2"/>
      <c r="O10" s="2"/>
      <c r="P10" s="2"/>
      <c r="Q10" s="2"/>
      <c r="R10" s="2"/>
      <c r="S10" s="2"/>
      <c r="T10" s="2"/>
      <c r="U10" s="2"/>
      <c r="V10" s="2"/>
      <c r="W10" s="2"/>
      <c r="X10" s="2"/>
      <c r="Y10" s="2"/>
      <c r="Z10" s="2"/>
      <c r="AA10" s="2"/>
      <c r="AB10" s="2"/>
      <c r="AC10" s="2"/>
      <c r="AD10" s="93"/>
      <c r="AE10" s="93"/>
      <c r="AF10" s="93"/>
      <c r="AG10" s="93"/>
      <c r="AH10" s="93"/>
      <c r="AI10" s="93"/>
      <c r="AJ10" s="93"/>
      <c r="AK10" s="93"/>
      <c r="AL10" s="93"/>
      <c r="AM10" s="93"/>
      <c r="AN10" s="93"/>
      <c r="AO10" s="93"/>
      <c r="AP10" s="93"/>
      <c r="AQ10" s="93"/>
      <c r="AR10" s="93"/>
      <c r="AS10" s="93"/>
      <c r="AT10" s="11"/>
    </row>
    <row r="11" spans="2:46" ht="12" thickBot="1">
      <c r="B11" s="10"/>
      <c r="C11" s="2"/>
      <c r="D11" s="2"/>
      <c r="E11" s="2"/>
      <c r="F11" s="2"/>
      <c r="G11" s="2"/>
      <c r="H11" s="2"/>
      <c r="I11" s="2"/>
      <c r="J11" s="2"/>
      <c r="K11" s="2"/>
      <c r="L11" s="2"/>
      <c r="M11" s="2"/>
      <c r="N11" s="2"/>
      <c r="O11" s="2"/>
      <c r="P11" s="2"/>
      <c r="Q11" s="30"/>
      <c r="R11" s="2"/>
      <c r="S11" s="2"/>
      <c r="T11" s="2"/>
      <c r="U11" s="2"/>
      <c r="V11" s="2"/>
      <c r="W11" s="2"/>
      <c r="X11" s="2"/>
      <c r="Y11" s="2"/>
      <c r="Z11" s="2"/>
      <c r="AA11" s="2"/>
      <c r="AB11" s="2"/>
      <c r="AC11" s="2"/>
      <c r="AD11" s="93"/>
      <c r="AE11" s="93"/>
      <c r="AF11" s="93"/>
      <c r="AG11" s="93"/>
      <c r="AH11" s="93"/>
      <c r="AI11" s="93"/>
      <c r="AJ11" s="93"/>
      <c r="AK11" s="93"/>
      <c r="AL11" s="93"/>
      <c r="AM11" s="93"/>
      <c r="AN11" s="93"/>
      <c r="AO11" s="93"/>
      <c r="AP11" s="93"/>
      <c r="AQ11" s="93"/>
      <c r="AR11" s="93"/>
      <c r="AS11" s="93"/>
      <c r="AT11" s="11"/>
    </row>
    <row r="12" spans="2:46">
      <c r="B12" s="10"/>
      <c r="C12" s="2"/>
      <c r="D12" s="40"/>
      <c r="E12" s="15"/>
      <c r="F12" s="15"/>
      <c r="G12" s="15"/>
      <c r="H12" s="15"/>
      <c r="I12" s="15"/>
      <c r="J12" s="15"/>
      <c r="K12" s="15"/>
      <c r="L12" s="15"/>
      <c r="M12" s="15"/>
      <c r="N12" s="15"/>
      <c r="O12" s="15"/>
      <c r="P12" s="15"/>
      <c r="Q12" s="30"/>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11"/>
    </row>
    <row r="13" spans="2:46">
      <c r="B13" s="10"/>
      <c r="C13" s="2"/>
      <c r="D13" s="28"/>
      <c r="E13" s="18"/>
      <c r="F13" s="18"/>
      <c r="G13" s="18"/>
      <c r="H13" s="18"/>
      <c r="I13" s="18"/>
      <c r="J13" s="18"/>
      <c r="K13" s="18"/>
      <c r="L13" s="18"/>
      <c r="M13" s="18"/>
      <c r="N13" s="18"/>
      <c r="O13" s="18"/>
      <c r="P13" s="18"/>
      <c r="Q13" s="30"/>
      <c r="R13" s="2"/>
      <c r="S13" s="2"/>
      <c r="T13" s="2"/>
      <c r="U13" s="2"/>
      <c r="V13" s="2"/>
      <c r="W13" s="2"/>
      <c r="X13" s="2"/>
      <c r="Y13" s="2"/>
      <c r="Z13" s="4"/>
      <c r="AA13" s="2"/>
      <c r="AB13" s="2"/>
      <c r="AC13" s="20"/>
      <c r="AD13" s="2"/>
      <c r="AE13" s="2"/>
      <c r="AF13" s="2"/>
      <c r="AG13" s="2"/>
      <c r="AH13" s="2"/>
      <c r="AI13" s="2"/>
      <c r="AJ13" s="2"/>
      <c r="AK13" s="2"/>
      <c r="AL13" s="2"/>
      <c r="AM13" s="2"/>
      <c r="AN13" s="2"/>
      <c r="AO13" s="2"/>
      <c r="AP13" s="2"/>
      <c r="AQ13" s="2"/>
      <c r="AR13" s="2"/>
      <c r="AS13" s="2"/>
      <c r="AT13" s="11"/>
    </row>
    <row r="14" spans="2:46">
      <c r="B14" s="10"/>
      <c r="C14" s="2"/>
      <c r="D14" s="28"/>
      <c r="E14" s="18"/>
      <c r="F14" s="18"/>
      <c r="G14" s="18"/>
      <c r="H14" s="18"/>
      <c r="I14" s="18"/>
      <c r="J14" s="18"/>
      <c r="K14" s="18"/>
      <c r="L14" s="18"/>
      <c r="M14" s="18"/>
      <c r="N14" s="18"/>
      <c r="O14" s="18"/>
      <c r="P14" s="18"/>
      <c r="Q14" s="30"/>
      <c r="R14" s="2" t="s">
        <v>57</v>
      </c>
      <c r="S14" s="2"/>
      <c r="T14" s="2"/>
      <c r="U14" s="2"/>
      <c r="V14" s="2"/>
      <c r="W14" s="2"/>
      <c r="X14" s="2"/>
      <c r="Y14" s="2"/>
      <c r="Z14" s="4" t="s">
        <v>56</v>
      </c>
      <c r="AA14" s="2"/>
      <c r="AB14" s="2"/>
      <c r="AC14" s="2"/>
      <c r="AD14" s="2"/>
      <c r="AE14" s="2"/>
      <c r="AF14" s="2"/>
      <c r="AG14" s="2"/>
      <c r="AH14" s="2" t="s">
        <v>47</v>
      </c>
      <c r="AI14" s="2"/>
      <c r="AJ14" s="2"/>
      <c r="AK14" s="2"/>
      <c r="AL14" s="2"/>
      <c r="AM14" s="2"/>
      <c r="AN14" s="2"/>
      <c r="AO14" s="2"/>
      <c r="AP14" s="2"/>
      <c r="AQ14" s="2"/>
      <c r="AR14" s="2"/>
      <c r="AS14" s="2"/>
      <c r="AT14" s="11"/>
    </row>
    <row r="15" spans="2:46" ht="12" thickBot="1">
      <c r="B15" s="10"/>
      <c r="C15" s="2"/>
      <c r="D15" s="28"/>
      <c r="E15" s="18"/>
      <c r="F15" s="18"/>
      <c r="G15" s="18"/>
      <c r="H15" s="18"/>
      <c r="I15" s="18"/>
      <c r="J15" s="18"/>
      <c r="K15" s="18"/>
      <c r="L15" s="18"/>
      <c r="M15" s="18"/>
      <c r="N15" s="18"/>
      <c r="O15" s="18"/>
      <c r="P15" s="18"/>
      <c r="Q15" s="30"/>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11"/>
    </row>
    <row r="16" spans="2:46">
      <c r="B16" s="10"/>
      <c r="C16" s="2"/>
      <c r="D16" s="28"/>
      <c r="E16" s="18"/>
      <c r="F16" s="18"/>
      <c r="G16" s="18"/>
      <c r="H16" s="18"/>
      <c r="I16" s="18"/>
      <c r="J16" s="18"/>
      <c r="K16" s="18"/>
      <c r="L16" s="18"/>
      <c r="M16" s="18"/>
      <c r="N16" s="18"/>
      <c r="O16" s="18"/>
      <c r="P16" s="18"/>
      <c r="Q16" s="30"/>
      <c r="R16" s="2"/>
      <c r="S16" s="2"/>
      <c r="T16" s="2"/>
      <c r="U16" s="2"/>
      <c r="V16" s="2"/>
      <c r="W16" s="2"/>
      <c r="X16" s="2"/>
      <c r="Y16" s="2"/>
      <c r="Z16" s="2"/>
      <c r="AA16" s="46"/>
      <c r="AB16" s="26"/>
      <c r="AC16" s="26"/>
      <c r="AD16" s="26"/>
      <c r="AE16" s="26"/>
      <c r="AF16" s="26"/>
      <c r="AG16" s="26"/>
      <c r="AH16" s="47"/>
      <c r="AI16" s="98">
        <f>+Z6/2</f>
        <v>0.11</v>
      </c>
      <c r="AJ16" s="81"/>
      <c r="AK16" s="2"/>
      <c r="AL16" s="2"/>
      <c r="AM16" s="2"/>
      <c r="AN16" s="2"/>
      <c r="AO16" s="2"/>
      <c r="AP16" s="2"/>
      <c r="AQ16" s="2"/>
      <c r="AR16" s="2"/>
      <c r="AS16" s="2"/>
      <c r="AT16" s="11"/>
    </row>
    <row r="17" spans="2:46" ht="12" thickBot="1">
      <c r="B17" s="10"/>
      <c r="C17" s="2"/>
      <c r="D17" s="28"/>
      <c r="E17" s="18"/>
      <c r="F17" s="18"/>
      <c r="G17" s="18"/>
      <c r="H17" s="18"/>
      <c r="I17" s="18"/>
      <c r="J17" s="18"/>
      <c r="K17" s="18"/>
      <c r="L17" s="18"/>
      <c r="M17" s="18"/>
      <c r="N17" s="18"/>
      <c r="O17" s="18"/>
      <c r="P17" s="18"/>
      <c r="Q17" s="30"/>
      <c r="R17" s="2" t="s">
        <v>47</v>
      </c>
      <c r="S17" s="2"/>
      <c r="T17" s="2"/>
      <c r="U17" s="2"/>
      <c r="V17" s="2"/>
      <c r="W17" s="2"/>
      <c r="X17" s="2"/>
      <c r="Y17" s="2"/>
      <c r="Z17" s="2"/>
      <c r="AA17" s="36"/>
      <c r="AB17" s="18"/>
      <c r="AC17" s="18"/>
      <c r="AD17" s="18"/>
      <c r="AE17" s="18"/>
      <c r="AF17" s="18"/>
      <c r="AG17" s="18"/>
      <c r="AH17" s="37"/>
      <c r="AI17" s="2"/>
      <c r="AJ17" s="2"/>
      <c r="AK17" s="2"/>
      <c r="AL17" s="2"/>
      <c r="AM17" s="2"/>
      <c r="AN17" s="2"/>
      <c r="AO17" s="2"/>
      <c r="AP17" s="2"/>
      <c r="AQ17" s="2"/>
      <c r="AR17" s="2"/>
      <c r="AS17" s="2"/>
      <c r="AT17" s="11"/>
    </row>
    <row r="18" spans="2:46">
      <c r="B18" s="10"/>
      <c r="C18" s="2"/>
      <c r="D18" s="28"/>
      <c r="E18" s="18"/>
      <c r="F18" s="18"/>
      <c r="G18" s="18"/>
      <c r="H18" s="18"/>
      <c r="I18" s="18"/>
      <c r="J18" s="18"/>
      <c r="K18" s="18"/>
      <c r="L18" s="18"/>
      <c r="M18" s="18"/>
      <c r="N18" s="18"/>
      <c r="O18" s="18"/>
      <c r="P18" s="18"/>
      <c r="Q18" s="30"/>
      <c r="R18" s="2"/>
      <c r="S18" s="2"/>
      <c r="T18" s="2"/>
      <c r="U18" s="2"/>
      <c r="V18" s="2"/>
      <c r="W18" s="2"/>
      <c r="X18" s="2"/>
      <c r="Y18" s="2"/>
      <c r="Z18" s="2"/>
      <c r="AA18" s="36"/>
      <c r="AB18" s="18"/>
      <c r="AC18" s="62"/>
      <c r="AD18" s="63"/>
      <c r="AE18" s="63"/>
      <c r="AF18" s="64"/>
      <c r="AG18" s="18"/>
      <c r="AH18" s="37"/>
      <c r="AI18" s="2"/>
      <c r="AJ18" s="48" t="s">
        <v>6</v>
      </c>
      <c r="AK18" s="2"/>
      <c r="AL18" s="48" t="s">
        <v>6</v>
      </c>
      <c r="AM18" s="2"/>
      <c r="AN18" s="2"/>
      <c r="AO18" s="2"/>
      <c r="AP18" s="2"/>
      <c r="AQ18" s="2"/>
      <c r="AR18" s="2"/>
      <c r="AS18" s="2"/>
      <c r="AT18" s="11"/>
    </row>
    <row r="19" spans="2:46">
      <c r="B19" s="10"/>
      <c r="C19" s="2"/>
      <c r="D19" s="28"/>
      <c r="E19" s="18"/>
      <c r="F19" s="18"/>
      <c r="G19" s="18"/>
      <c r="H19" s="18"/>
      <c r="I19" s="18"/>
      <c r="J19" s="18"/>
      <c r="K19" s="18"/>
      <c r="L19" s="18"/>
      <c r="M19" s="18"/>
      <c r="N19" s="18"/>
      <c r="O19" s="18"/>
      <c r="P19" s="18"/>
      <c r="Q19" s="30"/>
      <c r="R19" s="2"/>
      <c r="S19" s="2"/>
      <c r="T19" s="2"/>
      <c r="U19" s="2"/>
      <c r="V19" s="2"/>
      <c r="W19" s="2"/>
      <c r="X19" s="2"/>
      <c r="Y19" s="2"/>
      <c r="Z19" s="2"/>
      <c r="AA19" s="36"/>
      <c r="AB19" s="18"/>
      <c r="AC19" s="65"/>
      <c r="AD19" s="66"/>
      <c r="AE19" s="66"/>
      <c r="AF19" s="67"/>
      <c r="AG19" s="18"/>
      <c r="AH19" s="37"/>
      <c r="AI19" s="2"/>
      <c r="AJ19" s="83">
        <v>0.55000000000000004</v>
      </c>
      <c r="AK19" s="2"/>
      <c r="AL19" s="82">
        <f>+AJ19+Z6</f>
        <v>0.77</v>
      </c>
      <c r="AM19" s="2"/>
      <c r="AN19" s="2"/>
      <c r="AO19" s="2"/>
      <c r="AP19" s="2"/>
      <c r="AQ19" s="2"/>
      <c r="AR19" s="2"/>
      <c r="AS19" s="2"/>
      <c r="AT19" s="11"/>
    </row>
    <row r="20" spans="2:46">
      <c r="B20" s="10"/>
      <c r="C20" s="2"/>
      <c r="D20" s="28"/>
      <c r="E20" s="18"/>
      <c r="F20" s="18"/>
      <c r="G20" s="18"/>
      <c r="H20" s="18"/>
      <c r="I20" s="18"/>
      <c r="J20" s="18"/>
      <c r="K20" s="18"/>
      <c r="L20" s="18"/>
      <c r="M20" s="18"/>
      <c r="N20" s="18"/>
      <c r="O20" s="18"/>
      <c r="P20" s="18"/>
      <c r="Q20" s="30"/>
      <c r="R20" s="2"/>
      <c r="S20" s="2"/>
      <c r="T20" s="2"/>
      <c r="U20" s="2"/>
      <c r="V20" s="2"/>
      <c r="W20" s="2"/>
      <c r="X20" s="2"/>
      <c r="Y20" s="2"/>
      <c r="Z20" s="2"/>
      <c r="AA20" s="36"/>
      <c r="AB20" s="18"/>
      <c r="AC20" s="65"/>
      <c r="AD20" s="66"/>
      <c r="AE20" s="66"/>
      <c r="AF20" s="67"/>
      <c r="AG20" s="18"/>
      <c r="AH20" s="37"/>
      <c r="AI20" s="2"/>
      <c r="AJ20" s="83"/>
      <c r="AK20" s="2"/>
      <c r="AL20" s="82"/>
      <c r="AM20" s="2"/>
      <c r="AN20" s="2"/>
      <c r="AO20" s="2"/>
      <c r="AP20" s="2"/>
      <c r="AQ20" s="2"/>
      <c r="AR20" s="2"/>
      <c r="AS20" s="2"/>
      <c r="AT20" s="11"/>
    </row>
    <row r="21" spans="2:46">
      <c r="B21" s="10"/>
      <c r="C21" s="2"/>
      <c r="D21" s="28"/>
      <c r="E21" s="18"/>
      <c r="F21" s="18"/>
      <c r="G21" s="18"/>
      <c r="H21" s="18"/>
      <c r="I21" s="18"/>
      <c r="J21" s="18"/>
      <c r="K21" s="18"/>
      <c r="L21" s="18"/>
      <c r="M21" s="18"/>
      <c r="N21" s="18"/>
      <c r="O21" s="18"/>
      <c r="P21" s="18"/>
      <c r="Q21" s="30"/>
      <c r="R21" s="2"/>
      <c r="S21" s="2"/>
      <c r="T21" s="2"/>
      <c r="U21" s="2"/>
      <c r="V21" s="2"/>
      <c r="W21" s="2"/>
      <c r="X21" s="2"/>
      <c r="Y21" s="2"/>
      <c r="Z21" s="2"/>
      <c r="AA21" s="36"/>
      <c r="AB21" s="18"/>
      <c r="AC21" s="65"/>
      <c r="AD21" s="66"/>
      <c r="AE21" s="66"/>
      <c r="AF21" s="67"/>
      <c r="AG21" s="18"/>
      <c r="AH21" s="37"/>
      <c r="AI21" s="2"/>
      <c r="AJ21" s="83"/>
      <c r="AK21" s="2"/>
      <c r="AL21" s="82"/>
      <c r="AM21" s="2"/>
      <c r="AN21" s="2"/>
      <c r="AO21" s="2"/>
      <c r="AP21" s="2"/>
      <c r="AQ21" s="2"/>
      <c r="AR21" s="2"/>
      <c r="AS21" s="2"/>
      <c r="AT21" s="11"/>
    </row>
    <row r="22" spans="2:46" ht="12" thickBot="1">
      <c r="B22" s="10"/>
      <c r="C22" s="2"/>
      <c r="D22" s="28"/>
      <c r="E22" s="18"/>
      <c r="F22" s="18"/>
      <c r="G22" s="18"/>
      <c r="H22" s="18"/>
      <c r="I22" s="18"/>
      <c r="J22" s="18"/>
      <c r="K22" s="18"/>
      <c r="L22" s="18"/>
      <c r="M22" s="18"/>
      <c r="N22" s="18"/>
      <c r="O22" s="18"/>
      <c r="P22" s="18"/>
      <c r="Q22" s="30"/>
      <c r="R22" s="2"/>
      <c r="S22" s="2"/>
      <c r="T22" s="2"/>
      <c r="U22" s="2"/>
      <c r="V22" s="2"/>
      <c r="W22" s="2"/>
      <c r="X22" s="2"/>
      <c r="Y22" s="2"/>
      <c r="Z22" s="2"/>
      <c r="AA22" s="36"/>
      <c r="AB22" s="18"/>
      <c r="AC22" s="68"/>
      <c r="AD22" s="69"/>
      <c r="AE22" s="69"/>
      <c r="AF22" s="70"/>
      <c r="AG22" s="18"/>
      <c r="AH22" s="37"/>
      <c r="AI22" s="2"/>
      <c r="AJ22" s="84" t="s">
        <v>8</v>
      </c>
      <c r="AK22" s="2"/>
      <c r="AL22" s="82" t="s">
        <v>10</v>
      </c>
      <c r="AM22" s="2"/>
      <c r="AN22" s="2"/>
      <c r="AO22" s="2"/>
      <c r="AP22" s="2"/>
      <c r="AQ22" s="2"/>
      <c r="AR22" s="2"/>
      <c r="AS22" s="2"/>
      <c r="AT22" s="11"/>
    </row>
    <row r="23" spans="2:46">
      <c r="B23" s="10"/>
      <c r="C23" s="2"/>
      <c r="D23" s="28"/>
      <c r="E23" s="18"/>
      <c r="F23" s="18"/>
      <c r="G23" s="18"/>
      <c r="H23" s="18"/>
      <c r="I23" s="18"/>
      <c r="J23" s="18"/>
      <c r="K23" s="18"/>
      <c r="L23" s="18"/>
      <c r="M23" s="18"/>
      <c r="N23" s="18"/>
      <c r="O23" s="18"/>
      <c r="P23" s="18"/>
      <c r="Q23" s="30"/>
      <c r="R23" s="2"/>
      <c r="S23" s="2"/>
      <c r="T23" s="2"/>
      <c r="U23" s="2"/>
      <c r="V23" s="2"/>
      <c r="W23" s="2"/>
      <c r="X23" s="2"/>
      <c r="Y23" s="2"/>
      <c r="Z23" s="2"/>
      <c r="AA23" s="36"/>
      <c r="AB23" s="18"/>
      <c r="AC23" s="18"/>
      <c r="AD23" s="18"/>
      <c r="AE23" s="18"/>
      <c r="AF23" s="18"/>
      <c r="AG23" s="18"/>
      <c r="AH23" s="37"/>
      <c r="AI23" s="2"/>
      <c r="AJ23" s="84"/>
      <c r="AK23" s="2"/>
      <c r="AL23" s="82"/>
      <c r="AM23" s="2"/>
      <c r="AN23" s="2"/>
      <c r="AO23" s="2"/>
      <c r="AP23" s="2"/>
      <c r="AQ23" s="2"/>
      <c r="AR23" s="2"/>
      <c r="AS23" s="2"/>
      <c r="AT23" s="11"/>
    </row>
    <row r="24" spans="2:46" ht="12" thickBot="1">
      <c r="B24" s="10"/>
      <c r="C24" s="2"/>
      <c r="D24" s="28"/>
      <c r="E24" s="18"/>
      <c r="F24" s="94">
        <f>(I28-I26)/2</f>
        <v>0.10999999999999999</v>
      </c>
      <c r="G24" s="18"/>
      <c r="H24" s="18"/>
      <c r="I24" s="18"/>
      <c r="J24" s="18"/>
      <c r="K24" s="18"/>
      <c r="L24" s="18"/>
      <c r="M24" s="94">
        <f>+F24</f>
        <v>0.10999999999999999</v>
      </c>
      <c r="N24" s="18"/>
      <c r="O24" s="18"/>
      <c r="P24" s="18"/>
      <c r="Q24" s="30"/>
      <c r="R24" s="2"/>
      <c r="S24" s="2"/>
      <c r="T24" s="2"/>
      <c r="U24" s="2"/>
      <c r="V24" s="2"/>
      <c r="W24" s="2"/>
      <c r="X24" s="2"/>
      <c r="Y24" s="2"/>
      <c r="Z24" s="2"/>
      <c r="AA24" s="54"/>
      <c r="AB24" s="44"/>
      <c r="AC24" s="44"/>
      <c r="AD24" s="44"/>
      <c r="AE24" s="44"/>
      <c r="AF24" s="44"/>
      <c r="AG24" s="44"/>
      <c r="AH24" s="55"/>
      <c r="AI24" s="98">
        <f>+Z6/2</f>
        <v>0.11</v>
      </c>
      <c r="AJ24" s="81"/>
      <c r="AK24" s="2"/>
      <c r="AL24" s="82"/>
      <c r="AM24" s="2"/>
      <c r="AN24" s="2"/>
      <c r="AO24" s="2"/>
      <c r="AP24" s="2"/>
      <c r="AQ24" s="2"/>
      <c r="AR24" s="2"/>
      <c r="AS24" s="2"/>
      <c r="AT24" s="11"/>
    </row>
    <row r="25" spans="2:46">
      <c r="B25" s="10"/>
      <c r="C25" s="2"/>
      <c r="D25" s="28"/>
      <c r="E25" s="18"/>
      <c r="F25" s="94"/>
      <c r="G25" s="18"/>
      <c r="H25" s="18"/>
      <c r="I25" s="18"/>
      <c r="J25" s="18"/>
      <c r="K25" s="18"/>
      <c r="L25" s="18"/>
      <c r="M25" s="94"/>
      <c r="N25" s="18"/>
      <c r="O25" s="18"/>
      <c r="P25" s="18"/>
      <c r="Q25" s="30"/>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11"/>
    </row>
    <row r="26" spans="2:46">
      <c r="B26" s="10"/>
      <c r="C26" s="2"/>
      <c r="D26" s="28"/>
      <c r="E26" s="18"/>
      <c r="F26" s="94"/>
      <c r="G26" s="18"/>
      <c r="H26" s="18" t="s">
        <v>7</v>
      </c>
      <c r="I26" s="80">
        <v>0.6</v>
      </c>
      <c r="J26" s="80"/>
      <c r="K26" s="18" t="s">
        <v>6</v>
      </c>
      <c r="L26" s="18"/>
      <c r="M26" s="94"/>
      <c r="N26" s="18"/>
      <c r="O26" s="18"/>
      <c r="P26" s="18"/>
      <c r="Q26" s="30"/>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11"/>
    </row>
    <row r="27" spans="2:46">
      <c r="B27" s="10"/>
      <c r="C27" s="2"/>
      <c r="D27" s="28"/>
      <c r="E27" s="18"/>
      <c r="F27" s="18"/>
      <c r="G27" s="18"/>
      <c r="H27" s="18"/>
      <c r="I27" s="18"/>
      <c r="J27" s="18"/>
      <c r="K27" s="18"/>
      <c r="L27" s="18"/>
      <c r="M27" s="18"/>
      <c r="N27" s="18"/>
      <c r="O27" s="18"/>
      <c r="P27" s="18"/>
      <c r="Q27" s="30"/>
      <c r="R27" s="2"/>
      <c r="S27" s="2"/>
      <c r="T27" s="2"/>
      <c r="U27" s="2"/>
      <c r="V27" s="2"/>
      <c r="W27" s="2"/>
      <c r="X27" s="2"/>
      <c r="Y27" s="2"/>
      <c r="Z27" s="2"/>
      <c r="AA27" s="81">
        <f>+Z6/2</f>
        <v>0.11</v>
      </c>
      <c r="AB27" s="81"/>
      <c r="AC27" s="2" t="s">
        <v>7</v>
      </c>
      <c r="AD27" s="80">
        <v>0.4</v>
      </c>
      <c r="AE27" s="80"/>
      <c r="AF27" s="2" t="s">
        <v>6</v>
      </c>
      <c r="AG27" s="81">
        <f>+Z6/2</f>
        <v>0.11</v>
      </c>
      <c r="AH27" s="81"/>
      <c r="AI27" s="2"/>
      <c r="AJ27" s="2"/>
      <c r="AK27" s="2"/>
      <c r="AL27" s="2"/>
      <c r="AM27" s="2"/>
      <c r="AN27" s="2"/>
      <c r="AO27" s="2"/>
      <c r="AP27" s="2"/>
      <c r="AQ27" s="2"/>
      <c r="AR27" s="2"/>
      <c r="AS27" s="2"/>
      <c r="AT27" s="11"/>
    </row>
    <row r="28" spans="2:46">
      <c r="B28" s="10"/>
      <c r="C28" s="2"/>
      <c r="D28" s="28"/>
      <c r="E28" s="18"/>
      <c r="F28" s="18"/>
      <c r="G28" s="18" t="s">
        <v>9</v>
      </c>
      <c r="H28" s="18"/>
      <c r="I28" s="89">
        <f>+I26+Z6</f>
        <v>0.82</v>
      </c>
      <c r="J28" s="89"/>
      <c r="K28" s="18" t="s">
        <v>6</v>
      </c>
      <c r="L28" s="18"/>
      <c r="M28" s="18"/>
      <c r="N28" s="18"/>
      <c r="O28" s="18"/>
      <c r="P28" s="18"/>
      <c r="Q28" s="30"/>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11"/>
    </row>
    <row r="29" spans="2:46" ht="12" thickBot="1">
      <c r="B29" s="10"/>
      <c r="C29" s="2"/>
      <c r="D29" s="28"/>
      <c r="E29" s="18"/>
      <c r="F29" s="18"/>
      <c r="G29" s="18"/>
      <c r="H29" s="18"/>
      <c r="I29" s="18"/>
      <c r="J29" s="18"/>
      <c r="K29" s="18"/>
      <c r="L29" s="18"/>
      <c r="M29" s="18"/>
      <c r="N29" s="18"/>
      <c r="O29" s="18"/>
      <c r="P29" s="18"/>
      <c r="Q29" s="30"/>
      <c r="R29" s="2"/>
      <c r="S29" s="2"/>
      <c r="T29" s="2"/>
      <c r="U29" s="2"/>
      <c r="V29" s="2"/>
      <c r="W29" s="2"/>
      <c r="X29" s="2"/>
      <c r="Y29" s="2"/>
      <c r="Z29" s="2"/>
      <c r="AA29" s="2"/>
      <c r="AB29" s="2" t="s">
        <v>9</v>
      </c>
      <c r="AC29" s="2"/>
      <c r="AD29" s="81">
        <f>+AD27+Z6</f>
        <v>0.62</v>
      </c>
      <c r="AE29" s="81"/>
      <c r="AF29" s="2" t="s">
        <v>6</v>
      </c>
      <c r="AG29" s="2"/>
      <c r="AH29" s="2"/>
      <c r="AI29" s="2"/>
      <c r="AJ29" s="2"/>
      <c r="AK29" s="2"/>
      <c r="AL29" s="2"/>
      <c r="AM29" s="2"/>
      <c r="AN29" s="2"/>
      <c r="AO29" s="2"/>
      <c r="AP29" s="2"/>
      <c r="AQ29" s="2"/>
      <c r="AR29" s="2"/>
      <c r="AS29" s="2"/>
      <c r="AT29" s="11"/>
    </row>
    <row r="30" spans="2:46">
      <c r="B30" s="10"/>
      <c r="C30" s="24"/>
      <c r="D30" s="24"/>
      <c r="E30" s="24"/>
      <c r="F30" s="24"/>
      <c r="G30" s="24"/>
      <c r="H30" s="24"/>
      <c r="I30" s="24"/>
      <c r="J30" s="24"/>
      <c r="K30" s="24"/>
      <c r="L30" s="24"/>
      <c r="M30" s="24"/>
      <c r="N30" s="24"/>
      <c r="O30" s="24"/>
      <c r="P30" s="24"/>
      <c r="Q30" s="7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11"/>
    </row>
    <row r="31" spans="2:46">
      <c r="B31" s="10"/>
      <c r="C31" s="2"/>
      <c r="D31" s="2" t="s">
        <v>71</v>
      </c>
      <c r="E31" s="2"/>
      <c r="F31" s="2"/>
      <c r="G31" s="2"/>
      <c r="H31" s="2"/>
      <c r="I31" s="2"/>
      <c r="J31" s="81">
        <f>+I28</f>
        <v>0.82</v>
      </c>
      <c r="K31" s="81"/>
      <c r="L31" s="2" t="s">
        <v>4</v>
      </c>
      <c r="M31" s="81">
        <f>PI()*J31</f>
        <v>2.57610597594363</v>
      </c>
      <c r="N31" s="81"/>
      <c r="O31" s="2" t="s">
        <v>6</v>
      </c>
      <c r="P31" s="2"/>
      <c r="Q31" s="2" t="s">
        <v>64</v>
      </c>
      <c r="R31" s="2"/>
      <c r="S31" s="2"/>
      <c r="T31" s="2"/>
      <c r="U31" s="2"/>
      <c r="V31" s="2"/>
      <c r="W31" s="2"/>
      <c r="X31" s="2"/>
      <c r="Y31" s="2"/>
      <c r="Z31" s="2"/>
      <c r="AA31" s="2" t="s">
        <v>15</v>
      </c>
      <c r="AB31" s="2"/>
      <c r="AC31" s="2">
        <v>2</v>
      </c>
      <c r="AD31" s="2" t="s">
        <v>16</v>
      </c>
      <c r="AE31" s="81">
        <f>+AD29</f>
        <v>0.62</v>
      </c>
      <c r="AF31" s="81"/>
      <c r="AG31" s="56" t="s">
        <v>5</v>
      </c>
      <c r="AH31" s="81">
        <f>+AL19</f>
        <v>0.77</v>
      </c>
      <c r="AI31" s="81"/>
      <c r="AJ31" s="2" t="s">
        <v>4</v>
      </c>
      <c r="AK31" s="81">
        <f>AC31*(AE31+AH31)</f>
        <v>2.7800000000000002</v>
      </c>
      <c r="AL31" s="81"/>
      <c r="AM31" s="2" t="s">
        <v>6</v>
      </c>
      <c r="AN31" s="2"/>
      <c r="AO31" s="2" t="s">
        <v>64</v>
      </c>
      <c r="AP31" s="2"/>
      <c r="AQ31" s="2"/>
      <c r="AR31" s="2"/>
      <c r="AS31" s="2"/>
      <c r="AT31" s="11"/>
    </row>
    <row r="32" spans="2:46">
      <c r="B32" s="10"/>
      <c r="C32" s="2"/>
      <c r="D32" s="2" t="s">
        <v>70</v>
      </c>
      <c r="E32" s="2"/>
      <c r="F32" s="2"/>
      <c r="G32" s="2"/>
      <c r="H32" s="2"/>
      <c r="I32" s="2"/>
      <c r="J32" s="2"/>
      <c r="K32" s="81">
        <f>+I28</f>
        <v>0.82</v>
      </c>
      <c r="L32" s="81"/>
      <c r="M32" s="2" t="s">
        <v>69</v>
      </c>
      <c r="N32" s="2">
        <v>4</v>
      </c>
      <c r="O32" s="56" t="s">
        <v>13</v>
      </c>
      <c r="P32" s="81">
        <f>PI()*K32^2/N32</f>
        <v>0.52810172506844411</v>
      </c>
      <c r="Q32" s="81"/>
      <c r="R32" s="2" t="s">
        <v>14</v>
      </c>
      <c r="S32" s="2"/>
      <c r="T32" s="2" t="s">
        <v>60</v>
      </c>
      <c r="U32" s="2"/>
      <c r="V32" s="2"/>
      <c r="W32" s="2"/>
      <c r="X32" s="2"/>
      <c r="Y32" s="2"/>
      <c r="Z32" s="2"/>
      <c r="AA32" s="2" t="s">
        <v>52</v>
      </c>
      <c r="AB32" s="2"/>
      <c r="AC32" s="81">
        <f>+AD29</f>
        <v>0.62</v>
      </c>
      <c r="AD32" s="81"/>
      <c r="AE32" s="56" t="s">
        <v>12</v>
      </c>
      <c r="AF32" s="81">
        <f>+AL19</f>
        <v>0.77</v>
      </c>
      <c r="AG32" s="81"/>
      <c r="AH32" s="56" t="s">
        <v>13</v>
      </c>
      <c r="AI32" s="81">
        <f>+AC32*AF32</f>
        <v>0.47739999999999999</v>
      </c>
      <c r="AJ32" s="81"/>
      <c r="AK32" s="2" t="s">
        <v>14</v>
      </c>
      <c r="AL32" s="2"/>
      <c r="AM32" s="2" t="s">
        <v>60</v>
      </c>
      <c r="AN32" s="2"/>
      <c r="AO32" s="2"/>
      <c r="AP32" s="2"/>
      <c r="AQ32" s="2"/>
      <c r="AR32" s="2"/>
      <c r="AS32" s="2"/>
      <c r="AT32" s="11"/>
    </row>
    <row r="33" spans="2:46">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11"/>
    </row>
    <row r="34" spans="2:46">
      <c r="B34" s="10"/>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11"/>
    </row>
    <row r="35" spans="2:46">
      <c r="B35" s="10"/>
      <c r="C35" s="2"/>
      <c r="D35" s="2" t="s">
        <v>68</v>
      </c>
      <c r="E35" s="2"/>
      <c r="F35" s="2"/>
      <c r="G35" s="2"/>
      <c r="H35" s="2"/>
      <c r="I35" s="2"/>
      <c r="J35" s="2"/>
      <c r="K35" s="2"/>
      <c r="L35" s="2"/>
      <c r="M35" s="2" t="s">
        <v>47</v>
      </c>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11"/>
    </row>
    <row r="36" spans="2:46">
      <c r="B36" s="10"/>
      <c r="C36" s="50"/>
      <c r="D36" s="50"/>
      <c r="E36" s="50"/>
      <c r="F36" s="50"/>
      <c r="G36" s="2" t="s">
        <v>56</v>
      </c>
      <c r="H36" s="50"/>
      <c r="I36" s="50"/>
      <c r="J36" s="50"/>
      <c r="K36" s="50"/>
      <c r="L36" s="50"/>
      <c r="M36" s="50"/>
      <c r="N36" s="50"/>
      <c r="O36" s="2"/>
      <c r="P36" s="2"/>
      <c r="Q36" s="2"/>
      <c r="R36" s="2"/>
      <c r="S36" s="2"/>
      <c r="T36" s="2"/>
      <c r="U36" s="2"/>
      <c r="V36" s="2"/>
      <c r="W36" s="2"/>
      <c r="X36" s="2"/>
      <c r="Y36" s="2"/>
      <c r="Z36" s="2"/>
      <c r="AA36" s="2"/>
      <c r="AB36" s="2"/>
      <c r="AC36" s="2"/>
      <c r="AD36" s="2"/>
      <c r="AE36" s="2" t="s">
        <v>57</v>
      </c>
      <c r="AF36" s="2"/>
      <c r="AG36" s="2"/>
      <c r="AH36" s="2"/>
      <c r="AI36" s="2" t="s">
        <v>47</v>
      </c>
      <c r="AJ36" s="2"/>
      <c r="AK36" s="2"/>
      <c r="AL36" s="2"/>
      <c r="AM36" s="2"/>
      <c r="AN36" s="2"/>
      <c r="AO36" s="2"/>
      <c r="AP36" s="2"/>
      <c r="AQ36" s="2"/>
      <c r="AR36" s="2"/>
      <c r="AS36" s="2"/>
      <c r="AT36" s="11"/>
    </row>
    <row r="37" spans="2:46" ht="12" thickBot="1">
      <c r="B37" s="10"/>
      <c r="C37" s="50"/>
      <c r="D37" s="50"/>
      <c r="E37" s="50"/>
      <c r="F37" s="50"/>
      <c r="G37" s="50"/>
      <c r="H37" s="50"/>
      <c r="I37" s="50"/>
      <c r="J37" s="50"/>
      <c r="K37" s="50"/>
      <c r="L37" s="50"/>
      <c r="M37" s="50"/>
      <c r="N37" s="50"/>
      <c r="O37" s="75"/>
      <c r="P37" s="2"/>
      <c r="Q37" s="2"/>
      <c r="R37" s="2"/>
      <c r="S37" s="2"/>
      <c r="T37" s="2"/>
      <c r="U37" s="2"/>
      <c r="V37" s="2"/>
      <c r="W37" s="2"/>
      <c r="X37" s="2"/>
      <c r="Y37" s="2"/>
      <c r="Z37" s="2"/>
      <c r="AA37" s="4" t="s">
        <v>56</v>
      </c>
      <c r="AB37" s="11"/>
      <c r="AC37" s="2"/>
      <c r="AD37" s="2"/>
      <c r="AE37" s="2"/>
      <c r="AF37" s="2"/>
      <c r="AG37" s="2"/>
      <c r="AH37" s="2"/>
      <c r="AI37" s="2"/>
      <c r="AJ37" s="2"/>
      <c r="AK37" s="2"/>
      <c r="AL37" s="2"/>
      <c r="AM37" s="2"/>
      <c r="AN37" s="2"/>
      <c r="AO37" s="2"/>
      <c r="AP37" s="2"/>
      <c r="AQ37" s="2"/>
      <c r="AR37" s="2"/>
      <c r="AS37" s="2"/>
      <c r="AT37" s="11"/>
    </row>
    <row r="38" spans="2:46" ht="10.15" customHeight="1">
      <c r="B38" s="10"/>
      <c r="C38" s="50"/>
      <c r="D38" s="18"/>
      <c r="E38" s="18"/>
      <c r="F38" s="18"/>
      <c r="G38" s="18"/>
      <c r="H38" s="18"/>
      <c r="I38" s="18"/>
      <c r="J38" s="18"/>
      <c r="K38" s="18"/>
      <c r="L38" s="18"/>
      <c r="M38" s="80">
        <v>0.06</v>
      </c>
      <c r="N38" s="101"/>
      <c r="O38" s="30" t="s">
        <v>6</v>
      </c>
      <c r="P38" s="57"/>
      <c r="Q38" s="2"/>
      <c r="R38" s="2"/>
      <c r="S38" s="2"/>
      <c r="T38" s="2"/>
      <c r="U38" s="2"/>
      <c r="V38" s="2"/>
      <c r="W38" s="2"/>
      <c r="X38" s="2"/>
      <c r="Y38" s="2"/>
      <c r="Z38" s="2"/>
      <c r="AA38" s="50"/>
      <c r="AB38" s="52"/>
      <c r="AC38" s="26"/>
      <c r="AD38" s="26"/>
      <c r="AE38" s="26"/>
      <c r="AF38" s="26"/>
      <c r="AG38" s="26"/>
      <c r="AH38" s="47"/>
      <c r="AI38" s="98">
        <f>+Z6/2</f>
        <v>0.11</v>
      </c>
      <c r="AJ38" s="81"/>
      <c r="AK38" s="2"/>
      <c r="AL38" s="2"/>
      <c r="AM38" s="2"/>
      <c r="AN38" s="2"/>
      <c r="AO38" s="2"/>
      <c r="AP38" s="2"/>
      <c r="AQ38" s="2"/>
      <c r="AR38" s="2"/>
      <c r="AS38" s="2"/>
      <c r="AT38" s="11"/>
    </row>
    <row r="39" spans="2:46" ht="12" thickBot="1">
      <c r="B39" s="10"/>
      <c r="C39" s="50"/>
      <c r="D39" s="18"/>
      <c r="E39" s="18"/>
      <c r="F39" s="18"/>
      <c r="G39" s="18"/>
      <c r="H39" s="18"/>
      <c r="I39" s="18"/>
      <c r="J39" s="18"/>
      <c r="K39" s="18"/>
      <c r="L39" s="18"/>
      <c r="M39" s="18"/>
      <c r="N39" s="18"/>
      <c r="O39" s="30"/>
      <c r="P39" s="2"/>
      <c r="Q39" s="2"/>
      <c r="R39" s="2"/>
      <c r="S39" s="2"/>
      <c r="T39" s="2"/>
      <c r="U39" s="2"/>
      <c r="V39" s="2"/>
      <c r="W39" s="2"/>
      <c r="X39" s="2"/>
      <c r="Y39" s="2"/>
      <c r="Z39" s="2"/>
      <c r="AA39" s="50"/>
      <c r="AB39" s="52"/>
      <c r="AC39" s="18"/>
      <c r="AD39" s="18"/>
      <c r="AE39" s="18"/>
      <c r="AF39" s="18"/>
      <c r="AG39" s="18"/>
      <c r="AH39" s="37"/>
      <c r="AI39" s="2"/>
      <c r="AJ39" s="2"/>
      <c r="AK39" s="2"/>
      <c r="AL39" s="2"/>
      <c r="AM39" s="2"/>
      <c r="AN39" s="2"/>
      <c r="AO39" s="2"/>
      <c r="AP39" s="2"/>
      <c r="AQ39" s="2"/>
      <c r="AR39" s="2"/>
      <c r="AS39" s="2"/>
      <c r="AT39" s="11"/>
    </row>
    <row r="40" spans="2:46">
      <c r="B40" s="10"/>
      <c r="C40" s="50"/>
      <c r="D40" s="18"/>
      <c r="E40" s="18"/>
      <c r="F40" s="18"/>
      <c r="G40" s="18"/>
      <c r="H40" s="18"/>
      <c r="I40" s="18"/>
      <c r="J40" s="18"/>
      <c r="K40" s="18"/>
      <c r="L40" s="18"/>
      <c r="M40" s="18"/>
      <c r="N40" s="18"/>
      <c r="O40" s="30"/>
      <c r="P40" s="2"/>
      <c r="Q40" s="2"/>
      <c r="R40" s="2"/>
      <c r="S40" s="2"/>
      <c r="T40" s="2"/>
      <c r="U40" s="2"/>
      <c r="V40" s="2"/>
      <c r="W40" s="2"/>
      <c r="X40" s="2"/>
      <c r="Y40" s="2"/>
      <c r="Z40" s="2"/>
      <c r="AA40" s="50"/>
      <c r="AB40" s="52"/>
      <c r="AC40" s="63"/>
      <c r="AD40" s="63"/>
      <c r="AE40" s="63"/>
      <c r="AF40" s="64"/>
      <c r="AG40" s="18"/>
      <c r="AH40" s="37"/>
      <c r="AI40" s="2"/>
      <c r="AJ40" s="48" t="s">
        <v>6</v>
      </c>
      <c r="AK40" s="2"/>
      <c r="AL40" s="48" t="s">
        <v>6</v>
      </c>
      <c r="AM40" s="2"/>
      <c r="AN40" s="2"/>
      <c r="AO40" s="2"/>
      <c r="AP40" s="2"/>
      <c r="AQ40" s="2"/>
      <c r="AR40" s="2"/>
      <c r="AS40" s="2"/>
      <c r="AT40" s="11"/>
    </row>
    <row r="41" spans="2:46">
      <c r="B41" s="10"/>
      <c r="C41" s="50"/>
      <c r="D41" s="18"/>
      <c r="E41" s="18"/>
      <c r="F41" s="18"/>
      <c r="G41" s="18"/>
      <c r="H41" s="18"/>
      <c r="I41" s="18"/>
      <c r="J41" s="18"/>
      <c r="K41" s="18"/>
      <c r="L41" s="74" t="s">
        <v>6</v>
      </c>
      <c r="M41" s="18"/>
      <c r="N41" s="18"/>
      <c r="O41" s="30"/>
      <c r="P41" s="48" t="s">
        <v>6</v>
      </c>
      <c r="Q41" s="2"/>
      <c r="R41" s="2"/>
      <c r="S41" s="2"/>
      <c r="T41" s="2"/>
      <c r="U41" s="2"/>
      <c r="V41" s="2"/>
      <c r="W41" s="2"/>
      <c r="X41" s="2"/>
      <c r="Y41" s="2" t="s">
        <v>68</v>
      </c>
      <c r="Z41" s="2"/>
      <c r="AA41" s="50"/>
      <c r="AB41" s="52"/>
      <c r="AC41" s="66"/>
      <c r="AD41" s="66"/>
      <c r="AE41" s="66"/>
      <c r="AF41" s="67"/>
      <c r="AG41" s="18"/>
      <c r="AH41" s="37"/>
      <c r="AI41" s="2"/>
      <c r="AJ41" s="83">
        <v>0.6</v>
      </c>
      <c r="AK41" s="2"/>
      <c r="AL41" s="82">
        <f>+AI38+AJ41+AI46</f>
        <v>0.82</v>
      </c>
      <c r="AM41" s="2"/>
      <c r="AN41" s="2"/>
      <c r="AO41" s="2"/>
      <c r="AP41" s="2"/>
      <c r="AQ41" s="2"/>
      <c r="AR41" s="2"/>
      <c r="AS41" s="2"/>
      <c r="AT41" s="11"/>
    </row>
    <row r="42" spans="2:46">
      <c r="B42" s="77"/>
      <c r="C42" s="50"/>
      <c r="D42" s="18"/>
      <c r="E42" s="18"/>
      <c r="F42" s="18"/>
      <c r="G42" s="18"/>
      <c r="H42" s="18"/>
      <c r="I42" s="18"/>
      <c r="J42" s="18"/>
      <c r="K42" s="18"/>
      <c r="L42" s="94">
        <f>+G50</f>
        <v>0.6</v>
      </c>
      <c r="M42" s="18"/>
      <c r="N42" s="18"/>
      <c r="O42" s="30"/>
      <c r="P42" s="82">
        <f>+M38+L42+M48</f>
        <v>0.76999999999999991</v>
      </c>
      <c r="Q42" s="2"/>
      <c r="R42" s="2"/>
      <c r="S42" s="2"/>
      <c r="T42" s="2"/>
      <c r="U42" s="2"/>
      <c r="V42" s="2"/>
      <c r="W42" s="2"/>
      <c r="X42" s="2"/>
      <c r="Y42" s="2"/>
      <c r="Z42" s="2"/>
      <c r="AA42" s="50"/>
      <c r="AB42" s="52"/>
      <c r="AC42" s="66"/>
      <c r="AD42" s="66"/>
      <c r="AE42" s="66"/>
      <c r="AF42" s="67"/>
      <c r="AG42" s="18"/>
      <c r="AH42" s="37"/>
      <c r="AI42" s="2"/>
      <c r="AJ42" s="83"/>
      <c r="AK42" s="2"/>
      <c r="AL42" s="82"/>
      <c r="AM42" s="2"/>
      <c r="AN42" s="2"/>
      <c r="AO42" s="2"/>
      <c r="AP42" s="2"/>
      <c r="AQ42" s="2"/>
      <c r="AR42" s="2"/>
      <c r="AS42" s="2"/>
      <c r="AT42" s="11"/>
    </row>
    <row r="43" spans="2:46">
      <c r="B43" s="78"/>
      <c r="C43" s="50"/>
      <c r="D43" s="18"/>
      <c r="E43" s="18"/>
      <c r="F43" s="18"/>
      <c r="G43" s="18"/>
      <c r="H43" s="18"/>
      <c r="I43" s="18"/>
      <c r="J43" s="18"/>
      <c r="K43" s="18"/>
      <c r="L43" s="94"/>
      <c r="M43" s="18"/>
      <c r="N43" s="18"/>
      <c r="O43" s="30"/>
      <c r="P43" s="82"/>
      <c r="Q43" s="2"/>
      <c r="R43" s="2"/>
      <c r="S43" s="2"/>
      <c r="T43" s="2"/>
      <c r="U43" s="2"/>
      <c r="V43" s="2"/>
      <c r="W43" s="2"/>
      <c r="X43" s="2"/>
      <c r="Y43" s="2"/>
      <c r="Z43" s="2"/>
      <c r="AA43" s="50"/>
      <c r="AB43" s="52"/>
      <c r="AC43" s="66"/>
      <c r="AD43" s="66"/>
      <c r="AE43" s="66"/>
      <c r="AF43" s="67"/>
      <c r="AG43" s="18"/>
      <c r="AH43" s="37"/>
      <c r="AI43" s="2"/>
      <c r="AJ43" s="83"/>
      <c r="AK43" s="2"/>
      <c r="AL43" s="82"/>
      <c r="AM43" s="2"/>
      <c r="AN43" s="2"/>
      <c r="AO43" s="2"/>
      <c r="AP43" s="2"/>
      <c r="AQ43" s="2"/>
      <c r="AR43" s="2"/>
      <c r="AS43" s="2"/>
      <c r="AT43" s="11"/>
    </row>
    <row r="44" spans="2:46" ht="12" thickBot="1">
      <c r="B44" s="78"/>
      <c r="C44" s="50"/>
      <c r="D44" s="18"/>
      <c r="E44" s="18"/>
      <c r="F44" s="18"/>
      <c r="G44" s="18"/>
      <c r="H44" s="18"/>
      <c r="I44" s="18"/>
      <c r="J44" s="18"/>
      <c r="K44" s="18"/>
      <c r="L44" s="94"/>
      <c r="M44" s="18"/>
      <c r="N44" s="18"/>
      <c r="O44" s="30"/>
      <c r="P44" s="82"/>
      <c r="Q44" s="2"/>
      <c r="R44" s="2"/>
      <c r="S44" s="2"/>
      <c r="T44" s="2"/>
      <c r="U44" s="2"/>
      <c r="V44" s="2"/>
      <c r="W44" s="2"/>
      <c r="X44" s="2"/>
      <c r="Y44" s="2"/>
      <c r="Z44" s="2"/>
      <c r="AA44" s="50"/>
      <c r="AB44" s="52"/>
      <c r="AC44" s="69"/>
      <c r="AD44" s="69"/>
      <c r="AE44" s="69"/>
      <c r="AF44" s="70"/>
      <c r="AG44" s="18"/>
      <c r="AH44" s="37"/>
      <c r="AI44" s="2"/>
      <c r="AJ44" s="84" t="s">
        <v>8</v>
      </c>
      <c r="AK44" s="2"/>
      <c r="AL44" s="82" t="s">
        <v>10</v>
      </c>
      <c r="AM44" s="2"/>
      <c r="AN44" s="2"/>
      <c r="AO44" s="2"/>
      <c r="AP44" s="2"/>
      <c r="AQ44" s="2"/>
      <c r="AR44" s="2"/>
      <c r="AS44" s="2"/>
      <c r="AT44" s="11"/>
    </row>
    <row r="45" spans="2:46">
      <c r="B45" s="78"/>
      <c r="C45" s="50"/>
      <c r="D45" s="18"/>
      <c r="E45" s="18"/>
      <c r="F45" s="18"/>
      <c r="G45" s="18"/>
      <c r="H45" s="18"/>
      <c r="I45" s="18"/>
      <c r="J45" s="18"/>
      <c r="K45" s="18"/>
      <c r="L45" s="18"/>
      <c r="M45" s="18"/>
      <c r="N45" s="18"/>
      <c r="O45" s="30"/>
      <c r="P45" s="2"/>
      <c r="Q45" s="2"/>
      <c r="R45" s="2"/>
      <c r="S45" s="2"/>
      <c r="T45" s="2"/>
      <c r="U45" s="2"/>
      <c r="V45" s="2"/>
      <c r="W45" s="2"/>
      <c r="X45" s="2"/>
      <c r="Y45" s="2"/>
      <c r="Z45" s="2"/>
      <c r="AA45" s="50"/>
      <c r="AB45" s="52"/>
      <c r="AC45" s="15"/>
      <c r="AD45" s="18"/>
      <c r="AE45" s="18"/>
      <c r="AF45" s="18"/>
      <c r="AG45" s="18"/>
      <c r="AH45" s="37"/>
      <c r="AI45" s="2"/>
      <c r="AJ45" s="84"/>
      <c r="AK45" s="2"/>
      <c r="AL45" s="82"/>
      <c r="AM45" s="2"/>
      <c r="AN45" s="2"/>
      <c r="AO45" s="2"/>
      <c r="AP45" s="2"/>
      <c r="AQ45" s="2"/>
      <c r="AR45" s="2"/>
      <c r="AS45" s="2"/>
      <c r="AT45" s="11"/>
    </row>
    <row r="46" spans="2:46" ht="12" thickBot="1">
      <c r="B46" s="78"/>
      <c r="C46" s="50"/>
      <c r="D46" s="18"/>
      <c r="E46" s="18"/>
      <c r="F46" s="18"/>
      <c r="G46" s="18"/>
      <c r="H46" s="18"/>
      <c r="I46" s="18"/>
      <c r="J46" s="18"/>
      <c r="K46" s="18"/>
      <c r="L46" s="18"/>
      <c r="M46" s="18"/>
      <c r="N46" s="18"/>
      <c r="O46" s="30"/>
      <c r="P46" s="2"/>
      <c r="Q46" s="2"/>
      <c r="R46" s="2"/>
      <c r="S46" s="2"/>
      <c r="T46" s="2"/>
      <c r="U46" s="2"/>
      <c r="V46" s="2"/>
      <c r="W46" s="2"/>
      <c r="X46" s="2"/>
      <c r="Y46" s="2"/>
      <c r="Z46" s="2"/>
      <c r="AA46" s="50"/>
      <c r="AB46" s="52"/>
      <c r="AC46" s="44"/>
      <c r="AD46" s="44"/>
      <c r="AE46" s="44"/>
      <c r="AF46" s="44"/>
      <c r="AG46" s="44"/>
      <c r="AH46" s="55"/>
      <c r="AI46" s="98">
        <f>+AI38</f>
        <v>0.11</v>
      </c>
      <c r="AJ46" s="81"/>
      <c r="AK46" s="2"/>
      <c r="AL46" s="82"/>
      <c r="AM46" s="2"/>
      <c r="AN46" s="2"/>
      <c r="AO46" s="2"/>
      <c r="AP46" s="2"/>
      <c r="AQ46" s="2"/>
      <c r="AR46" s="2"/>
      <c r="AS46" s="2"/>
      <c r="AT46" s="11"/>
    </row>
    <row r="47" spans="2:46">
      <c r="B47" s="78"/>
      <c r="C47" s="50"/>
      <c r="D47" s="18"/>
      <c r="E47" s="18"/>
      <c r="F47" s="18"/>
      <c r="G47" s="18"/>
      <c r="H47" s="18"/>
      <c r="I47" s="18"/>
      <c r="J47" s="18"/>
      <c r="K47" s="18"/>
      <c r="L47" s="18"/>
      <c r="M47" s="18"/>
      <c r="N47" s="18"/>
      <c r="O47" s="30"/>
      <c r="P47" s="2"/>
      <c r="Q47" s="2"/>
      <c r="R47" s="2"/>
      <c r="S47" s="2"/>
      <c r="T47" s="2"/>
      <c r="U47" s="2"/>
      <c r="V47" s="2"/>
      <c r="W47" s="2"/>
      <c r="X47" s="2"/>
      <c r="Y47" s="2"/>
      <c r="Z47" s="2"/>
      <c r="AA47" s="2"/>
      <c r="AB47" s="11"/>
      <c r="AC47" s="2"/>
      <c r="AD47" s="2"/>
      <c r="AE47" s="2"/>
      <c r="AF47" s="2"/>
      <c r="AG47" s="2"/>
      <c r="AH47" s="2"/>
      <c r="AI47" s="2"/>
      <c r="AJ47" s="2"/>
      <c r="AK47" s="2"/>
      <c r="AL47" s="2"/>
      <c r="AM47" s="2"/>
      <c r="AN47" s="2"/>
      <c r="AO47" s="2"/>
      <c r="AP47" s="2"/>
      <c r="AQ47" s="2"/>
      <c r="AR47" s="2"/>
      <c r="AS47" s="2"/>
      <c r="AT47" s="11"/>
    </row>
    <row r="48" spans="2:46">
      <c r="B48" s="78"/>
      <c r="C48" s="50"/>
      <c r="D48" s="99">
        <v>0.08</v>
      </c>
      <c r="E48" s="18"/>
      <c r="F48" s="18"/>
      <c r="G48" s="18"/>
      <c r="H48" s="18"/>
      <c r="I48" s="18"/>
      <c r="J48" s="18"/>
      <c r="K48" s="94">
        <f>+Z6/2</f>
        <v>0.11</v>
      </c>
      <c r="L48" s="18"/>
      <c r="M48" s="89">
        <f>Z6/2</f>
        <v>0.11</v>
      </c>
      <c r="N48" s="100"/>
      <c r="O48" s="30" t="s">
        <v>6</v>
      </c>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11"/>
    </row>
    <row r="49" spans="2:46">
      <c r="B49" s="78"/>
      <c r="C49" s="50"/>
      <c r="D49" s="99"/>
      <c r="E49" s="18"/>
      <c r="F49" s="18"/>
      <c r="G49" s="18"/>
      <c r="H49" s="18"/>
      <c r="I49" s="18"/>
      <c r="J49" s="18"/>
      <c r="K49" s="94"/>
      <c r="L49" s="18"/>
      <c r="M49" s="18"/>
      <c r="N49" s="18"/>
      <c r="O49" s="30"/>
      <c r="P49" s="2"/>
      <c r="Q49" s="2"/>
      <c r="R49" s="2"/>
      <c r="S49" s="2"/>
      <c r="T49" s="2"/>
      <c r="U49" s="2"/>
      <c r="V49" s="2"/>
      <c r="W49" s="2"/>
      <c r="X49" s="2"/>
      <c r="Y49" s="2"/>
      <c r="Z49" s="2"/>
      <c r="AA49" s="2"/>
      <c r="AB49" s="2"/>
      <c r="AC49" s="2" t="s">
        <v>7</v>
      </c>
      <c r="AD49" s="80">
        <v>0.4</v>
      </c>
      <c r="AE49" s="80"/>
      <c r="AF49" s="2" t="s">
        <v>6</v>
      </c>
      <c r="AG49" s="81">
        <f>+Z6/2</f>
        <v>0.11</v>
      </c>
      <c r="AH49" s="81"/>
      <c r="AI49" s="2" t="s">
        <v>6</v>
      </c>
      <c r="AJ49" s="2"/>
      <c r="AK49" s="2"/>
      <c r="AL49" s="2"/>
      <c r="AM49" s="2"/>
      <c r="AN49" s="2"/>
      <c r="AO49" s="2"/>
      <c r="AP49" s="2"/>
      <c r="AQ49" s="2"/>
      <c r="AR49" s="2"/>
      <c r="AS49" s="2"/>
      <c r="AT49" s="11"/>
    </row>
    <row r="50" spans="2:46">
      <c r="B50" s="79"/>
      <c r="C50" s="50"/>
      <c r="D50" s="99"/>
      <c r="E50" s="18"/>
      <c r="F50" s="18" t="s">
        <v>7</v>
      </c>
      <c r="G50" s="80">
        <v>0.6</v>
      </c>
      <c r="H50" s="80"/>
      <c r="I50" s="18" t="s">
        <v>6</v>
      </c>
      <c r="J50" s="18"/>
      <c r="K50" s="94"/>
      <c r="L50" s="18"/>
      <c r="M50" s="18"/>
      <c r="N50" s="18"/>
      <c r="O50" s="30"/>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11"/>
    </row>
    <row r="51" spans="2:46">
      <c r="B51" s="73"/>
      <c r="C51" s="50"/>
      <c r="D51" s="18"/>
      <c r="E51" s="18"/>
      <c r="F51" s="18"/>
      <c r="G51" s="18"/>
      <c r="H51" s="18"/>
      <c r="I51" s="18"/>
      <c r="J51" s="18"/>
      <c r="K51" s="18"/>
      <c r="L51" s="18"/>
      <c r="M51" s="18"/>
      <c r="N51" s="18"/>
      <c r="O51" s="30"/>
      <c r="P51" s="2"/>
      <c r="Q51" s="2"/>
      <c r="R51" s="2"/>
      <c r="S51" s="2"/>
      <c r="T51" s="2"/>
      <c r="U51" s="2"/>
      <c r="V51" s="2"/>
      <c r="W51" s="2"/>
      <c r="X51" s="2"/>
      <c r="Y51" s="2"/>
      <c r="Z51" s="2"/>
      <c r="AA51" s="2"/>
      <c r="AB51" s="2"/>
      <c r="AC51" s="2" t="s">
        <v>67</v>
      </c>
      <c r="AD51" s="2"/>
      <c r="AE51" s="2"/>
      <c r="AF51" s="81">
        <f>+AD49+AG49</f>
        <v>0.51</v>
      </c>
      <c r="AG51" s="81"/>
      <c r="AH51" s="2" t="s">
        <v>6</v>
      </c>
      <c r="AI51" s="2"/>
      <c r="AJ51" s="2"/>
      <c r="AK51" s="2"/>
      <c r="AL51" s="2"/>
      <c r="AM51" s="2"/>
      <c r="AN51" s="2"/>
      <c r="AO51" s="2"/>
      <c r="AP51" s="2"/>
      <c r="AQ51" s="2"/>
      <c r="AR51" s="2"/>
      <c r="AS51" s="2"/>
      <c r="AT51" s="11"/>
    </row>
    <row r="52" spans="2:46">
      <c r="B52" s="10"/>
      <c r="C52" s="50"/>
      <c r="D52" s="18"/>
      <c r="E52" s="18"/>
      <c r="F52" s="18"/>
      <c r="G52" s="89">
        <f>+D48+K48+G50</f>
        <v>0.79</v>
      </c>
      <c r="H52" s="89"/>
      <c r="I52" s="18" t="s">
        <v>6</v>
      </c>
      <c r="J52" s="18"/>
      <c r="K52" s="18"/>
      <c r="L52" s="18"/>
      <c r="M52" s="18"/>
      <c r="N52" s="18"/>
      <c r="O52" s="30"/>
      <c r="P52" s="2" t="s">
        <v>57</v>
      </c>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11"/>
    </row>
    <row r="53" spans="2:46" ht="12" thickBot="1">
      <c r="B53" s="10"/>
      <c r="C53" s="50"/>
      <c r="D53" s="18"/>
      <c r="E53" s="18"/>
      <c r="F53" s="18"/>
      <c r="G53" s="18"/>
      <c r="H53" s="18"/>
      <c r="I53" s="18"/>
      <c r="J53" s="18"/>
      <c r="K53" s="18"/>
      <c r="L53" s="18"/>
      <c r="M53" s="18"/>
      <c r="N53" s="18"/>
      <c r="O53" s="30"/>
      <c r="P53" s="2"/>
      <c r="Q53" s="2"/>
      <c r="R53" s="2"/>
      <c r="S53" s="2"/>
      <c r="T53" s="2"/>
      <c r="U53" s="2"/>
      <c r="V53" s="2"/>
      <c r="W53" s="2"/>
      <c r="X53" s="2"/>
      <c r="Y53" s="2"/>
      <c r="Z53" s="2"/>
      <c r="AA53" s="2" t="s">
        <v>15</v>
      </c>
      <c r="AB53" s="2"/>
      <c r="AC53" s="2">
        <v>2</v>
      </c>
      <c r="AD53" s="56" t="s">
        <v>12</v>
      </c>
      <c r="AE53" s="81">
        <f>+AF51</f>
        <v>0.51</v>
      </c>
      <c r="AF53" s="81"/>
      <c r="AG53" s="56" t="s">
        <v>5</v>
      </c>
      <c r="AH53" s="81">
        <f>+AL41</f>
        <v>0.82</v>
      </c>
      <c r="AI53" s="81"/>
      <c r="AJ53" s="2" t="s">
        <v>66</v>
      </c>
      <c r="AK53" s="81">
        <f>AC53*AE53+AH53</f>
        <v>1.8399999999999999</v>
      </c>
      <c r="AL53" s="81"/>
      <c r="AM53" s="2" t="s">
        <v>6</v>
      </c>
      <c r="AN53" s="2"/>
      <c r="AO53" s="2" t="s">
        <v>64</v>
      </c>
      <c r="AP53" s="2"/>
      <c r="AQ53" s="2"/>
      <c r="AR53" s="2"/>
      <c r="AS53" s="2"/>
      <c r="AT53" s="11"/>
    </row>
    <row r="54" spans="2:46">
      <c r="B54" s="10"/>
      <c r="C54" s="24"/>
      <c r="D54" s="24"/>
      <c r="E54" s="24"/>
      <c r="F54" s="24"/>
      <c r="G54" s="24"/>
      <c r="H54" s="24"/>
      <c r="I54" s="24"/>
      <c r="J54" s="24"/>
      <c r="K54" s="24"/>
      <c r="L54" s="24"/>
      <c r="M54" s="24"/>
      <c r="N54" s="24"/>
      <c r="O54" s="72"/>
      <c r="P54" s="2"/>
      <c r="Q54" s="2"/>
      <c r="R54" s="2"/>
      <c r="S54" s="2"/>
      <c r="T54" s="2"/>
      <c r="U54" s="2"/>
      <c r="V54" s="2"/>
      <c r="W54" s="2"/>
      <c r="X54" s="2"/>
      <c r="Y54" s="2"/>
      <c r="Z54" s="2"/>
      <c r="AA54" s="2" t="s">
        <v>52</v>
      </c>
      <c r="AB54" s="2"/>
      <c r="AC54" s="81">
        <f>+AF51</f>
        <v>0.51</v>
      </c>
      <c r="AD54" s="81"/>
      <c r="AE54" s="56" t="s">
        <v>12</v>
      </c>
      <c r="AF54" s="81">
        <f>+AL41</f>
        <v>0.82</v>
      </c>
      <c r="AG54" s="81"/>
      <c r="AH54" s="56" t="s">
        <v>13</v>
      </c>
      <c r="AI54" s="81">
        <f>+AC54*AF54</f>
        <v>0.41819999999999996</v>
      </c>
      <c r="AJ54" s="81"/>
      <c r="AK54" s="2" t="s">
        <v>14</v>
      </c>
      <c r="AL54" s="2"/>
      <c r="AM54" s="2" t="s">
        <v>60</v>
      </c>
      <c r="AN54" s="2"/>
      <c r="AO54" s="2"/>
      <c r="AP54" s="2"/>
      <c r="AQ54" s="2"/>
      <c r="AR54" s="2"/>
      <c r="AS54" s="2"/>
      <c r="AT54" s="11"/>
    </row>
    <row r="55" spans="2:46">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11"/>
    </row>
    <row r="56" spans="2:46">
      <c r="B56" s="10"/>
      <c r="C56" s="2"/>
      <c r="D56" s="2" t="s">
        <v>15</v>
      </c>
      <c r="E56" s="2"/>
      <c r="F56" s="81">
        <f>+D48</f>
        <v>0.08</v>
      </c>
      <c r="G56" s="81"/>
      <c r="H56" s="56" t="s">
        <v>5</v>
      </c>
      <c r="I56" s="81">
        <f>+G50/2</f>
        <v>0.3</v>
      </c>
      <c r="J56" s="81"/>
      <c r="K56" s="56" t="s">
        <v>5</v>
      </c>
      <c r="L56" s="81">
        <f>+L42/2</f>
        <v>0.3</v>
      </c>
      <c r="M56" s="81"/>
      <c r="N56" s="56" t="s">
        <v>5</v>
      </c>
      <c r="O56" s="81">
        <f>+M38</f>
        <v>0.06</v>
      </c>
      <c r="P56" s="81"/>
      <c r="Q56" s="2" t="s">
        <v>65</v>
      </c>
      <c r="R56" s="2"/>
      <c r="S56" s="81">
        <f>2*(G50/2+K48)</f>
        <v>0.82</v>
      </c>
      <c r="T56" s="81"/>
      <c r="U56" s="2" t="s">
        <v>35</v>
      </c>
      <c r="V56" s="2">
        <v>4</v>
      </c>
      <c r="W56" s="56" t="s">
        <v>13</v>
      </c>
      <c r="X56" s="81">
        <f>F56+I56+L56+O56+PI()*S56/V56</f>
        <v>1.3840264939859075</v>
      </c>
      <c r="Y56" s="81"/>
      <c r="Z56" s="2" t="s">
        <v>6</v>
      </c>
      <c r="AA56" s="2"/>
      <c r="AB56" s="2" t="s">
        <v>64</v>
      </c>
      <c r="AC56" s="2"/>
      <c r="AD56" s="2"/>
      <c r="AE56" s="2"/>
      <c r="AF56" s="2"/>
      <c r="AG56" s="2"/>
      <c r="AH56" s="2"/>
      <c r="AI56" s="2"/>
      <c r="AJ56" s="2"/>
      <c r="AK56" s="2"/>
      <c r="AL56" s="2"/>
      <c r="AM56" s="2"/>
      <c r="AN56" s="2"/>
      <c r="AO56" s="2"/>
      <c r="AP56" s="2"/>
      <c r="AQ56" s="2"/>
      <c r="AR56" s="2"/>
      <c r="AS56" s="2"/>
      <c r="AT56" s="11"/>
    </row>
    <row r="57" spans="2:46">
      <c r="B57" s="10"/>
      <c r="C57" s="2"/>
      <c r="D57" s="2" t="s">
        <v>52</v>
      </c>
      <c r="E57" s="2"/>
      <c r="F57" s="81">
        <f>+G52</f>
        <v>0.79</v>
      </c>
      <c r="G57" s="81"/>
      <c r="H57" s="56" t="s">
        <v>12</v>
      </c>
      <c r="I57" s="81">
        <f>+P42</f>
        <v>0.76999999999999991</v>
      </c>
      <c r="J57" s="81"/>
      <c r="K57" s="56" t="s">
        <v>63</v>
      </c>
      <c r="L57" s="81">
        <f>+G50/2+K48</f>
        <v>0.41</v>
      </c>
      <c r="M57" s="81"/>
      <c r="N57" s="2" t="s">
        <v>62</v>
      </c>
      <c r="O57" s="2"/>
      <c r="P57" s="81">
        <f>+L57</f>
        <v>0.41</v>
      </c>
      <c r="Q57" s="81"/>
      <c r="R57" s="2" t="s">
        <v>61</v>
      </c>
      <c r="S57" s="2">
        <v>4</v>
      </c>
      <c r="T57" s="2" t="s">
        <v>4</v>
      </c>
      <c r="U57" s="81">
        <f>F57*I57-(L57^2-PI()*P57^2/S57)</f>
        <v>0.57222543126711101</v>
      </c>
      <c r="V57" s="81"/>
      <c r="W57" s="2" t="s">
        <v>14</v>
      </c>
      <c r="X57" s="2"/>
      <c r="Y57" s="2" t="s">
        <v>60</v>
      </c>
      <c r="Z57" s="2"/>
      <c r="AA57" s="2"/>
      <c r="AB57" s="2"/>
      <c r="AC57" s="2"/>
      <c r="AD57" s="2"/>
      <c r="AE57" s="2"/>
      <c r="AF57" s="2"/>
      <c r="AG57" s="2"/>
      <c r="AH57" s="2"/>
      <c r="AI57" s="2"/>
      <c r="AJ57" s="2"/>
      <c r="AK57" s="2"/>
      <c r="AL57" s="2"/>
      <c r="AM57" s="2"/>
      <c r="AN57" s="2"/>
      <c r="AO57" s="2"/>
      <c r="AP57" s="2"/>
      <c r="AQ57" s="2"/>
      <c r="AR57" s="2"/>
      <c r="AS57" s="2"/>
      <c r="AT57" s="11"/>
    </row>
    <row r="58" spans="2:46" ht="12" thickBot="1">
      <c r="B58" s="58"/>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60"/>
    </row>
    <row r="59" spans="2:46">
      <c r="P59" s="71"/>
    </row>
    <row r="62" spans="2:46">
      <c r="Z62" s="4"/>
      <c r="AA62" s="2"/>
      <c r="AB62" s="2"/>
      <c r="AC62" s="20"/>
      <c r="AD62" s="2"/>
      <c r="AE62" s="2"/>
      <c r="AF62" s="2"/>
      <c r="AG62" s="2"/>
      <c r="AH62" s="2"/>
      <c r="AJ62" s="2"/>
      <c r="AK62" s="2"/>
      <c r="AL62" s="2"/>
      <c r="AM62" s="2"/>
    </row>
    <row r="64" spans="2:46">
      <c r="Z64" s="2"/>
    </row>
    <row r="65" spans="26:26">
      <c r="Z65" s="2"/>
    </row>
    <row r="66" spans="26:26">
      <c r="Z66" s="2"/>
    </row>
    <row r="67" spans="26:26">
      <c r="Z67" s="2"/>
    </row>
    <row r="68" spans="26:26">
      <c r="Z68" s="2"/>
    </row>
    <row r="69" spans="26:26">
      <c r="Z69" s="2"/>
    </row>
    <row r="70" spans="26:26">
      <c r="Z70" s="2"/>
    </row>
    <row r="71" spans="26:26">
      <c r="Z71" s="2"/>
    </row>
    <row r="72" spans="26:26">
      <c r="Z72" s="2"/>
    </row>
    <row r="73" spans="26:26">
      <c r="Z73" s="2"/>
    </row>
    <row r="74" spans="26:26">
      <c r="Z74" s="2"/>
    </row>
    <row r="75" spans="26:26">
      <c r="Z75" s="2"/>
    </row>
    <row r="76" spans="26:26">
      <c r="Z76" s="2"/>
    </row>
    <row r="77" spans="26:26">
      <c r="Z77" s="2"/>
    </row>
    <row r="78" spans="26:26">
      <c r="Z78" s="2"/>
    </row>
    <row r="79" spans="26:26">
      <c r="Z79" s="2"/>
    </row>
  </sheetData>
  <sheetProtection password="AD0D" sheet="1" objects="1" scenarios="1"/>
  <mergeCells count="63">
    <mergeCell ref="P57:Q57"/>
    <mergeCell ref="AJ19:AJ21"/>
    <mergeCell ref="AE31:AF31"/>
    <mergeCell ref="AH31:AI31"/>
    <mergeCell ref="U57:V57"/>
    <mergeCell ref="P42:P44"/>
    <mergeCell ref="P32:Q32"/>
    <mergeCell ref="M31:N31"/>
    <mergeCell ref="O56:P56"/>
    <mergeCell ref="AD29:AE29"/>
    <mergeCell ref="AC32:AD32"/>
    <mergeCell ref="I28:J28"/>
    <mergeCell ref="J31:K31"/>
    <mergeCell ref="M38:N38"/>
    <mergeCell ref="F57:G57"/>
    <mergeCell ref="I57:J57"/>
    <mergeCell ref="L57:M57"/>
    <mergeCell ref="K32:L32"/>
    <mergeCell ref="K48:K50"/>
    <mergeCell ref="G50:H50"/>
    <mergeCell ref="F56:G56"/>
    <mergeCell ref="I56:J56"/>
    <mergeCell ref="L56:M56"/>
    <mergeCell ref="M48:N48"/>
    <mergeCell ref="AI32:AJ32"/>
    <mergeCell ref="G52:H52"/>
    <mergeCell ref="S56:T56"/>
    <mergeCell ref="X56:Y56"/>
    <mergeCell ref="AC54:AD54"/>
    <mergeCell ref="AF32:AG32"/>
    <mergeCell ref="D48:D50"/>
    <mergeCell ref="AF54:AG54"/>
    <mergeCell ref="AI54:AJ54"/>
    <mergeCell ref="AK31:AL31"/>
    <mergeCell ref="AJ41:AJ43"/>
    <mergeCell ref="AL41:AL43"/>
    <mergeCell ref="AJ44:AJ45"/>
    <mergeCell ref="AL44:AL46"/>
    <mergeCell ref="AI38:AJ38"/>
    <mergeCell ref="AI46:AJ46"/>
    <mergeCell ref="AK53:AL53"/>
    <mergeCell ref="L42:L44"/>
    <mergeCell ref="AD49:AE49"/>
    <mergeCell ref="AG49:AH49"/>
    <mergeCell ref="AF51:AG51"/>
    <mergeCell ref="AE53:AF53"/>
    <mergeCell ref="AH53:AI53"/>
    <mergeCell ref="B2:AT2"/>
    <mergeCell ref="AL19:AL21"/>
    <mergeCell ref="AJ22:AJ23"/>
    <mergeCell ref="AL22:AL24"/>
    <mergeCell ref="AI16:AJ16"/>
    <mergeCell ref="AI24:AJ24"/>
    <mergeCell ref="AG27:AH27"/>
    <mergeCell ref="AA27:AB27"/>
    <mergeCell ref="AD6:AS11"/>
    <mergeCell ref="AD27:AE27"/>
    <mergeCell ref="Z5:AA5"/>
    <mergeCell ref="F24:F26"/>
    <mergeCell ref="M24:M26"/>
    <mergeCell ref="I26:J26"/>
    <mergeCell ref="Q6:R6"/>
    <mergeCell ref="Z6:AA6"/>
  </mergeCells>
  <phoneticPr fontId="15"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tabColor rgb="FF92D050"/>
  </sheetPr>
  <dimension ref="B1:Z38"/>
  <sheetViews>
    <sheetView showGridLines="0" zoomScaleNormal="100" workbookViewId="0">
      <selection activeCell="N10" sqref="N10:O10"/>
    </sheetView>
  </sheetViews>
  <sheetFormatPr defaultColWidth="2.7109375" defaultRowHeight="11.25"/>
  <cols>
    <col min="1" max="16384" width="2.7109375" style="9"/>
  </cols>
  <sheetData>
    <row r="1" spans="2:26" ht="12" thickBot="1">
      <c r="Y1" s="2"/>
    </row>
    <row r="2" spans="2:26" ht="37.15" customHeight="1">
      <c r="B2" s="95" t="s">
        <v>83</v>
      </c>
      <c r="C2" s="96"/>
      <c r="D2" s="96"/>
      <c r="E2" s="96"/>
      <c r="F2" s="96"/>
      <c r="G2" s="96"/>
      <c r="H2" s="96"/>
      <c r="I2" s="96"/>
      <c r="J2" s="96"/>
      <c r="K2" s="96"/>
      <c r="L2" s="96"/>
      <c r="M2" s="96"/>
      <c r="N2" s="96"/>
      <c r="O2" s="96"/>
      <c r="P2" s="96"/>
      <c r="Q2" s="96"/>
      <c r="R2" s="96"/>
      <c r="S2" s="96"/>
      <c r="T2" s="96"/>
      <c r="U2" s="96"/>
      <c r="V2" s="96"/>
      <c r="W2" s="96"/>
      <c r="X2" s="96"/>
      <c r="Y2" s="96"/>
      <c r="Z2" s="97"/>
    </row>
    <row r="3" spans="2:26">
      <c r="B3" s="10"/>
      <c r="C3" s="2"/>
      <c r="D3" s="2"/>
      <c r="E3" s="2"/>
      <c r="F3" s="2"/>
      <c r="G3" s="2"/>
      <c r="H3" s="2"/>
      <c r="I3" s="2"/>
      <c r="J3" s="2"/>
      <c r="K3" s="2"/>
      <c r="L3" s="2"/>
      <c r="M3" s="2"/>
      <c r="N3" s="8" t="s">
        <v>45</v>
      </c>
      <c r="O3" s="2"/>
      <c r="P3" s="2"/>
      <c r="Q3" s="2"/>
      <c r="R3" s="2"/>
      <c r="S3" s="2"/>
      <c r="T3" s="2"/>
      <c r="U3" s="2"/>
      <c r="V3" s="2"/>
      <c r="W3" s="2"/>
      <c r="X3" s="2"/>
      <c r="Y3" s="2"/>
      <c r="Z3" s="11"/>
    </row>
    <row r="4" spans="2:26">
      <c r="B4" s="10"/>
      <c r="C4" s="2"/>
      <c r="D4" s="2"/>
      <c r="E4" s="2"/>
      <c r="F4" s="2"/>
      <c r="G4" s="2"/>
      <c r="H4" s="2"/>
      <c r="I4" s="2"/>
      <c r="J4" s="2"/>
      <c r="K4" s="2"/>
      <c r="L4" s="2"/>
      <c r="M4" s="2"/>
      <c r="N4" s="2"/>
      <c r="O4" s="2"/>
      <c r="P4" s="2"/>
      <c r="R4" s="2"/>
      <c r="S4" s="2"/>
      <c r="T4" s="2"/>
      <c r="U4" s="2"/>
      <c r="V4" s="2"/>
      <c r="W4" s="2"/>
      <c r="X4" s="2"/>
      <c r="Y4" s="2"/>
      <c r="Z4" s="11"/>
    </row>
    <row r="5" spans="2:26">
      <c r="B5" s="10"/>
      <c r="C5" s="2"/>
      <c r="D5" s="2"/>
      <c r="E5" s="2"/>
      <c r="F5" s="2"/>
      <c r="G5" s="2"/>
      <c r="H5" s="2"/>
      <c r="I5" s="2"/>
      <c r="J5" s="2"/>
      <c r="K5" s="2"/>
      <c r="L5" s="2"/>
      <c r="M5" s="2"/>
      <c r="N5" s="2"/>
      <c r="O5" s="2"/>
      <c r="P5" s="2"/>
      <c r="Q5" s="2"/>
      <c r="R5" s="2"/>
      <c r="S5" s="2"/>
      <c r="T5" s="2"/>
      <c r="U5" s="2"/>
      <c r="V5" s="2"/>
      <c r="W5" s="2"/>
      <c r="X5" s="2"/>
      <c r="Y5" s="2"/>
      <c r="Z5" s="11"/>
    </row>
    <row r="6" spans="2:26">
      <c r="B6" s="10"/>
      <c r="C6" s="2"/>
      <c r="D6" s="2"/>
      <c r="E6" s="2"/>
      <c r="F6" s="2"/>
      <c r="G6" s="2"/>
      <c r="H6" s="76" t="s">
        <v>73</v>
      </c>
      <c r="I6" s="2"/>
      <c r="J6" s="2"/>
      <c r="K6" s="2"/>
      <c r="L6" s="2"/>
      <c r="M6" s="2"/>
      <c r="N6" s="2"/>
      <c r="O6" s="2"/>
      <c r="P6" s="2"/>
      <c r="Q6" s="2"/>
      <c r="R6" s="2" t="s">
        <v>74</v>
      </c>
      <c r="S6" s="2"/>
      <c r="T6" s="2"/>
      <c r="U6" s="2"/>
      <c r="V6" s="2"/>
      <c r="W6" s="2"/>
      <c r="X6" s="2"/>
      <c r="Y6" s="2"/>
      <c r="Z6" s="11"/>
    </row>
    <row r="7" spans="2:26">
      <c r="B7" s="10"/>
      <c r="C7" s="2"/>
      <c r="D7" s="2"/>
      <c r="E7" s="2"/>
      <c r="F7" s="2"/>
      <c r="G7" s="2"/>
      <c r="H7" s="2"/>
      <c r="I7" s="2"/>
      <c r="J7" s="2"/>
      <c r="K7" s="2"/>
      <c r="L7" s="2"/>
      <c r="M7" s="2"/>
      <c r="N7" s="2"/>
      <c r="O7" s="2"/>
      <c r="P7" s="2"/>
      <c r="Q7" s="2"/>
      <c r="R7" s="2"/>
      <c r="S7" s="2"/>
      <c r="T7" s="2"/>
      <c r="U7" s="2"/>
      <c r="V7" s="2"/>
      <c r="W7" s="2"/>
      <c r="X7" s="2"/>
      <c r="Y7" s="2"/>
      <c r="Z7" s="11"/>
    </row>
    <row r="8" spans="2:26">
      <c r="B8" s="10"/>
      <c r="C8" s="2"/>
      <c r="D8" s="2"/>
      <c r="E8" s="2"/>
      <c r="F8" s="2"/>
      <c r="G8" s="2"/>
      <c r="H8" s="2"/>
      <c r="I8" s="2"/>
      <c r="J8" s="2"/>
      <c r="K8" s="2"/>
      <c r="L8" s="2"/>
      <c r="M8" s="2"/>
      <c r="N8" s="2"/>
      <c r="O8" s="2"/>
      <c r="P8" s="2"/>
      <c r="Q8" s="2"/>
      <c r="R8" s="2"/>
      <c r="S8" s="2"/>
      <c r="T8" s="2"/>
      <c r="U8" s="2"/>
      <c r="V8" s="2"/>
      <c r="W8" s="2"/>
      <c r="X8" s="2"/>
      <c r="Y8" s="2"/>
      <c r="Z8" s="11"/>
    </row>
    <row r="9" spans="2:26">
      <c r="B9" s="10"/>
      <c r="C9" s="2"/>
      <c r="D9" s="2"/>
      <c r="E9" s="2"/>
      <c r="F9" s="2"/>
      <c r="G9" s="2"/>
      <c r="H9" s="2"/>
      <c r="I9" s="2"/>
      <c r="J9" s="2"/>
      <c r="K9" s="2"/>
      <c r="L9" s="2"/>
      <c r="M9" s="2"/>
      <c r="N9" s="2"/>
      <c r="O9" s="2"/>
      <c r="P9" s="2"/>
      <c r="Q9" s="2"/>
      <c r="R9" s="2"/>
      <c r="S9" s="2"/>
      <c r="T9" s="2"/>
      <c r="U9" s="2"/>
      <c r="V9" s="2"/>
      <c r="W9" s="2"/>
      <c r="X9" s="2"/>
      <c r="Y9" s="2"/>
      <c r="Z9" s="11"/>
    </row>
    <row r="10" spans="2:26">
      <c r="B10" s="10"/>
      <c r="C10" s="2"/>
      <c r="D10" s="2"/>
      <c r="E10" s="2"/>
      <c r="F10" s="2"/>
      <c r="G10" s="2"/>
      <c r="H10" s="2"/>
      <c r="I10" s="2"/>
      <c r="J10" s="2"/>
      <c r="K10" s="2"/>
      <c r="L10" s="2"/>
      <c r="M10" s="2"/>
      <c r="N10" s="102">
        <v>18</v>
      </c>
      <c r="O10" s="102"/>
      <c r="P10" s="2"/>
      <c r="Q10" s="2"/>
      <c r="R10" s="2"/>
      <c r="S10" s="2"/>
      <c r="T10" s="2"/>
      <c r="U10" s="2"/>
      <c r="V10" s="2"/>
      <c r="W10" s="2"/>
      <c r="X10" s="2"/>
      <c r="Y10" s="2"/>
      <c r="Z10" s="11"/>
    </row>
    <row r="11" spans="2:26">
      <c r="B11" s="10"/>
      <c r="C11" s="2"/>
      <c r="D11" s="2"/>
      <c r="E11" s="2"/>
      <c r="F11" s="2"/>
      <c r="G11" s="2"/>
      <c r="H11" s="2"/>
      <c r="I11" s="2"/>
      <c r="J11" s="2"/>
      <c r="K11" s="2"/>
      <c r="L11" s="2"/>
      <c r="M11" s="2"/>
      <c r="N11" s="2"/>
      <c r="O11" s="2"/>
      <c r="P11" s="2"/>
      <c r="Q11" s="2"/>
      <c r="R11" s="2"/>
      <c r="S11" s="2"/>
      <c r="T11" s="2"/>
      <c r="U11" s="2"/>
      <c r="V11" s="2"/>
      <c r="W11" s="2"/>
      <c r="X11" s="2"/>
      <c r="Y11" s="2"/>
      <c r="Z11" s="11"/>
    </row>
    <row r="12" spans="2:26">
      <c r="B12" s="10"/>
      <c r="C12" s="2"/>
      <c r="D12" s="2"/>
      <c r="E12" s="2"/>
      <c r="F12" s="2"/>
      <c r="G12" s="2" t="s">
        <v>75</v>
      </c>
      <c r="H12" s="2"/>
      <c r="I12" s="2"/>
      <c r="J12" s="2"/>
      <c r="K12" s="2"/>
      <c r="L12" s="2"/>
      <c r="M12" s="2"/>
      <c r="N12" s="2"/>
      <c r="O12" s="2"/>
      <c r="P12" s="2"/>
      <c r="Q12" s="2"/>
      <c r="R12" s="2"/>
      <c r="S12" s="2"/>
      <c r="T12" s="2"/>
      <c r="U12" s="2"/>
      <c r="V12" s="2"/>
      <c r="W12" s="2"/>
      <c r="X12" s="2"/>
      <c r="Y12" s="2"/>
      <c r="Z12" s="11"/>
    </row>
    <row r="13" spans="2:26">
      <c r="B13" s="10"/>
      <c r="C13" s="2"/>
      <c r="D13" s="2"/>
      <c r="E13" s="2"/>
      <c r="F13" s="2"/>
      <c r="G13" s="2"/>
      <c r="H13" s="2"/>
      <c r="I13" s="2"/>
      <c r="J13" s="2"/>
      <c r="K13" s="2"/>
      <c r="L13" s="2"/>
      <c r="M13" s="2"/>
      <c r="N13" s="2"/>
      <c r="O13" s="2"/>
      <c r="P13" s="2"/>
      <c r="Q13" s="2"/>
      <c r="R13" s="2"/>
      <c r="S13" s="2"/>
      <c r="T13" s="2"/>
      <c r="U13" s="2"/>
      <c r="V13" s="2"/>
      <c r="W13" s="2"/>
      <c r="X13" s="2"/>
      <c r="Y13" s="2"/>
      <c r="Z13" s="11"/>
    </row>
    <row r="14" spans="2:26">
      <c r="B14" s="10"/>
      <c r="C14" s="2"/>
      <c r="D14" s="2"/>
      <c r="E14" s="2"/>
      <c r="F14" s="2"/>
      <c r="G14" s="2"/>
      <c r="H14" s="2"/>
      <c r="I14" s="2"/>
      <c r="J14" s="2"/>
      <c r="K14" s="2"/>
      <c r="L14" s="2"/>
      <c r="M14" s="2"/>
      <c r="N14" s="2"/>
      <c r="O14" s="2"/>
      <c r="P14" s="2"/>
      <c r="Q14" s="2"/>
      <c r="R14" s="2"/>
      <c r="S14" s="2"/>
      <c r="T14" s="2"/>
      <c r="U14" s="2"/>
      <c r="V14" s="2"/>
      <c r="W14" s="2"/>
      <c r="X14" s="2"/>
      <c r="Y14" s="2"/>
      <c r="Z14" s="11"/>
    </row>
    <row r="15" spans="2:26">
      <c r="B15" s="10"/>
      <c r="C15" s="2"/>
      <c r="D15" s="2"/>
      <c r="E15" s="2"/>
      <c r="F15" s="2"/>
      <c r="G15" s="2"/>
      <c r="H15" s="2"/>
      <c r="I15" s="2"/>
      <c r="J15" s="2"/>
      <c r="K15" s="2"/>
      <c r="L15" s="2"/>
      <c r="M15" s="2"/>
      <c r="N15" s="103">
        <f>+N10</f>
        <v>18</v>
      </c>
      <c r="O15" s="81"/>
      <c r="P15" s="2"/>
      <c r="Q15" s="2"/>
      <c r="R15" s="2"/>
      <c r="S15" s="2"/>
      <c r="T15" s="2"/>
      <c r="U15" s="2"/>
      <c r="V15" s="2"/>
      <c r="W15" s="2"/>
      <c r="X15" s="2"/>
      <c r="Y15" s="2"/>
      <c r="Z15" s="11"/>
    </row>
    <row r="16" spans="2:26">
      <c r="B16" s="10"/>
      <c r="C16" s="2"/>
      <c r="D16" s="2"/>
      <c r="E16" s="2"/>
      <c r="F16" s="2"/>
      <c r="G16" s="2"/>
      <c r="H16" s="2"/>
      <c r="I16" s="2"/>
      <c r="J16" s="2"/>
      <c r="K16" s="2"/>
      <c r="L16" s="2"/>
      <c r="M16" s="2"/>
      <c r="N16" s="2"/>
      <c r="O16" s="2"/>
      <c r="P16" s="2"/>
      <c r="Q16" s="2"/>
      <c r="R16" s="2"/>
      <c r="S16" s="2"/>
      <c r="T16" s="2"/>
      <c r="U16" s="2"/>
      <c r="V16" s="2"/>
      <c r="W16" s="2"/>
      <c r="X16" s="2"/>
      <c r="Y16" s="2"/>
      <c r="Z16" s="11"/>
    </row>
    <row r="17" spans="2:26">
      <c r="B17" s="10"/>
      <c r="C17" s="2"/>
      <c r="D17" s="2"/>
      <c r="E17" s="2"/>
      <c r="F17" s="2"/>
      <c r="G17" s="2"/>
      <c r="H17" s="2"/>
      <c r="I17" s="2"/>
      <c r="J17" s="2"/>
      <c r="K17" s="2"/>
      <c r="L17" s="2"/>
      <c r="M17" s="2"/>
      <c r="N17" s="2"/>
      <c r="O17" s="2"/>
      <c r="P17" s="2"/>
      <c r="Q17" s="2"/>
      <c r="R17" s="2"/>
      <c r="S17" s="2"/>
      <c r="T17" s="2"/>
      <c r="U17" s="2"/>
      <c r="V17" s="2"/>
      <c r="W17" s="2"/>
      <c r="X17" s="2"/>
      <c r="Y17" s="2"/>
      <c r="Z17" s="11"/>
    </row>
    <row r="18" spans="2:26">
      <c r="B18" s="10"/>
      <c r="C18" s="2"/>
      <c r="D18" s="2"/>
      <c r="E18" s="2"/>
      <c r="F18" s="2"/>
      <c r="G18" s="2"/>
      <c r="H18" s="2"/>
      <c r="I18" s="2"/>
      <c r="J18" s="2"/>
      <c r="K18" s="2"/>
      <c r="L18" s="2"/>
      <c r="M18" s="2"/>
      <c r="N18" s="2"/>
      <c r="O18" s="2"/>
      <c r="P18" s="2"/>
      <c r="Q18" s="2"/>
      <c r="R18" s="2"/>
      <c r="S18" s="2"/>
      <c r="T18" s="2"/>
      <c r="U18" s="2"/>
      <c r="V18" s="2"/>
      <c r="W18" s="2"/>
      <c r="X18" s="2"/>
      <c r="Y18" s="2"/>
      <c r="Z18" s="11"/>
    </row>
    <row r="19" spans="2:26">
      <c r="B19" s="10"/>
      <c r="C19" s="2"/>
      <c r="D19" s="2"/>
      <c r="E19" s="2"/>
      <c r="F19" s="2" t="s">
        <v>76</v>
      </c>
      <c r="G19" s="2"/>
      <c r="H19" s="2"/>
      <c r="I19" s="2"/>
      <c r="J19" s="2"/>
      <c r="K19" s="2"/>
      <c r="L19" s="2" t="s">
        <v>77</v>
      </c>
      <c r="M19" s="2"/>
      <c r="N19" s="2"/>
      <c r="O19" s="2"/>
      <c r="P19" s="2"/>
      <c r="Q19" s="2"/>
      <c r="R19" s="2"/>
      <c r="S19" s="2"/>
      <c r="T19" s="2"/>
      <c r="U19" s="2"/>
      <c r="V19" s="2"/>
      <c r="W19" s="2"/>
      <c r="X19" s="2"/>
      <c r="Y19" s="2"/>
      <c r="Z19" s="11"/>
    </row>
    <row r="20" spans="2:26">
      <c r="B20" s="10"/>
      <c r="C20" s="2"/>
      <c r="D20" s="2"/>
      <c r="E20" s="2"/>
      <c r="F20" s="2" t="s">
        <v>78</v>
      </c>
      <c r="G20" s="2"/>
      <c r="H20" s="81">
        <v>1.2</v>
      </c>
      <c r="I20" s="81"/>
      <c r="J20" s="56" t="s">
        <v>12</v>
      </c>
      <c r="K20" s="104">
        <f>+N10</f>
        <v>18</v>
      </c>
      <c r="L20" s="104"/>
      <c r="M20" s="2" t="s">
        <v>79</v>
      </c>
      <c r="N20" s="2"/>
      <c r="O20" s="2">
        <v>2</v>
      </c>
      <c r="P20" s="2" t="s">
        <v>4</v>
      </c>
      <c r="Q20" s="105">
        <f>+H20*K20*SQRT(O20)</f>
        <v>30.547012947258853</v>
      </c>
      <c r="R20" s="105"/>
      <c r="S20" s="20" t="s">
        <v>80</v>
      </c>
      <c r="T20" s="2"/>
      <c r="U20" s="2"/>
      <c r="V20" s="2"/>
      <c r="W20" s="2"/>
      <c r="X20" s="2"/>
      <c r="Y20" s="2"/>
      <c r="Z20" s="11"/>
    </row>
    <row r="21" spans="2:26">
      <c r="B21" s="10"/>
      <c r="C21" s="2"/>
      <c r="D21" s="2"/>
      <c r="E21" s="2"/>
      <c r="F21" s="2"/>
      <c r="G21" s="2"/>
      <c r="H21" s="2"/>
      <c r="I21" s="2"/>
      <c r="J21" s="2"/>
      <c r="K21" s="2"/>
      <c r="L21" s="2"/>
      <c r="M21" s="2"/>
      <c r="N21" s="2"/>
      <c r="O21" s="2"/>
      <c r="P21" s="2"/>
      <c r="Q21" s="2"/>
      <c r="R21" s="2"/>
      <c r="S21" s="2"/>
      <c r="T21" s="2"/>
      <c r="U21" s="2"/>
      <c r="V21" s="2"/>
      <c r="W21" s="2"/>
      <c r="X21" s="2"/>
      <c r="Y21" s="2"/>
      <c r="Z21" s="11"/>
    </row>
    <row r="22" spans="2:26">
      <c r="B22" s="10"/>
      <c r="C22" s="2"/>
      <c r="D22" s="2"/>
      <c r="E22" s="2"/>
      <c r="F22" s="2"/>
      <c r="G22" s="2"/>
      <c r="H22" s="2"/>
      <c r="I22" s="2"/>
      <c r="J22" s="2"/>
      <c r="K22" s="2"/>
      <c r="L22" s="2"/>
      <c r="M22" s="2"/>
      <c r="N22" s="2"/>
      <c r="O22" s="2"/>
      <c r="P22" s="2"/>
      <c r="Q22" s="2"/>
      <c r="R22" s="2"/>
      <c r="S22" s="2"/>
      <c r="T22" s="2"/>
      <c r="U22" s="2"/>
      <c r="V22" s="2"/>
      <c r="W22" s="2"/>
      <c r="X22" s="2"/>
      <c r="Y22" s="2"/>
      <c r="Z22" s="11"/>
    </row>
    <row r="23" spans="2:26">
      <c r="B23" s="10"/>
      <c r="C23" s="2"/>
      <c r="D23" s="2"/>
      <c r="E23" s="2"/>
      <c r="F23" s="2"/>
      <c r="G23" s="2"/>
      <c r="H23" s="2"/>
      <c r="I23" s="2"/>
      <c r="J23" s="2"/>
      <c r="K23" s="2"/>
      <c r="L23" s="2"/>
      <c r="M23" s="2"/>
      <c r="N23" s="2"/>
      <c r="O23" s="2"/>
      <c r="P23" s="2"/>
      <c r="Q23" s="2"/>
      <c r="R23" s="2"/>
      <c r="S23" s="2"/>
      <c r="T23" s="2"/>
      <c r="U23" s="2"/>
      <c r="V23" s="2"/>
      <c r="W23" s="2"/>
      <c r="X23" s="2"/>
      <c r="Y23" s="2"/>
      <c r="Z23" s="11"/>
    </row>
    <row r="24" spans="2:26">
      <c r="B24" s="10"/>
      <c r="C24" s="2"/>
      <c r="D24" s="2"/>
      <c r="E24" s="2"/>
      <c r="F24" s="2"/>
      <c r="G24" s="2"/>
      <c r="H24" s="76" t="s">
        <v>81</v>
      </c>
      <c r="I24" s="2"/>
      <c r="J24" s="2"/>
      <c r="K24" s="2"/>
      <c r="L24" s="2"/>
      <c r="M24" s="2"/>
      <c r="N24" s="2"/>
      <c r="O24" s="2"/>
      <c r="P24" s="2"/>
      <c r="Q24" s="2"/>
      <c r="R24" s="2"/>
      <c r="S24" s="2"/>
      <c r="T24" s="2"/>
      <c r="U24" s="2"/>
      <c r="V24" s="2"/>
      <c r="W24" s="2"/>
      <c r="X24" s="2"/>
      <c r="Y24" s="2"/>
      <c r="Z24" s="11"/>
    </row>
    <row r="25" spans="2:26">
      <c r="B25" s="10"/>
      <c r="C25" s="2"/>
      <c r="D25" s="2"/>
      <c r="E25" s="2"/>
      <c r="F25" s="2"/>
      <c r="G25" s="2"/>
      <c r="H25" s="2"/>
      <c r="I25" s="2"/>
      <c r="J25" s="2"/>
      <c r="K25" s="2"/>
      <c r="L25" s="2"/>
      <c r="M25" s="2"/>
      <c r="N25" s="2"/>
      <c r="O25" s="2"/>
      <c r="P25" s="2"/>
      <c r="Q25" s="2"/>
      <c r="R25" s="2"/>
      <c r="S25" s="2"/>
      <c r="T25" s="2"/>
      <c r="U25" s="2"/>
      <c r="V25" s="2"/>
      <c r="W25" s="2"/>
      <c r="X25" s="2"/>
      <c r="Y25" s="2"/>
      <c r="Z25" s="11"/>
    </row>
    <row r="26" spans="2:26">
      <c r="B26" s="10"/>
      <c r="C26" s="2"/>
      <c r="D26" s="2"/>
      <c r="E26" s="2"/>
      <c r="F26" s="2"/>
      <c r="G26" s="2"/>
      <c r="H26" s="2"/>
      <c r="I26" s="2"/>
      <c r="J26" s="2"/>
      <c r="K26" s="2"/>
      <c r="L26" s="2"/>
      <c r="M26" s="2"/>
      <c r="N26" s="2"/>
      <c r="O26" s="2"/>
      <c r="P26" s="2"/>
      <c r="Q26" s="2"/>
      <c r="R26" s="2"/>
      <c r="S26" s="2"/>
      <c r="T26" s="2"/>
      <c r="U26" s="2"/>
      <c r="V26" s="2"/>
      <c r="W26" s="2"/>
      <c r="X26" s="2"/>
      <c r="Y26" s="2"/>
      <c r="Z26" s="11"/>
    </row>
    <row r="27" spans="2:26">
      <c r="B27" s="10"/>
      <c r="C27" s="2"/>
      <c r="D27" s="2"/>
      <c r="E27" s="2"/>
      <c r="F27" s="2"/>
      <c r="G27" s="2"/>
      <c r="H27" s="2"/>
      <c r="I27" s="2"/>
      <c r="J27" s="2"/>
      <c r="K27" s="2"/>
      <c r="L27" s="2"/>
      <c r="M27" s="2"/>
      <c r="N27" s="2"/>
      <c r="O27" s="2"/>
      <c r="P27" s="2"/>
      <c r="Q27" s="2"/>
      <c r="R27" s="2"/>
      <c r="S27" s="2"/>
      <c r="T27" s="2"/>
      <c r="U27" s="2"/>
      <c r="V27" s="2"/>
      <c r="W27" s="2"/>
      <c r="X27" s="2"/>
      <c r="Y27" s="2"/>
      <c r="Z27" s="11"/>
    </row>
    <row r="28" spans="2:26">
      <c r="B28" s="10"/>
      <c r="C28" s="2"/>
      <c r="D28" s="2"/>
      <c r="E28" s="2"/>
      <c r="F28" s="2"/>
      <c r="G28" s="2"/>
      <c r="H28" s="2"/>
      <c r="I28" s="2"/>
      <c r="J28" s="2"/>
      <c r="K28" s="2"/>
      <c r="L28" s="2"/>
      <c r="M28" s="2"/>
      <c r="N28" s="2"/>
      <c r="O28" s="2"/>
      <c r="P28" s="2"/>
      <c r="Q28" s="2"/>
      <c r="R28" s="2"/>
      <c r="S28" s="2"/>
      <c r="T28" s="2"/>
      <c r="U28" s="2"/>
      <c r="V28" s="2"/>
      <c r="W28" s="2"/>
      <c r="X28" s="2"/>
      <c r="Y28" s="2"/>
      <c r="Z28" s="11"/>
    </row>
    <row r="29" spans="2:26">
      <c r="B29" s="10"/>
      <c r="C29" s="2"/>
      <c r="D29" s="2"/>
      <c r="E29" s="2"/>
      <c r="F29" s="2"/>
      <c r="G29" s="2"/>
      <c r="H29" s="2"/>
      <c r="I29" s="2"/>
      <c r="J29" s="2"/>
      <c r="K29" s="2"/>
      <c r="L29" s="2"/>
      <c r="M29" s="2"/>
      <c r="N29" s="2"/>
      <c r="O29" s="2"/>
      <c r="P29" s="2"/>
      <c r="Q29" s="2"/>
      <c r="R29" s="2"/>
      <c r="S29" s="2"/>
      <c r="T29" s="2"/>
      <c r="U29" s="2"/>
      <c r="V29" s="2"/>
      <c r="W29" s="2"/>
      <c r="X29" s="2"/>
      <c r="Y29" s="2"/>
      <c r="Z29" s="11"/>
    </row>
    <row r="30" spans="2:26">
      <c r="B30" s="10"/>
      <c r="C30" s="2"/>
      <c r="D30" s="2"/>
      <c r="E30" s="2"/>
      <c r="F30" s="2"/>
      <c r="G30" s="2" t="s">
        <v>75</v>
      </c>
      <c r="H30" s="2"/>
      <c r="I30" s="2"/>
      <c r="J30" s="2"/>
      <c r="K30" s="2"/>
      <c r="L30" s="2"/>
      <c r="M30" s="2"/>
      <c r="N30" s="2"/>
      <c r="O30" s="2"/>
      <c r="P30" s="2"/>
      <c r="Q30" s="2"/>
      <c r="R30" s="2"/>
      <c r="S30" s="2"/>
      <c r="T30" s="2"/>
      <c r="U30" s="2"/>
      <c r="V30" s="2"/>
      <c r="W30" s="2"/>
      <c r="X30" s="2"/>
      <c r="Y30" s="2"/>
      <c r="Z30" s="11"/>
    </row>
    <row r="31" spans="2:26">
      <c r="B31" s="10"/>
      <c r="C31" s="2"/>
      <c r="D31" s="2"/>
      <c r="E31" s="2"/>
      <c r="F31" s="2"/>
      <c r="G31" s="2"/>
      <c r="H31" s="2"/>
      <c r="I31" s="2"/>
      <c r="J31" s="2"/>
      <c r="K31" s="2"/>
      <c r="L31" s="2"/>
      <c r="M31" s="2"/>
      <c r="N31" s="2"/>
      <c r="O31" s="2"/>
      <c r="P31" s="2"/>
      <c r="Q31" s="2"/>
      <c r="R31" s="2"/>
      <c r="S31" s="2"/>
      <c r="T31" s="2"/>
      <c r="U31" s="2"/>
      <c r="V31" s="2"/>
      <c r="W31" s="2"/>
      <c r="X31" s="2"/>
      <c r="Y31" s="2"/>
      <c r="Z31" s="11"/>
    </row>
    <row r="32" spans="2:26">
      <c r="B32" s="10"/>
      <c r="C32" s="2"/>
      <c r="D32" s="2"/>
      <c r="E32" s="2"/>
      <c r="F32" s="2"/>
      <c r="G32" s="2"/>
      <c r="H32" s="2"/>
      <c r="I32" s="2"/>
      <c r="J32" s="2"/>
      <c r="K32" s="2"/>
      <c r="L32" s="2"/>
      <c r="M32" s="2"/>
      <c r="N32" s="2"/>
      <c r="O32" s="2"/>
      <c r="P32" s="102">
        <v>32</v>
      </c>
      <c r="Q32" s="102"/>
      <c r="R32" s="2"/>
      <c r="S32" s="2"/>
      <c r="T32" s="2"/>
      <c r="U32" s="2"/>
      <c r="V32" s="2"/>
      <c r="W32" s="2"/>
      <c r="X32" s="2"/>
      <c r="Y32" s="2"/>
      <c r="Z32" s="11"/>
    </row>
    <row r="33" spans="2:26">
      <c r="B33" s="10"/>
      <c r="C33" s="2"/>
      <c r="D33" s="2"/>
      <c r="E33" s="2"/>
      <c r="F33" s="2"/>
      <c r="G33" s="2"/>
      <c r="H33" s="2"/>
      <c r="I33" s="2"/>
      <c r="J33" s="2"/>
      <c r="K33" s="2"/>
      <c r="L33" s="2"/>
      <c r="M33" s="2"/>
      <c r="N33" s="2"/>
      <c r="O33" s="2"/>
      <c r="P33" s="2"/>
      <c r="Q33" s="2"/>
      <c r="R33" s="2"/>
      <c r="S33" s="2"/>
      <c r="T33" s="2"/>
      <c r="U33" s="2"/>
      <c r="V33" s="2"/>
      <c r="W33" s="2"/>
      <c r="X33" s="2"/>
      <c r="Y33" s="2"/>
      <c r="Z33" s="11"/>
    </row>
    <row r="34" spans="2:26">
      <c r="B34" s="10"/>
      <c r="C34" s="2"/>
      <c r="D34" s="2"/>
      <c r="E34" s="2"/>
      <c r="F34" s="2"/>
      <c r="G34" s="2"/>
      <c r="H34" s="2"/>
      <c r="I34" s="2"/>
      <c r="J34" s="2"/>
      <c r="K34" s="2"/>
      <c r="L34" s="2"/>
      <c r="M34" s="2"/>
      <c r="N34" s="2"/>
      <c r="O34" s="2"/>
      <c r="P34" s="2"/>
      <c r="Q34" s="2"/>
      <c r="R34" s="2"/>
      <c r="S34" s="2"/>
      <c r="T34" s="2"/>
      <c r="U34" s="2"/>
      <c r="V34" s="2"/>
      <c r="W34" s="2"/>
      <c r="X34" s="2"/>
      <c r="Y34" s="2"/>
      <c r="Z34" s="11"/>
    </row>
    <row r="35" spans="2:26">
      <c r="B35" s="10"/>
      <c r="C35" s="2"/>
      <c r="D35" s="2"/>
      <c r="E35" s="2"/>
      <c r="F35" s="2"/>
      <c r="G35" s="2"/>
      <c r="H35" s="2"/>
      <c r="I35" s="2"/>
      <c r="J35" s="2"/>
      <c r="K35" s="2"/>
      <c r="L35" s="2"/>
      <c r="M35" s="2"/>
      <c r="N35" s="2"/>
      <c r="O35" s="2"/>
      <c r="P35" s="2"/>
      <c r="Q35" s="2"/>
      <c r="R35" s="2"/>
      <c r="S35" s="2"/>
      <c r="T35" s="2"/>
      <c r="U35" s="2"/>
      <c r="V35" s="2"/>
      <c r="W35" s="2"/>
      <c r="X35" s="2"/>
      <c r="Y35" s="2"/>
      <c r="Z35" s="11"/>
    </row>
    <row r="36" spans="2:26">
      <c r="B36" s="10"/>
      <c r="C36" s="2"/>
      <c r="D36" s="2"/>
      <c r="E36" s="2"/>
      <c r="F36" s="2"/>
      <c r="G36" s="2"/>
      <c r="H36" s="2" t="s">
        <v>76</v>
      </c>
      <c r="I36" s="2"/>
      <c r="J36" s="2"/>
      <c r="K36" s="2"/>
      <c r="L36" s="2"/>
      <c r="M36" s="2"/>
      <c r="N36" s="2" t="s">
        <v>77</v>
      </c>
      <c r="O36" s="2"/>
      <c r="P36" s="2"/>
      <c r="Q36" s="2"/>
      <c r="R36" s="2"/>
      <c r="S36" s="2"/>
      <c r="T36" s="2"/>
      <c r="U36" s="2"/>
      <c r="V36" s="2"/>
      <c r="W36" s="2"/>
      <c r="X36" s="2"/>
      <c r="Y36" s="2"/>
      <c r="Z36" s="11"/>
    </row>
    <row r="37" spans="2:26">
      <c r="B37" s="10"/>
      <c r="C37" s="2"/>
      <c r="D37" s="2"/>
      <c r="E37" s="2"/>
      <c r="F37" s="2"/>
      <c r="G37" s="2"/>
      <c r="H37" s="2" t="s">
        <v>78</v>
      </c>
      <c r="I37" s="2"/>
      <c r="J37" s="81">
        <v>1.2</v>
      </c>
      <c r="K37" s="81"/>
      <c r="L37" s="56" t="s">
        <v>12</v>
      </c>
      <c r="M37" s="104">
        <f>+P32</f>
        <v>32</v>
      </c>
      <c r="N37" s="104"/>
      <c r="O37" s="2" t="s">
        <v>82</v>
      </c>
      <c r="P37" s="2"/>
      <c r="Q37" s="2">
        <v>3</v>
      </c>
      <c r="R37" s="2" t="s">
        <v>4</v>
      </c>
      <c r="S37" s="105">
        <f>+J37*M37*SQRT(Q37)</f>
        <v>66.510751010644881</v>
      </c>
      <c r="T37" s="105"/>
      <c r="U37" s="20" t="s">
        <v>80</v>
      </c>
      <c r="V37" s="2"/>
      <c r="W37" s="2"/>
      <c r="X37" s="2"/>
      <c r="Y37" s="2"/>
      <c r="Z37" s="11"/>
    </row>
    <row r="38" spans="2:26" ht="12" thickBot="1">
      <c r="B38" s="58"/>
      <c r="C38" s="59"/>
      <c r="D38" s="59"/>
      <c r="E38" s="59"/>
      <c r="F38" s="59"/>
      <c r="G38" s="59"/>
      <c r="H38" s="59"/>
      <c r="I38" s="59"/>
      <c r="J38" s="59"/>
      <c r="K38" s="59"/>
      <c r="L38" s="59"/>
      <c r="M38" s="59"/>
      <c r="N38" s="59"/>
      <c r="O38" s="59"/>
      <c r="P38" s="59"/>
      <c r="Q38" s="59"/>
      <c r="R38" s="59"/>
      <c r="S38" s="59"/>
      <c r="T38" s="59"/>
      <c r="U38" s="59"/>
      <c r="V38" s="59"/>
      <c r="W38" s="59"/>
      <c r="X38" s="59"/>
      <c r="Y38" s="59"/>
      <c r="Z38" s="60"/>
    </row>
  </sheetData>
  <sheetProtection password="876A" sheet="1" objects="1" scenarios="1"/>
  <mergeCells count="10">
    <mergeCell ref="P32:Q32"/>
    <mergeCell ref="J37:K37"/>
    <mergeCell ref="M37:N37"/>
    <mergeCell ref="S37:T37"/>
    <mergeCell ref="B2:Z2"/>
    <mergeCell ref="N10:O10"/>
    <mergeCell ref="N15:O15"/>
    <mergeCell ref="H20:I20"/>
    <mergeCell ref="K20:L20"/>
    <mergeCell ref="Q20:R20"/>
  </mergeCells>
  <phoneticPr fontId="15"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tahkik</vt:lpstr>
      <vt:lpstr>cevre_alan</vt:lpstr>
      <vt:lpstr>demet_donati</vt:lpstr>
      <vt:lpstr>tahkik!Print_Area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grcn</cp:lastModifiedBy>
  <cp:lastPrinted>2014-09-17T12:14:32Z</cp:lastPrinted>
  <dcterms:created xsi:type="dcterms:W3CDTF">2014-09-17T05:26:37Z</dcterms:created>
  <dcterms:modified xsi:type="dcterms:W3CDTF">2014-09-20T14:44:08Z</dcterms:modified>
</cp:coreProperties>
</file>